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Backup Julio Gutierrez\Documents\"/>
    </mc:Choice>
  </mc:AlternateContent>
  <bookViews>
    <workbookView xWindow="0" yWindow="0" windowWidth="28800" windowHeight="11730"/>
  </bookViews>
  <sheets>
    <sheet name="INDICADORES PLAN ACCION 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6" l="1"/>
  <c r="H40" i="6"/>
  <c r="K39" i="6"/>
  <c r="H39" i="6"/>
  <c r="K38" i="6"/>
  <c r="K37" i="6"/>
  <c r="K36" i="6"/>
  <c r="H36" i="6"/>
  <c r="K35" i="6"/>
  <c r="H35" i="6"/>
  <c r="K34" i="6"/>
  <c r="H34" i="6"/>
  <c r="K33" i="6"/>
  <c r="H33" i="6"/>
  <c r="H32" i="6"/>
  <c r="K31" i="6"/>
  <c r="H31" i="6"/>
  <c r="I31" i="6" s="1"/>
  <c r="K30" i="6"/>
  <c r="K29" i="6"/>
  <c r="K28" i="6"/>
  <c r="K27" i="6"/>
  <c r="K26" i="6"/>
  <c r="K25" i="6"/>
  <c r="H25" i="6"/>
  <c r="H24" i="6"/>
  <c r="L23" i="6"/>
  <c r="K23" i="6"/>
  <c r="I23" i="6"/>
  <c r="K22" i="6"/>
  <c r="H22" i="6"/>
  <c r="K21" i="6"/>
  <c r="K20" i="6"/>
  <c r="K18" i="6"/>
  <c r="I18" i="6"/>
  <c r="J15" i="6" s="1"/>
  <c r="K17" i="6"/>
  <c r="K16" i="6"/>
  <c r="K15" i="6"/>
  <c r="L15" i="6" s="1"/>
  <c r="K14" i="6"/>
  <c r="K13" i="6"/>
  <c r="H13" i="6"/>
  <c r="K12" i="6"/>
  <c r="H12" i="6"/>
  <c r="K11" i="6"/>
  <c r="K10" i="6"/>
  <c r="K9" i="6"/>
  <c r="H9" i="6"/>
  <c r="K8" i="6"/>
  <c r="K5" i="6"/>
  <c r="L5" i="6" s="1"/>
  <c r="J5" i="6"/>
  <c r="J41" i="6" s="1"/>
  <c r="L41" i="6" l="1"/>
</calcChain>
</file>

<file path=xl/sharedStrings.xml><?xml version="1.0" encoding="utf-8"?>
<sst xmlns="http://schemas.openxmlformats.org/spreadsheetml/2006/main" count="122" uniqueCount="97">
  <si>
    <t>Avance de Plan Maestro de Planeación</t>
  </si>
  <si>
    <t>Avance en la implementación de la segunda fase del Plan Estratégico de Talento Humano (PETH)</t>
  </si>
  <si>
    <t>Capacitaciones realizadas en la gestión precontractual</t>
  </si>
  <si>
    <t>Casos documentados del Portafolio de Saber Hacer</t>
  </si>
  <si>
    <t>Convocatorias Globales y Regionales Ganadas</t>
  </si>
  <si>
    <t>Cumplimiento de plan de acción de control interno</t>
  </si>
  <si>
    <t>Documentos académicos o de análisis elaborados en el marco de la CSS y/o Triangular</t>
  </si>
  <si>
    <t>Donaciones en especie entregadas</t>
  </si>
  <si>
    <t>Estrategia Nacional de Cooperación Internacional 2019-2022 formulada</t>
  </si>
  <si>
    <t>Eventos de Cooperación Sur - Sur y Triangular realizados</t>
  </si>
  <si>
    <t>Guía metodológica para las negociaciones diseñada</t>
  </si>
  <si>
    <t>Implementación de política de defensa jurídica</t>
  </si>
  <si>
    <t>Implementación del modelo de gestión del riesgo de seguridad digital</t>
  </si>
  <si>
    <t>Implementación del Plan Estratégico de Comunicación (PEC)</t>
  </si>
  <si>
    <t>Índice de efectividad del Plan Estratégico de Comunicaciones</t>
  </si>
  <si>
    <t>Infografias publicadas</t>
  </si>
  <si>
    <t>Intercambios Col-Col desarrollados</t>
  </si>
  <si>
    <t>Personas seleccionadas que participan en programas emblemáticos de Cooperación Sur - Sur y Triangular</t>
  </si>
  <si>
    <t>Porcentaje de avance en la Implementación del plan estratégico de tecnologías de la Información - PETI (2019-2022)</t>
  </si>
  <si>
    <t>Porcentaje de avance en la optimización de los aplicativos de gestión documental y administración del talento humano</t>
  </si>
  <si>
    <t>Porcentaje de avance en la optimización de los aplicativos informáticos de gestión y seguimiento de proyectos</t>
  </si>
  <si>
    <t>Porcentaje de definición e implementación de la estrategia de gestión del conocimiento</t>
  </si>
  <si>
    <t>Porcentaje de espacio fiscal distribuido a entidades del orden nacional</t>
  </si>
  <si>
    <t>Porcentaje de implementación de las actividades de la ENCI 2019-2022</t>
  </si>
  <si>
    <t>Porcentaje de implementación del PGD y PINAR</t>
  </si>
  <si>
    <t>Porcentaje de implementación del plan de mejoramiento de la política de servicio al ciudadano</t>
  </si>
  <si>
    <t>Porcentaje de recursos de contrapartida desembolsados</t>
  </si>
  <si>
    <t>Porcentaje de recursos de cooperación internacional alineados a las prioridades de desarrollo del país</t>
  </si>
  <si>
    <t>Porcentaje de recursos entregados en administración ejecutados presupuestalmente</t>
  </si>
  <si>
    <t>Proyectos con enfoque territorial aprobados</t>
  </si>
  <si>
    <t>Proyectos de Cooperación Triangular aprobados</t>
  </si>
  <si>
    <t>Proyectos en el marco de la cooperación Sur-Sur finalizados</t>
  </si>
  <si>
    <t>Proyectos financiados con recursos del sector privado</t>
  </si>
  <si>
    <t>Proyectos nuevos formulados de CSS 2019</t>
  </si>
  <si>
    <t>Puntaje Dimensión de Direccionamiento Estratégico y Planeación en reporte FURAG</t>
  </si>
  <si>
    <t>PROCESO</t>
  </si>
  <si>
    <t xml:space="preserve"> Gestión de Comunicaciones</t>
  </si>
  <si>
    <t>AGENCIA PRESIDENCIAL DE COOOPERACIÓN INTERNACIONAL DE COLOMBIA - APC-Colombia</t>
  </si>
  <si>
    <t>SEGUIMIENTO AL AVANCE DE INDICADORES A SEPTIEMBRE 30 DE  2019</t>
  </si>
  <si>
    <t>OBJETIVO</t>
  </si>
  <si>
    <t>ENTREGABLE</t>
  </si>
  <si>
    <t>INDICADOR</t>
  </si>
  <si>
    <t>META
ACUMULADA
AL CORTE DEL PERIODO</t>
  </si>
  <si>
    <t>META ANUAL</t>
  </si>
  <si>
    <t>AVANCE ACUMULADO
AL CORTE DEL PERIODO</t>
  </si>
  <si>
    <t>% CUMPLIMIENTO
EN EL PERIODO</t>
  </si>
  <si>
    <t>CUMPLIMIENTO PROMEDIO</t>
  </si>
  <si>
    <t>AVANCE PROMEDIO A 30 DE SEPTIEMBRE DE LA META ACUMULADA AL CORTE</t>
  </si>
  <si>
    <t>CUMPLIMIENTO PROMEDIO DE LA META ANUAL</t>
  </si>
  <si>
    <t>AVANCE PROMEDIO DE LA META ANUAL A 31 DE DICIEMBRE DEL OBJETIVO</t>
  </si>
  <si>
    <t>ALINEAR Y ARTICULAR la cooperación internacional a las prioridades de desarrollo del país 
(40%)</t>
  </si>
  <si>
    <t xml:space="preserve">Canalización de Donaciones en Especie a través de APC-Colombia </t>
  </si>
  <si>
    <t xml:space="preserve"> Gestión Administrativa</t>
  </si>
  <si>
    <t>Construcción y puesta en marcha de la Estrategia Nacional de Cooperación Internacional - ENCI 2019-2022.</t>
  </si>
  <si>
    <t xml:space="preserve"> Preparación y Formulación</t>
  </si>
  <si>
    <t>Fortalecimiento de la consecución de recursos de cooperación internacional provenientes de convocatorias globales y regionales, alineadas a las prioridades y necesidades de desarrollo del país.</t>
  </si>
  <si>
    <t xml:space="preserve"> Identificación y Priorización</t>
  </si>
  <si>
    <t xml:space="preserve">Ejecución de recursos de contrapartida de APC-Colombia en el marco de proyectos de cooperación internacional alineados con las prioridades temáticas de la ENCI 2019-2022. </t>
  </si>
  <si>
    <t>Gestión de la Cooperación Internacional que contribuya a la alineación de los recursos de CI a las prioridades de desarrollo del país.</t>
  </si>
  <si>
    <t>Implementación de proyectos con recursos de cooperación internacional administrados por la Entidad</t>
  </si>
  <si>
    <t xml:space="preserve"> Gestión Financiera</t>
  </si>
  <si>
    <t>Aprobación de Proyectos con enfoque territorial en el marco de nuevas oportunidades de cooperación</t>
  </si>
  <si>
    <t xml:space="preserve">Aprobación de nuevos proyectos de Cooperación Triangular formulados bajo el modelo de agregación de valor </t>
  </si>
  <si>
    <t xml:space="preserve"> Implementación y Seguimiento</t>
  </si>
  <si>
    <t>Financiación de proyectos con vinculación del sector privado</t>
  </si>
  <si>
    <t>GESTIONAR CONOCIMIENTO que genere valor agregado a los países socios y los territorios 
(30%)</t>
  </si>
  <si>
    <t>Publicación de documentos académicos  o de análisis en el marco de la CSS y/o Triangular</t>
  </si>
  <si>
    <t>Definición y validación de la metodología para el seguimiento y monitoreo de la cooperación internacional que recibe y otorga el país</t>
  </si>
  <si>
    <t>Metodología para para el seguimiento y monitoreo de la cooperación internacional que recibe y otorga el país validada</t>
  </si>
  <si>
    <t>Documentación y Sistematización de nuevos casos del Portafolio de Saber Hacer Colombia</t>
  </si>
  <si>
    <t>Desarrollo de la estrategia de gestión de conocimiento de la Ayuda Oficial al Desarrollo (AOD) recibida por Colombia</t>
  </si>
  <si>
    <t>Desarrollo de Intercambios Col-Col en torno a experiencias exitosas locales, alineadas con las prioridades temáticas de la ENCI 2019-2022.</t>
  </si>
  <si>
    <t>Ejecución de Proyectos de CSS alineados con las prioridades de política exterior y el Plan Nacional de Desarrollo</t>
  </si>
  <si>
    <t>Formulación de Nuevos proyectos de Cooperación Sur - Sur aplicando el modelo de agregación de valor</t>
  </si>
  <si>
    <t>POSICIONAR a la APC-Colombia como líder técnico de la cooperación internacional a nivel nacional y regionaL 
(30%)</t>
  </si>
  <si>
    <t>Ejecución del Plan Maestro de Planeación, seguimiento y evaluación</t>
  </si>
  <si>
    <t xml:space="preserve"> Direccionamiento Estratégico y Planeación</t>
  </si>
  <si>
    <t>Implementación de la segunda fase Plan Estratégico del Talento Humano (PETH), acorde con las rutas de creación de valor, incorporando los siguientes planes:  PIC, PEI, PATSST, PAV, PPRH y Plan de Vacaciones.</t>
  </si>
  <si>
    <t xml:space="preserve"> Gestión de Talento Humano</t>
  </si>
  <si>
    <t>Fortalecimiento de la gestión precontractual de los servidores y colaboradores de la Agencia</t>
  </si>
  <si>
    <t xml:space="preserve"> Gestión Contractual</t>
  </si>
  <si>
    <t>Implementación del Plan de trabajo de Control Interno</t>
  </si>
  <si>
    <t xml:space="preserve"> Evaluación, Control y Mejoramiento</t>
  </si>
  <si>
    <t>Realización de eventos de Cooperación Sur - Sur y Triangular liderados por APC-Colombia</t>
  </si>
  <si>
    <t>Fortalecimiento del proceso de gestión jurídica</t>
  </si>
  <si>
    <t xml:space="preserve"> Gestión Jurídica</t>
  </si>
  <si>
    <t xml:space="preserve"> Gestión de Tecnologías de la Información</t>
  </si>
  <si>
    <t xml:space="preserve">Implementación del Plan Estratégico de Comunicación (PEC)  </t>
  </si>
  <si>
    <t xml:space="preserve">Participación de beneficiarios en programas emblemáticos de Cooperación Sur - Sur y Triangular posicionando a Colombia en temas estratégicos de polìtica exterior </t>
  </si>
  <si>
    <t>Estructurar el plan estratégico de tecnologías de la Información - PETI (2020-2023)</t>
  </si>
  <si>
    <t>Optimización de los aplicativos de gestión documental y administración del talento humano de la Agencia.</t>
  </si>
  <si>
    <t>Optimización de los aplicativos informáticos para la gestión y seguimiento de los proyectos que ejecute la entidad (iniciativas de cooperación Sur-Sur, contrapartidas y de administración de recursos)</t>
  </si>
  <si>
    <t>Definición de la estrategia institucional de gestión del conocimiento e implementación de las actividades definidas para la vigencia</t>
  </si>
  <si>
    <t>Cesión de espacio fiscal a entidades del orden nacional</t>
  </si>
  <si>
    <t>Implementación del Programa de Gestión Documental y el Plan Institucional de Archivos correspondiente a la vigencia 2019</t>
  </si>
  <si>
    <t>Implementación del plan de mejoramiento de la política del servicio al ciudadano</t>
  </si>
  <si>
    <t>AVANCE PLAN DE 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</si>
</sst>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9" fontId="0" fillId="0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5" borderId="10" xfId="0" applyFill="1" applyBorder="1" applyAlignment="1">
      <alignment horizontal="center" vertical="center" wrapText="1"/>
    </xf>
    <xf numFmtId="9" fontId="0" fillId="35" borderId="10" xfId="0" applyNumberForma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10" fontId="0" fillId="35" borderId="10" xfId="0" applyNumberFormat="1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0" fontId="0" fillId="34" borderId="10" xfId="0" applyFont="1" applyFill="1" applyBorder="1" applyAlignment="1">
      <alignment horizontal="left" vertical="center" wrapText="1"/>
    </xf>
    <xf numFmtId="10" fontId="0" fillId="0" borderId="0" xfId="0" applyNumberFormat="1" applyAlignment="1">
      <alignment horizontal="left" vertical="center" wrapText="1"/>
    </xf>
    <xf numFmtId="0" fontId="0" fillId="0" borderId="10" xfId="0" applyBorder="1"/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/>
    </xf>
    <xf numFmtId="10" fontId="16" fillId="0" borderId="10" xfId="0" applyNumberFormat="1" applyFont="1" applyBorder="1" applyAlignment="1">
      <alignment horizontal="center"/>
    </xf>
    <xf numFmtId="0" fontId="0" fillId="0" borderId="10" xfId="0" applyFill="1" applyBorder="1" applyAlignment="1">
      <alignment horizontal="left" vertical="center" wrapText="1"/>
    </xf>
    <xf numFmtId="9" fontId="0" fillId="0" borderId="12" xfId="0" applyNumberFormat="1" applyFill="1" applyBorder="1" applyAlignment="1">
      <alignment horizontal="center" vertical="center" wrapText="1"/>
    </xf>
    <xf numFmtId="9" fontId="0" fillId="0" borderId="13" xfId="0" applyNumberFormat="1" applyFill="1" applyBorder="1" applyAlignment="1">
      <alignment horizontal="center" vertical="center" wrapText="1"/>
    </xf>
    <xf numFmtId="9" fontId="0" fillId="0" borderId="14" xfId="0" applyNumberFormat="1" applyFill="1" applyBorder="1" applyAlignment="1">
      <alignment horizontal="center" vertical="center" wrapText="1"/>
    </xf>
    <xf numFmtId="9" fontId="0" fillId="0" borderId="10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0" fontId="18" fillId="0" borderId="10" xfId="42" applyNumberFormat="1" applyFill="1" applyBorder="1" applyAlignment="1">
      <alignment horizontal="center" vertical="center" wrapText="1"/>
    </xf>
    <xf numFmtId="0" fontId="18" fillId="0" borderId="10" xfId="42" applyFill="1" applyBorder="1" applyAlignment="1">
      <alignment horizontal="center" vertical="center" wrapText="1"/>
    </xf>
    <xf numFmtId="9" fontId="0" fillId="34" borderId="12" xfId="0" applyNumberFormat="1" applyFill="1" applyBorder="1" applyAlignment="1">
      <alignment horizontal="center" vertical="center" wrapText="1"/>
    </xf>
    <xf numFmtId="9" fontId="0" fillId="34" borderId="13" xfId="0" applyNumberFormat="1" applyFill="1" applyBorder="1" applyAlignment="1">
      <alignment horizontal="center" vertical="center" wrapText="1"/>
    </xf>
    <xf numFmtId="9" fontId="0" fillId="34" borderId="14" xfId="0" applyNumberFormat="1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10" fontId="0" fillId="0" borderId="12" xfId="0" applyNumberFormat="1" applyFill="1" applyBorder="1" applyAlignment="1">
      <alignment horizontal="center" vertical="center" wrapText="1"/>
    </xf>
    <xf numFmtId="10" fontId="0" fillId="0" borderId="13" xfId="0" applyNumberFormat="1" applyFill="1" applyBorder="1" applyAlignment="1">
      <alignment horizontal="center" vertical="center" wrapText="1"/>
    </xf>
    <xf numFmtId="10" fontId="0" fillId="0" borderId="14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0" xfId="0" applyFont="1" applyAlignme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2</xdr:row>
      <xdr:rowOff>142875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8620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C4" sqref="C4"/>
    </sheetView>
  </sheetViews>
  <sheetFormatPr baseColWidth="10" defaultRowHeight="15" x14ac:dyDescent="0.25"/>
  <cols>
    <col min="1" max="1" width="15.28515625" bestFit="1" customWidth="1"/>
    <col min="2" max="2" width="42.85546875" customWidth="1"/>
    <col min="3" max="3" width="31.7109375" customWidth="1"/>
    <col min="4" max="4" width="20.42578125" customWidth="1"/>
    <col min="5" max="5" width="13" customWidth="1"/>
    <col min="6" max="6" width="8.42578125" customWidth="1"/>
    <col min="7" max="7" width="14.28515625" customWidth="1"/>
    <col min="8" max="8" width="15.42578125" style="2" customWidth="1"/>
    <col min="9" max="9" width="15.5703125" style="2" customWidth="1"/>
    <col min="10" max="10" width="12.7109375" style="2" customWidth="1"/>
    <col min="11" max="11" width="15.5703125" style="2" customWidth="1"/>
  </cols>
  <sheetData>
    <row r="1" spans="1:12" x14ac:dyDescent="0.25">
      <c r="A1" s="47"/>
      <c r="B1" s="47"/>
      <c r="C1" s="29" t="s">
        <v>37</v>
      </c>
      <c r="D1" s="29"/>
      <c r="E1" s="29"/>
      <c r="F1" s="29"/>
      <c r="G1" s="29"/>
      <c r="H1" s="29"/>
      <c r="I1" s="29"/>
      <c r="J1" s="29"/>
      <c r="K1" s="29"/>
      <c r="L1" s="29"/>
    </row>
    <row r="2" spans="1:12" ht="14.25" customHeight="1" x14ac:dyDescent="0.25">
      <c r="A2" s="47"/>
      <c r="B2" s="47"/>
      <c r="C2" s="29" t="s">
        <v>38</v>
      </c>
      <c r="D2" s="29"/>
      <c r="E2" s="29"/>
      <c r="F2" s="29"/>
      <c r="G2" s="29"/>
      <c r="H2" s="29"/>
      <c r="I2" s="29"/>
      <c r="J2" s="29"/>
      <c r="K2" s="29"/>
      <c r="L2" s="29"/>
    </row>
    <row r="3" spans="1:12" x14ac:dyDescent="0.25">
      <c r="A3" s="30"/>
      <c r="B3" s="30"/>
      <c r="C3" s="30"/>
      <c r="D3" s="30"/>
    </row>
    <row r="4" spans="1:12" s="4" customFormat="1" ht="120" x14ac:dyDescent="0.25">
      <c r="A4" s="3" t="s">
        <v>39</v>
      </c>
      <c r="B4" s="3" t="s">
        <v>40</v>
      </c>
      <c r="C4" s="3" t="s">
        <v>41</v>
      </c>
      <c r="D4" s="3" t="s">
        <v>35</v>
      </c>
      <c r="E4" s="3" t="s">
        <v>42</v>
      </c>
      <c r="F4" s="3" t="s">
        <v>43</v>
      </c>
      <c r="G4" s="3" t="s">
        <v>44</v>
      </c>
      <c r="H4" s="3" t="s">
        <v>45</v>
      </c>
      <c r="I4" s="3" t="s">
        <v>46</v>
      </c>
      <c r="J4" s="3" t="s">
        <v>47</v>
      </c>
      <c r="K4" s="3" t="s">
        <v>48</v>
      </c>
      <c r="L4" s="3" t="s">
        <v>49</v>
      </c>
    </row>
    <row r="5" spans="1:12" s="10" customFormat="1" ht="30" x14ac:dyDescent="0.25">
      <c r="A5" s="31" t="s">
        <v>50</v>
      </c>
      <c r="B5" s="24" t="s">
        <v>51</v>
      </c>
      <c r="C5" s="6" t="s">
        <v>7</v>
      </c>
      <c r="D5" s="6" t="s">
        <v>52</v>
      </c>
      <c r="E5" s="7">
        <v>14</v>
      </c>
      <c r="F5" s="7">
        <v>20</v>
      </c>
      <c r="G5" s="8">
        <v>16</v>
      </c>
      <c r="H5" s="9">
        <v>1</v>
      </c>
      <c r="I5" s="9">
        <v>1</v>
      </c>
      <c r="J5" s="25">
        <f>AVERAGE(I5,I6,I8,I9,I10,I11,I12,I13,I14)</f>
        <v>0.72168888888888894</v>
      </c>
      <c r="K5" s="9">
        <f>G5/F5</f>
        <v>0.8</v>
      </c>
      <c r="L5" s="25">
        <f>AVERAGE(K5,K6,K8,K9,K10,K11,K12,K13,K14)</f>
        <v>0.58895666666666668</v>
      </c>
    </row>
    <row r="6" spans="1:12" s="10" customFormat="1" ht="45" x14ac:dyDescent="0.25">
      <c r="A6" s="32"/>
      <c r="B6" s="34" t="s">
        <v>53</v>
      </c>
      <c r="C6" s="6" t="s">
        <v>8</v>
      </c>
      <c r="D6" s="6" t="s">
        <v>54</v>
      </c>
      <c r="E6" s="7">
        <v>1</v>
      </c>
      <c r="F6" s="7">
        <v>1</v>
      </c>
      <c r="G6" s="8">
        <v>1</v>
      </c>
      <c r="H6" s="9">
        <v>1</v>
      </c>
      <c r="I6" s="28">
        <v>0.5</v>
      </c>
      <c r="J6" s="26"/>
      <c r="K6" s="28">
        <v>0.5</v>
      </c>
      <c r="L6" s="26"/>
    </row>
    <row r="7" spans="1:12" s="10" customFormat="1" ht="45" x14ac:dyDescent="0.25">
      <c r="A7" s="32"/>
      <c r="B7" s="35"/>
      <c r="C7" s="6" t="s">
        <v>23</v>
      </c>
      <c r="D7" s="6" t="s">
        <v>54</v>
      </c>
      <c r="E7" s="7">
        <v>5</v>
      </c>
      <c r="F7" s="7">
        <v>15</v>
      </c>
      <c r="G7" s="11">
        <v>0</v>
      </c>
      <c r="H7" s="12">
        <v>0</v>
      </c>
      <c r="I7" s="28"/>
      <c r="J7" s="26"/>
      <c r="K7" s="28"/>
      <c r="L7" s="26"/>
    </row>
    <row r="8" spans="1:12" s="10" customFormat="1" ht="75" x14ac:dyDescent="0.25">
      <c r="A8" s="32"/>
      <c r="B8" s="24" t="s">
        <v>55</v>
      </c>
      <c r="C8" s="6" t="s">
        <v>4</v>
      </c>
      <c r="D8" s="6" t="s">
        <v>56</v>
      </c>
      <c r="E8" s="7">
        <v>3</v>
      </c>
      <c r="F8" s="7">
        <v>5</v>
      </c>
      <c r="G8" s="8">
        <v>3</v>
      </c>
      <c r="H8" s="9">
        <v>1</v>
      </c>
      <c r="I8" s="9">
        <v>1</v>
      </c>
      <c r="J8" s="26"/>
      <c r="K8" s="9">
        <f>G8/F8</f>
        <v>0.6</v>
      </c>
      <c r="L8" s="26"/>
    </row>
    <row r="9" spans="1:12" s="10" customFormat="1" ht="60" x14ac:dyDescent="0.25">
      <c r="A9" s="32"/>
      <c r="B9" s="24" t="s">
        <v>57</v>
      </c>
      <c r="C9" s="6" t="s">
        <v>26</v>
      </c>
      <c r="D9" s="6" t="s">
        <v>54</v>
      </c>
      <c r="E9" s="7">
        <v>65</v>
      </c>
      <c r="F9" s="7">
        <v>100</v>
      </c>
      <c r="G9" s="13">
        <v>17.3</v>
      </c>
      <c r="H9" s="12">
        <f>+G9/E9</f>
        <v>0.26615384615384619</v>
      </c>
      <c r="I9" s="9">
        <v>0.27</v>
      </c>
      <c r="J9" s="26"/>
      <c r="K9" s="9">
        <f t="shared" ref="K9:K17" si="0">G9/F9</f>
        <v>0.17300000000000001</v>
      </c>
      <c r="L9" s="26"/>
    </row>
    <row r="10" spans="1:12" s="10" customFormat="1" ht="60" x14ac:dyDescent="0.25">
      <c r="A10" s="32"/>
      <c r="B10" s="24" t="s">
        <v>58</v>
      </c>
      <c r="C10" s="6" t="s">
        <v>27</v>
      </c>
      <c r="D10" s="6" t="s">
        <v>56</v>
      </c>
      <c r="E10" s="7">
        <v>100</v>
      </c>
      <c r="F10" s="7">
        <v>100</v>
      </c>
      <c r="G10" s="8">
        <v>100</v>
      </c>
      <c r="H10" s="9">
        <v>1</v>
      </c>
      <c r="I10" s="9">
        <v>1</v>
      </c>
      <c r="J10" s="26"/>
      <c r="K10" s="9">
        <f t="shared" si="0"/>
        <v>1</v>
      </c>
      <c r="L10" s="26"/>
    </row>
    <row r="11" spans="1:12" s="10" customFormat="1" ht="45" x14ac:dyDescent="0.25">
      <c r="A11" s="32"/>
      <c r="B11" s="24" t="s">
        <v>59</v>
      </c>
      <c r="C11" s="6" t="s">
        <v>28</v>
      </c>
      <c r="D11" s="6" t="s">
        <v>60</v>
      </c>
      <c r="E11" s="7">
        <v>90</v>
      </c>
      <c r="F11" s="7">
        <v>100</v>
      </c>
      <c r="G11" s="11">
        <v>16.510999999999999</v>
      </c>
      <c r="H11" s="14">
        <v>0.2752</v>
      </c>
      <c r="I11" s="15">
        <v>0.2752</v>
      </c>
      <c r="J11" s="26"/>
      <c r="K11" s="9">
        <f t="shared" si="0"/>
        <v>0.16510999999999998</v>
      </c>
      <c r="L11" s="26"/>
    </row>
    <row r="12" spans="1:12" s="10" customFormat="1" ht="45" x14ac:dyDescent="0.25">
      <c r="A12" s="32"/>
      <c r="B12" s="24" t="s">
        <v>61</v>
      </c>
      <c r="C12" s="6" t="s">
        <v>29</v>
      </c>
      <c r="D12" s="6" t="s">
        <v>54</v>
      </c>
      <c r="E12" s="7">
        <v>9</v>
      </c>
      <c r="F12" s="7">
        <v>16</v>
      </c>
      <c r="G12" s="8">
        <v>7</v>
      </c>
      <c r="H12" s="9">
        <f>+G12/E12</f>
        <v>0.77777777777777779</v>
      </c>
      <c r="I12" s="9">
        <v>0.78</v>
      </c>
      <c r="J12" s="26"/>
      <c r="K12" s="9">
        <f t="shared" si="0"/>
        <v>0.4375</v>
      </c>
      <c r="L12" s="26"/>
    </row>
    <row r="13" spans="1:12" s="10" customFormat="1" ht="45" x14ac:dyDescent="0.25">
      <c r="A13" s="32"/>
      <c r="B13" s="24" t="s">
        <v>62</v>
      </c>
      <c r="C13" s="6" t="s">
        <v>30</v>
      </c>
      <c r="D13" s="6" t="s">
        <v>63</v>
      </c>
      <c r="E13" s="7">
        <v>5</v>
      </c>
      <c r="F13" s="7">
        <v>8</v>
      </c>
      <c r="G13" s="8">
        <v>5</v>
      </c>
      <c r="H13" s="9">
        <f>+G13/E13</f>
        <v>1</v>
      </c>
      <c r="I13" s="9">
        <v>0.67</v>
      </c>
      <c r="J13" s="26"/>
      <c r="K13" s="9">
        <f t="shared" si="0"/>
        <v>0.625</v>
      </c>
      <c r="L13" s="26"/>
    </row>
    <row r="14" spans="1:12" s="10" customFormat="1" ht="30" x14ac:dyDescent="0.25">
      <c r="A14" s="33"/>
      <c r="B14" s="24" t="s">
        <v>64</v>
      </c>
      <c r="C14" s="6" t="s">
        <v>32</v>
      </c>
      <c r="D14" s="6" t="s">
        <v>54</v>
      </c>
      <c r="E14" s="7">
        <v>2</v>
      </c>
      <c r="F14" s="7">
        <v>3</v>
      </c>
      <c r="G14" s="8">
        <v>3</v>
      </c>
      <c r="H14" s="9">
        <v>1</v>
      </c>
      <c r="I14" s="9">
        <v>1</v>
      </c>
      <c r="J14" s="27"/>
      <c r="K14" s="9">
        <f t="shared" si="0"/>
        <v>1</v>
      </c>
      <c r="L14" s="27"/>
    </row>
    <row r="15" spans="1:12" s="10" customFormat="1" ht="45" x14ac:dyDescent="0.25">
      <c r="A15" s="31" t="s">
        <v>65</v>
      </c>
      <c r="B15" s="24" t="s">
        <v>66</v>
      </c>
      <c r="C15" s="6" t="s">
        <v>6</v>
      </c>
      <c r="D15" s="6" t="s">
        <v>63</v>
      </c>
      <c r="E15" s="7">
        <v>0</v>
      </c>
      <c r="F15" s="7">
        <v>2</v>
      </c>
      <c r="G15" s="8">
        <v>2</v>
      </c>
      <c r="H15" s="9">
        <v>1</v>
      </c>
      <c r="I15" s="9">
        <v>1</v>
      </c>
      <c r="J15" s="38">
        <f>AVERAGE(I15,I16,I17,I18,I20,I21,I22)</f>
        <v>0.60721428571428571</v>
      </c>
      <c r="K15" s="9">
        <f t="shared" si="0"/>
        <v>1</v>
      </c>
      <c r="L15" s="38">
        <f>AVERAGE(K15,K16,K17,K18,K20,K21,K22)</f>
        <v>0.48094999999999999</v>
      </c>
    </row>
    <row r="16" spans="1:12" s="10" customFormat="1" ht="60" x14ac:dyDescent="0.25">
      <c r="A16" s="32"/>
      <c r="B16" s="24" t="s">
        <v>67</v>
      </c>
      <c r="C16" s="6" t="s">
        <v>68</v>
      </c>
      <c r="D16" s="6" t="s">
        <v>56</v>
      </c>
      <c r="E16" s="7">
        <v>0</v>
      </c>
      <c r="F16" s="7">
        <v>1</v>
      </c>
      <c r="G16" s="11">
        <v>0</v>
      </c>
      <c r="H16" s="12">
        <v>0</v>
      </c>
      <c r="I16" s="9">
        <v>0</v>
      </c>
      <c r="J16" s="39"/>
      <c r="K16" s="9">
        <f t="shared" si="0"/>
        <v>0</v>
      </c>
      <c r="L16" s="39"/>
    </row>
    <row r="17" spans="1:13" s="10" customFormat="1" ht="30" x14ac:dyDescent="0.25">
      <c r="A17" s="32"/>
      <c r="B17" s="24" t="s">
        <v>69</v>
      </c>
      <c r="C17" s="6" t="s">
        <v>3</v>
      </c>
      <c r="D17" s="6" t="s">
        <v>63</v>
      </c>
      <c r="E17" s="7">
        <v>10</v>
      </c>
      <c r="F17" s="7">
        <v>20</v>
      </c>
      <c r="G17" s="11">
        <v>0</v>
      </c>
      <c r="H17" s="12">
        <v>0</v>
      </c>
      <c r="I17" s="9">
        <v>0</v>
      </c>
      <c r="J17" s="39"/>
      <c r="K17" s="9">
        <f t="shared" si="0"/>
        <v>0</v>
      </c>
      <c r="L17" s="39"/>
    </row>
    <row r="18" spans="1:13" s="10" customFormat="1" ht="45" customHeight="1" x14ac:dyDescent="0.25">
      <c r="A18" s="32"/>
      <c r="B18" s="34" t="s">
        <v>70</v>
      </c>
      <c r="C18" s="6" t="s">
        <v>10</v>
      </c>
      <c r="D18" s="6" t="s">
        <v>56</v>
      </c>
      <c r="E18" s="7">
        <v>1</v>
      </c>
      <c r="F18" s="7">
        <v>1</v>
      </c>
      <c r="G18" s="8">
        <v>1</v>
      </c>
      <c r="H18" s="9">
        <v>1</v>
      </c>
      <c r="I18" s="41">
        <f>+(H18+H19)/2</f>
        <v>0.95050000000000001</v>
      </c>
      <c r="J18" s="39"/>
      <c r="K18" s="41">
        <f>+(1+0.3333)/2</f>
        <v>0.66664999999999996</v>
      </c>
      <c r="L18" s="39"/>
    </row>
    <row r="19" spans="1:13" s="10" customFormat="1" ht="45" customHeight="1" x14ac:dyDescent="0.25">
      <c r="A19" s="32"/>
      <c r="B19" s="35"/>
      <c r="C19" s="6" t="s">
        <v>15</v>
      </c>
      <c r="D19" s="6" t="s">
        <v>56</v>
      </c>
      <c r="E19" s="7">
        <v>11</v>
      </c>
      <c r="F19" s="7">
        <v>15</v>
      </c>
      <c r="G19" s="8">
        <v>10</v>
      </c>
      <c r="H19" s="15">
        <v>0.90100000000000002</v>
      </c>
      <c r="I19" s="41"/>
      <c r="J19" s="39"/>
      <c r="K19" s="41"/>
      <c r="L19" s="39"/>
    </row>
    <row r="20" spans="1:13" s="10" customFormat="1" ht="45" x14ac:dyDescent="0.25">
      <c r="A20" s="32"/>
      <c r="B20" s="24" t="s">
        <v>71</v>
      </c>
      <c r="C20" s="6" t="s">
        <v>16</v>
      </c>
      <c r="D20" s="6" t="s">
        <v>54</v>
      </c>
      <c r="E20" s="7">
        <v>4</v>
      </c>
      <c r="F20" s="7">
        <v>6</v>
      </c>
      <c r="G20" s="8">
        <v>3</v>
      </c>
      <c r="H20" s="9">
        <v>0.75</v>
      </c>
      <c r="I20" s="9">
        <v>0.75</v>
      </c>
      <c r="J20" s="39"/>
      <c r="K20" s="9">
        <f>G20/F20</f>
        <v>0.5</v>
      </c>
      <c r="L20" s="39"/>
    </row>
    <row r="21" spans="1:13" s="10" customFormat="1" ht="45" x14ac:dyDescent="0.25">
      <c r="A21" s="32"/>
      <c r="B21" s="24" t="s">
        <v>72</v>
      </c>
      <c r="C21" s="6" t="s">
        <v>31</v>
      </c>
      <c r="D21" s="6" t="s">
        <v>63</v>
      </c>
      <c r="E21" s="7">
        <v>25</v>
      </c>
      <c r="F21" s="7">
        <v>40</v>
      </c>
      <c r="G21" s="8">
        <v>28</v>
      </c>
      <c r="H21" s="9">
        <v>1</v>
      </c>
      <c r="I21" s="9">
        <v>0.75</v>
      </c>
      <c r="J21" s="39"/>
      <c r="K21" s="9">
        <f>G21/F21</f>
        <v>0.7</v>
      </c>
      <c r="L21" s="39"/>
    </row>
    <row r="22" spans="1:13" s="10" customFormat="1" ht="45" x14ac:dyDescent="0.25">
      <c r="A22" s="33"/>
      <c r="B22" s="24" t="s">
        <v>73</v>
      </c>
      <c r="C22" s="6" t="s">
        <v>33</v>
      </c>
      <c r="D22" s="6" t="s">
        <v>63</v>
      </c>
      <c r="E22" s="7">
        <v>25</v>
      </c>
      <c r="F22" s="7">
        <v>40</v>
      </c>
      <c r="G22" s="8">
        <v>20</v>
      </c>
      <c r="H22" s="9">
        <f>+G22/E22</f>
        <v>0.8</v>
      </c>
      <c r="I22" s="9">
        <v>0.8</v>
      </c>
      <c r="J22" s="40"/>
      <c r="K22" s="9">
        <f>G22/F22</f>
        <v>0.5</v>
      </c>
      <c r="L22" s="40"/>
    </row>
    <row r="23" spans="1:13" s="10" customFormat="1" ht="45" x14ac:dyDescent="0.25">
      <c r="A23" s="31" t="s">
        <v>74</v>
      </c>
      <c r="B23" s="45" t="s">
        <v>75</v>
      </c>
      <c r="C23" s="16" t="s">
        <v>0</v>
      </c>
      <c r="D23" s="6" t="s">
        <v>76</v>
      </c>
      <c r="E23" s="7">
        <v>70</v>
      </c>
      <c r="F23" s="7">
        <v>100</v>
      </c>
      <c r="G23" s="8">
        <v>64.87</v>
      </c>
      <c r="H23" s="15">
        <v>0.87280000000000002</v>
      </c>
      <c r="I23" s="41">
        <f>+(H23+H24)/2</f>
        <v>0.87603414634146337</v>
      </c>
      <c r="J23" s="42">
        <v>0.76100000000000001</v>
      </c>
      <c r="K23" s="41">
        <f>+(43.64%+100%)/2</f>
        <v>0.71819999999999995</v>
      </c>
      <c r="L23" s="42">
        <f>AVERAGE(K25:K30,K23,K31,K33:K40)</f>
        <v>0.68020024621212138</v>
      </c>
    </row>
    <row r="24" spans="1:13" s="10" customFormat="1" ht="45" x14ac:dyDescent="0.25">
      <c r="A24" s="32"/>
      <c r="B24" s="46"/>
      <c r="C24" s="16" t="s">
        <v>34</v>
      </c>
      <c r="D24" s="6" t="s">
        <v>76</v>
      </c>
      <c r="E24" s="7">
        <v>82</v>
      </c>
      <c r="F24" s="7">
        <v>82</v>
      </c>
      <c r="G24" s="8">
        <v>72.099999999999994</v>
      </c>
      <c r="H24" s="9">
        <f>+G24/E24</f>
        <v>0.87926829268292672</v>
      </c>
      <c r="I24" s="41"/>
      <c r="J24" s="43"/>
      <c r="K24" s="41"/>
      <c r="L24" s="43"/>
    </row>
    <row r="25" spans="1:13" s="10" customFormat="1" ht="75" x14ac:dyDescent="0.25">
      <c r="A25" s="32"/>
      <c r="B25" s="5" t="s">
        <v>77</v>
      </c>
      <c r="C25" s="16" t="s">
        <v>1</v>
      </c>
      <c r="D25" s="6" t="s">
        <v>78</v>
      </c>
      <c r="E25" s="7">
        <v>24</v>
      </c>
      <c r="F25" s="7">
        <v>28</v>
      </c>
      <c r="G25" s="8">
        <v>22.027000000000001</v>
      </c>
      <c r="H25" s="9">
        <f>+G25/E25</f>
        <v>0.91779166666666667</v>
      </c>
      <c r="I25" s="9">
        <v>0.92</v>
      </c>
      <c r="J25" s="43"/>
      <c r="K25" s="9">
        <f t="shared" ref="K25:K29" si="1">G25/F25</f>
        <v>0.78667857142857145</v>
      </c>
      <c r="L25" s="43"/>
      <c r="M25" s="17"/>
    </row>
    <row r="26" spans="1:13" s="10" customFormat="1" ht="45" x14ac:dyDescent="0.25">
      <c r="A26" s="32"/>
      <c r="B26" s="5" t="s">
        <v>79</v>
      </c>
      <c r="C26" s="16" t="s">
        <v>2</v>
      </c>
      <c r="D26" s="6" t="s">
        <v>80</v>
      </c>
      <c r="E26" s="7">
        <v>2</v>
      </c>
      <c r="F26" s="7">
        <v>2</v>
      </c>
      <c r="G26" s="8">
        <v>2</v>
      </c>
      <c r="H26" s="9">
        <v>1</v>
      </c>
      <c r="I26" s="9">
        <v>1</v>
      </c>
      <c r="J26" s="43"/>
      <c r="K26" s="9">
        <f t="shared" si="1"/>
        <v>1</v>
      </c>
      <c r="L26" s="43"/>
    </row>
    <row r="27" spans="1:13" s="10" customFormat="1" ht="30" x14ac:dyDescent="0.25">
      <c r="A27" s="32"/>
      <c r="B27" s="5" t="s">
        <v>81</v>
      </c>
      <c r="C27" s="16" t="s">
        <v>5</v>
      </c>
      <c r="D27" s="6" t="s">
        <v>82</v>
      </c>
      <c r="E27" s="7">
        <v>75</v>
      </c>
      <c r="F27" s="7">
        <v>100</v>
      </c>
      <c r="G27" s="8">
        <v>77.7</v>
      </c>
      <c r="H27" s="9">
        <v>1</v>
      </c>
      <c r="I27" s="9">
        <v>1</v>
      </c>
      <c r="J27" s="43"/>
      <c r="K27" s="9">
        <f t="shared" si="1"/>
        <v>0.77700000000000002</v>
      </c>
      <c r="L27" s="43"/>
    </row>
    <row r="28" spans="1:13" s="10" customFormat="1" ht="30" x14ac:dyDescent="0.25">
      <c r="A28" s="32"/>
      <c r="B28" s="5" t="s">
        <v>83</v>
      </c>
      <c r="C28" s="16" t="s">
        <v>9</v>
      </c>
      <c r="D28" s="6" t="s">
        <v>63</v>
      </c>
      <c r="E28" s="7">
        <v>2</v>
      </c>
      <c r="F28" s="7">
        <v>3</v>
      </c>
      <c r="G28" s="8">
        <v>2</v>
      </c>
      <c r="H28" s="9">
        <v>1</v>
      </c>
      <c r="I28" s="9">
        <v>1</v>
      </c>
      <c r="J28" s="43"/>
      <c r="K28" s="9">
        <f t="shared" si="1"/>
        <v>0.66666666666666663</v>
      </c>
      <c r="L28" s="43"/>
    </row>
    <row r="29" spans="1:13" s="10" customFormat="1" ht="30" x14ac:dyDescent="0.25">
      <c r="A29" s="32"/>
      <c r="B29" s="5" t="s">
        <v>84</v>
      </c>
      <c r="C29" s="16" t="s">
        <v>11</v>
      </c>
      <c r="D29" s="6" t="s">
        <v>85</v>
      </c>
      <c r="E29" s="7">
        <v>75</v>
      </c>
      <c r="F29" s="7">
        <v>100</v>
      </c>
      <c r="G29" s="8">
        <v>75</v>
      </c>
      <c r="H29" s="9">
        <v>1</v>
      </c>
      <c r="I29" s="9">
        <v>1</v>
      </c>
      <c r="J29" s="43"/>
      <c r="K29" s="9">
        <f t="shared" si="1"/>
        <v>0.75</v>
      </c>
      <c r="L29" s="43"/>
    </row>
    <row r="30" spans="1:13" s="10" customFormat="1" ht="45" x14ac:dyDescent="0.25">
      <c r="A30" s="32"/>
      <c r="B30" s="5" t="s">
        <v>12</v>
      </c>
      <c r="C30" s="16" t="s">
        <v>12</v>
      </c>
      <c r="D30" s="6" t="s">
        <v>86</v>
      </c>
      <c r="E30" s="7">
        <v>65</v>
      </c>
      <c r="F30" s="7">
        <v>100</v>
      </c>
      <c r="G30" s="8">
        <v>53</v>
      </c>
      <c r="H30" s="9">
        <v>0.81499999999999995</v>
      </c>
      <c r="I30" s="9">
        <v>0.81499999999999995</v>
      </c>
      <c r="J30" s="43"/>
      <c r="K30" s="9">
        <f>G30/F30</f>
        <v>0.53</v>
      </c>
      <c r="L30" s="43"/>
    </row>
    <row r="31" spans="1:13" s="10" customFormat="1" ht="45" x14ac:dyDescent="0.25">
      <c r="A31" s="32"/>
      <c r="B31" s="45" t="s">
        <v>87</v>
      </c>
      <c r="C31" s="16" t="s">
        <v>13</v>
      </c>
      <c r="D31" s="6" t="s">
        <v>36</v>
      </c>
      <c r="E31" s="7">
        <v>70</v>
      </c>
      <c r="F31" s="7">
        <v>100</v>
      </c>
      <c r="G31" s="8">
        <v>62.2</v>
      </c>
      <c r="H31" s="9">
        <f t="shared" ref="H31:H36" si="2">+G31/E31</f>
        <v>0.88857142857142857</v>
      </c>
      <c r="I31" s="36">
        <f>+(H31+H32)/2</f>
        <v>0.94428571428571428</v>
      </c>
      <c r="J31" s="43"/>
      <c r="K31" s="36">
        <f>+((G31/F31)+(G32/F32))/2</f>
        <v>0.73957142857142855</v>
      </c>
      <c r="L31" s="43"/>
    </row>
    <row r="32" spans="1:13" s="10" customFormat="1" ht="30" x14ac:dyDescent="0.25">
      <c r="A32" s="32"/>
      <c r="B32" s="46"/>
      <c r="C32" s="16" t="s">
        <v>14</v>
      </c>
      <c r="D32" s="6" t="s">
        <v>36</v>
      </c>
      <c r="E32" s="7">
        <v>60</v>
      </c>
      <c r="F32" s="7">
        <v>70</v>
      </c>
      <c r="G32" s="8">
        <v>60</v>
      </c>
      <c r="H32" s="9">
        <f t="shared" si="2"/>
        <v>1</v>
      </c>
      <c r="I32" s="37"/>
      <c r="J32" s="43"/>
      <c r="K32" s="37"/>
      <c r="L32" s="43"/>
    </row>
    <row r="33" spans="1:12" s="10" customFormat="1" ht="60" x14ac:dyDescent="0.25">
      <c r="A33" s="32"/>
      <c r="B33" s="5" t="s">
        <v>88</v>
      </c>
      <c r="C33" s="16" t="s">
        <v>17</v>
      </c>
      <c r="D33" s="6" t="s">
        <v>63</v>
      </c>
      <c r="E33" s="7">
        <v>400</v>
      </c>
      <c r="F33" s="7">
        <v>550</v>
      </c>
      <c r="G33" s="8">
        <v>271</v>
      </c>
      <c r="H33" s="9">
        <f t="shared" si="2"/>
        <v>0.67749999999999999</v>
      </c>
      <c r="I33" s="9">
        <v>0.68</v>
      </c>
      <c r="J33" s="43"/>
      <c r="K33" s="9">
        <f t="shared" ref="K33:K40" si="3">G33/F33</f>
        <v>0.49272727272727274</v>
      </c>
      <c r="L33" s="43"/>
    </row>
    <row r="34" spans="1:12" s="10" customFormat="1" ht="60" x14ac:dyDescent="0.25">
      <c r="A34" s="32"/>
      <c r="B34" s="5" t="s">
        <v>89</v>
      </c>
      <c r="C34" s="16" t="s">
        <v>18</v>
      </c>
      <c r="D34" s="6" t="s">
        <v>86</v>
      </c>
      <c r="E34" s="7">
        <v>75</v>
      </c>
      <c r="F34" s="7">
        <v>100</v>
      </c>
      <c r="G34" s="11">
        <v>27</v>
      </c>
      <c r="H34" s="12">
        <f t="shared" si="2"/>
        <v>0.36</v>
      </c>
      <c r="I34" s="9">
        <v>0.36</v>
      </c>
      <c r="J34" s="43"/>
      <c r="K34" s="9">
        <f t="shared" si="3"/>
        <v>0.27</v>
      </c>
      <c r="L34" s="43"/>
    </row>
    <row r="35" spans="1:12" s="10" customFormat="1" ht="75" x14ac:dyDescent="0.25">
      <c r="A35" s="32"/>
      <c r="B35" s="5" t="s">
        <v>90</v>
      </c>
      <c r="C35" s="16" t="s">
        <v>19</v>
      </c>
      <c r="D35" s="6" t="s">
        <v>86</v>
      </c>
      <c r="E35" s="8">
        <v>100</v>
      </c>
      <c r="F35" s="8">
        <v>100</v>
      </c>
      <c r="G35" s="8">
        <v>76</v>
      </c>
      <c r="H35" s="9">
        <f t="shared" si="2"/>
        <v>0.76</v>
      </c>
      <c r="I35" s="9">
        <v>0.76</v>
      </c>
      <c r="J35" s="43"/>
      <c r="K35" s="9">
        <f t="shared" si="3"/>
        <v>0.76</v>
      </c>
      <c r="L35" s="43"/>
    </row>
    <row r="36" spans="1:12" s="10" customFormat="1" ht="75" x14ac:dyDescent="0.25">
      <c r="A36" s="32"/>
      <c r="B36" s="5" t="s">
        <v>91</v>
      </c>
      <c r="C36" s="16" t="s">
        <v>20</v>
      </c>
      <c r="D36" s="6" t="s">
        <v>86</v>
      </c>
      <c r="E36" s="8">
        <v>100</v>
      </c>
      <c r="F36" s="8">
        <v>100</v>
      </c>
      <c r="G36" s="11">
        <v>55</v>
      </c>
      <c r="H36" s="12">
        <f t="shared" si="2"/>
        <v>0.55000000000000004</v>
      </c>
      <c r="I36" s="9">
        <v>0.55000000000000004</v>
      </c>
      <c r="J36" s="43"/>
      <c r="K36" s="9">
        <f t="shared" si="3"/>
        <v>0.55000000000000004</v>
      </c>
      <c r="L36" s="43"/>
    </row>
    <row r="37" spans="1:12" s="10" customFormat="1" ht="45" x14ac:dyDescent="0.25">
      <c r="A37" s="32"/>
      <c r="B37" s="5" t="s">
        <v>92</v>
      </c>
      <c r="C37" s="16" t="s">
        <v>21</v>
      </c>
      <c r="D37" s="6" t="s">
        <v>78</v>
      </c>
      <c r="E37" s="7">
        <v>70</v>
      </c>
      <c r="F37" s="7">
        <v>100</v>
      </c>
      <c r="G37" s="8">
        <v>100</v>
      </c>
      <c r="H37" s="9">
        <v>1</v>
      </c>
      <c r="I37" s="9">
        <v>1</v>
      </c>
      <c r="J37" s="43"/>
      <c r="K37" s="9">
        <f t="shared" si="3"/>
        <v>1</v>
      </c>
      <c r="L37" s="43"/>
    </row>
    <row r="38" spans="1:12" s="10" customFormat="1" ht="45" x14ac:dyDescent="0.25">
      <c r="A38" s="32"/>
      <c r="B38" s="5" t="s">
        <v>93</v>
      </c>
      <c r="C38" s="16" t="s">
        <v>22</v>
      </c>
      <c r="D38" s="6" t="s">
        <v>54</v>
      </c>
      <c r="E38" s="7">
        <v>70</v>
      </c>
      <c r="F38" s="7">
        <v>100</v>
      </c>
      <c r="G38" s="8">
        <v>85.236000000000004</v>
      </c>
      <c r="H38" s="9">
        <v>1</v>
      </c>
      <c r="I38" s="9">
        <v>1</v>
      </c>
      <c r="J38" s="43"/>
      <c r="K38" s="9">
        <f t="shared" si="3"/>
        <v>0.85236000000000001</v>
      </c>
      <c r="L38" s="43"/>
    </row>
    <row r="39" spans="1:12" s="10" customFormat="1" ht="45" x14ac:dyDescent="0.25">
      <c r="A39" s="32"/>
      <c r="B39" s="5" t="s">
        <v>94</v>
      </c>
      <c r="C39" s="16" t="s">
        <v>24</v>
      </c>
      <c r="D39" s="6" t="s">
        <v>52</v>
      </c>
      <c r="E39" s="7">
        <v>90</v>
      </c>
      <c r="F39" s="7">
        <v>100</v>
      </c>
      <c r="G39" s="8">
        <v>84</v>
      </c>
      <c r="H39" s="9">
        <f>+G39/E39</f>
        <v>0.93333333333333335</v>
      </c>
      <c r="I39" s="15">
        <v>0.93</v>
      </c>
      <c r="J39" s="43"/>
      <c r="K39" s="9">
        <f t="shared" si="3"/>
        <v>0.84</v>
      </c>
      <c r="L39" s="43"/>
    </row>
    <row r="40" spans="1:12" s="10" customFormat="1" ht="45" x14ac:dyDescent="0.25">
      <c r="A40" s="33"/>
      <c r="B40" s="5" t="s">
        <v>95</v>
      </c>
      <c r="C40" s="16" t="s">
        <v>25</v>
      </c>
      <c r="D40" s="6" t="s">
        <v>52</v>
      </c>
      <c r="E40" s="7">
        <v>85</v>
      </c>
      <c r="F40" s="7">
        <v>100</v>
      </c>
      <c r="G40" s="11">
        <v>15</v>
      </c>
      <c r="H40" s="12">
        <f>+G40/E40</f>
        <v>0.17647058823529413</v>
      </c>
      <c r="I40" s="9">
        <v>0.65</v>
      </c>
      <c r="J40" s="44"/>
      <c r="K40" s="9">
        <f t="shared" si="3"/>
        <v>0.15</v>
      </c>
      <c r="L40" s="44"/>
    </row>
    <row r="41" spans="1:12" x14ac:dyDescent="0.25">
      <c r="A41" s="18"/>
      <c r="B41" s="19" t="s">
        <v>96</v>
      </c>
      <c r="C41" s="18"/>
      <c r="D41" s="1"/>
      <c r="E41" s="20"/>
      <c r="F41" s="20"/>
      <c r="G41" s="20"/>
      <c r="H41" s="21"/>
      <c r="I41" s="21"/>
      <c r="J41" s="22">
        <f>+J23*30%+J18*30%+J5*40%</f>
        <v>0.51697555555555552</v>
      </c>
      <c r="K41" s="21"/>
      <c r="L41" s="23">
        <f>L23*30%+L15*30%+L5*40%</f>
        <v>0.58392774053030316</v>
      </c>
    </row>
  </sheetData>
  <mergeCells count="24">
    <mergeCell ref="I31:I32"/>
    <mergeCell ref="K31:K32"/>
    <mergeCell ref="A15:A22"/>
    <mergeCell ref="J15:J22"/>
    <mergeCell ref="L15:L22"/>
    <mergeCell ref="I18:I19"/>
    <mergeCell ref="K18:K19"/>
    <mergeCell ref="A23:A40"/>
    <mergeCell ref="I23:I24"/>
    <mergeCell ref="J23:J40"/>
    <mergeCell ref="K23:K24"/>
    <mergeCell ref="L23:L40"/>
    <mergeCell ref="B18:B19"/>
    <mergeCell ref="B23:B24"/>
    <mergeCell ref="B31:B32"/>
    <mergeCell ref="J5:J14"/>
    <mergeCell ref="L5:L14"/>
    <mergeCell ref="I6:I7"/>
    <mergeCell ref="K6:K7"/>
    <mergeCell ref="A3:D3"/>
    <mergeCell ref="A5:A14"/>
    <mergeCell ref="B6:B7"/>
    <mergeCell ref="C1:L1"/>
    <mergeCell ref="C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PLAN ACCION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Ignacio Gutiérrez Varg</dc:creator>
  <cp:lastModifiedBy>Julio Ignacio Gutiérrez Varg</cp:lastModifiedBy>
  <dcterms:created xsi:type="dcterms:W3CDTF">2019-11-18T22:31:43Z</dcterms:created>
  <dcterms:modified xsi:type="dcterms:W3CDTF">2019-12-30T16:48:32Z</dcterms:modified>
</cp:coreProperties>
</file>