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ielolondono\Documents\2019 PPTO\INFORMES\INDICADORES Y PÁG WEB\OCTUBRE\"/>
    </mc:Choice>
  </mc:AlternateContent>
  <bookViews>
    <workbookView xWindow="0" yWindow="0" windowWidth="28800" windowHeight="10935"/>
  </bookViews>
  <sheets>
    <sheet name="31 OCT 2019" sheetId="22" r:id="rId1"/>
    <sheet name="Ejec. para Indicadores" sheetId="24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24" l="1"/>
  <c r="G12" i="24" l="1"/>
  <c r="F12" i="24"/>
  <c r="I7" i="22" l="1"/>
  <c r="H17" i="22"/>
  <c r="J17" i="22"/>
  <c r="D7" i="24" l="1"/>
  <c r="L7" i="24" s="1"/>
  <c r="H6" i="22" l="1"/>
  <c r="J6" i="22"/>
  <c r="J12" i="22"/>
  <c r="K13" i="22"/>
  <c r="K14" i="22"/>
  <c r="I13" i="22"/>
  <c r="H12" i="22"/>
  <c r="F15" i="24" l="1"/>
  <c r="M15" i="24" s="1"/>
  <c r="F6" i="22"/>
  <c r="F12" i="22"/>
  <c r="I14" i="22"/>
  <c r="I15" i="22"/>
  <c r="F17" i="22" l="1"/>
  <c r="E16" i="22" l="1"/>
  <c r="K6" i="24" l="1"/>
  <c r="K12" i="24"/>
  <c r="K17" i="24" l="1"/>
  <c r="E7" i="22"/>
  <c r="K8" i="22" l="1"/>
  <c r="K9" i="22"/>
  <c r="K10" i="22"/>
  <c r="K15" i="22"/>
  <c r="K16" i="22"/>
  <c r="K7" i="22"/>
  <c r="K12" i="22" l="1"/>
  <c r="K6" i="22"/>
  <c r="K17" i="22" s="1"/>
  <c r="D11" i="24"/>
  <c r="I16" i="22"/>
  <c r="I12" i="22" s="1"/>
  <c r="I10" i="22"/>
  <c r="I9" i="22"/>
  <c r="I8" i="22"/>
  <c r="I6" i="22" l="1"/>
  <c r="I17" i="22" s="1"/>
  <c r="D6" i="22"/>
  <c r="D12" i="22"/>
  <c r="D17" i="22" l="1"/>
  <c r="J6" i="24"/>
  <c r="G10" i="22"/>
  <c r="G9" i="22"/>
  <c r="E10" i="22"/>
  <c r="E9" i="22"/>
  <c r="F14" i="24" l="1"/>
  <c r="M14" i="24" s="1"/>
  <c r="F16" i="24"/>
  <c r="M16" i="24" s="1"/>
  <c r="F13" i="24"/>
  <c r="F8" i="24"/>
  <c r="M8" i="24" s="1"/>
  <c r="F9" i="24"/>
  <c r="M9" i="24" s="1"/>
  <c r="F10" i="24"/>
  <c r="F11" i="24"/>
  <c r="F7" i="24"/>
  <c r="M7" i="24" s="1"/>
  <c r="C14" i="24"/>
  <c r="C15" i="24"/>
  <c r="C16" i="24"/>
  <c r="C13" i="24"/>
  <c r="C12" i="24" s="1"/>
  <c r="C8" i="24"/>
  <c r="C9" i="24"/>
  <c r="C10" i="24"/>
  <c r="C11" i="24"/>
  <c r="E11" i="24" s="1"/>
  <c r="C7" i="24"/>
  <c r="D14" i="24"/>
  <c r="L14" i="24" s="1"/>
  <c r="D15" i="24"/>
  <c r="L15" i="24" s="1"/>
  <c r="D16" i="24"/>
  <c r="D13" i="24"/>
  <c r="D8" i="24"/>
  <c r="D9" i="24"/>
  <c r="D10" i="24"/>
  <c r="D12" i="24" l="1"/>
  <c r="L8" i="24"/>
  <c r="D6" i="24"/>
  <c r="H10" i="24" s="1"/>
  <c r="E7" i="24"/>
  <c r="G16" i="24"/>
  <c r="G15" i="24"/>
  <c r="M10" i="24"/>
  <c r="G10" i="24"/>
  <c r="G9" i="24"/>
  <c r="E16" i="24"/>
  <c r="L16" i="24"/>
  <c r="L10" i="24"/>
  <c r="E10" i="24"/>
  <c r="L9" i="24"/>
  <c r="E9" i="24"/>
  <c r="E8" i="24"/>
  <c r="E15" i="24"/>
  <c r="E12" i="24" l="1"/>
  <c r="H7" i="24"/>
  <c r="H16" i="24"/>
  <c r="H15" i="24"/>
  <c r="G8" i="24"/>
  <c r="G7" i="24" l="1"/>
  <c r="M13" i="24" l="1"/>
  <c r="M11" i="24"/>
  <c r="J12" i="24" l="1"/>
  <c r="L12" i="24" s="1"/>
  <c r="J17" i="24" l="1"/>
  <c r="L11" i="24"/>
  <c r="L13" i="24"/>
  <c r="L6" i="24" l="1"/>
  <c r="H8" i="24"/>
  <c r="H9" i="24"/>
  <c r="D17" i="24"/>
  <c r="H14" i="24"/>
  <c r="I16" i="24"/>
  <c r="F6" i="24"/>
  <c r="G6" i="24" s="1"/>
  <c r="G14" i="24"/>
  <c r="E14" i="24"/>
  <c r="G13" i="24"/>
  <c r="E13" i="24"/>
  <c r="G11" i="24"/>
  <c r="C6" i="24"/>
  <c r="E6" i="24" s="1"/>
  <c r="C12" i="22"/>
  <c r="E12" i="22" s="1"/>
  <c r="E13" i="22"/>
  <c r="E11" i="22"/>
  <c r="E8" i="22"/>
  <c r="G12" i="22"/>
  <c r="C6" i="22"/>
  <c r="C17" i="22" s="1"/>
  <c r="G17" i="22" s="1"/>
  <c r="G11" i="22"/>
  <c r="E15" i="22"/>
  <c r="E14" i="22"/>
  <c r="G16" i="22"/>
  <c r="G15" i="22"/>
  <c r="G14" i="22"/>
  <c r="G13" i="22"/>
  <c r="G8" i="22"/>
  <c r="G7" i="22"/>
  <c r="L17" i="24" l="1"/>
  <c r="I9" i="24"/>
  <c r="F17" i="24"/>
  <c r="M17" i="24" s="1"/>
  <c r="C17" i="24"/>
  <c r="E17" i="24" s="1"/>
  <c r="H12" i="24"/>
  <c r="I15" i="24"/>
  <c r="I11" i="24"/>
  <c r="I7" i="24"/>
  <c r="I14" i="24"/>
  <c r="M12" i="24"/>
  <c r="I13" i="24"/>
  <c r="I8" i="24"/>
  <c r="M6" i="24"/>
  <c r="E17" i="22"/>
  <c r="I10" i="24"/>
  <c r="H11" i="24"/>
  <c r="G6" i="22"/>
  <c r="E6" i="22"/>
  <c r="H13" i="24"/>
  <c r="I6" i="24" l="1"/>
  <c r="G17" i="24"/>
  <c r="I12" i="24"/>
</calcChain>
</file>

<file path=xl/sharedStrings.xml><?xml version="1.0" encoding="utf-8"?>
<sst xmlns="http://schemas.openxmlformats.org/spreadsheetml/2006/main" count="74" uniqueCount="44">
  <si>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</si>
  <si>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</si>
  <si>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</si>
  <si>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</si>
  <si>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</si>
  <si>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</si>
  <si>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</si>
  <si>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</si>
  <si>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</si>
  <si>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</si>
  <si>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</si>
  <si>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</si>
  <si>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</si>
  <si>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</si>
  <si>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</si>
  <si>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</si>
  <si>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</si>
  <si>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</si>
  <si>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</si>
  <si>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</si>
  <si>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</si>
  <si>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</si>
  <si>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</si>
  <si>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</si>
  <si>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</si>
  <si>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FORTALECIMIENTO DE LA OFERTA ACADÉMICA INTERNACIONAL DE COLOMBIA EN EL MARCO DE LA COOPERACIÓN SUR-SUR,  NACIONAL</t>
  </si>
  <si>
    <t>C-0208-1000-6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</si>
  <si>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</si>
  <si>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</si>
  <si>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</si>
  <si>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</si>
  <si>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</si>
  <si>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</si>
  <si>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</si>
  <si>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</si>
  <si>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</si>
  <si>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</si>
  <si>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</si>
  <si>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</si>
  <si>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</si>
  <si>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</si>
  <si>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</si>
  <si>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INFORMACIÓN PRESUPUESTAL APC-COLOMBIA A 31 OCTUBRE DE 2019</t>
  </si>
  <si>
    <t>INFORMACIÓN PRESUPUESTAL APC-COLOMBIA A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</si>
</sst>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4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15" xfId="0" applyNumberFormat="1" applyFont="1" applyBorder="1"/>
    <xf numFmtId="166" fontId="0" fillId="0" borderId="9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0" fillId="0" borderId="21" xfId="0" applyNumberFormat="1" applyFont="1" applyBorder="1"/>
    <xf numFmtId="166" fontId="0" fillId="0" borderId="12" xfId="0" applyNumberFormat="1" applyFont="1" applyBorder="1"/>
    <xf numFmtId="166" fontId="0" fillId="0" borderId="17" xfId="0" applyNumberFormat="1" applyFont="1" applyBorder="1"/>
    <xf numFmtId="166" fontId="0" fillId="0" borderId="8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4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4" fontId="0" fillId="0" borderId="0" xfId="6" applyFont="1"/>
    <xf numFmtId="3" fontId="13" fillId="3" borderId="5" xfId="5" applyNumberFormat="1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165" fontId="0" fillId="0" borderId="16" xfId="5" applyFont="1" applyBorder="1"/>
    <xf numFmtId="0" fontId="0" fillId="0" borderId="16" xfId="0" applyFont="1" applyBorder="1"/>
    <xf numFmtId="164" fontId="0" fillId="8" borderId="16" xfId="6" applyFont="1" applyFill="1" applyBorder="1"/>
    <xf numFmtId="165" fontId="0" fillId="0" borderId="16" xfId="5" applyFont="1" applyFill="1" applyBorder="1"/>
    <xf numFmtId="165" fontId="0" fillId="8" borderId="16" xfId="5" applyFont="1" applyFill="1" applyBorder="1"/>
    <xf numFmtId="0" fontId="5" fillId="4" borderId="5" xfId="0" applyFont="1" applyFill="1" applyBorder="1" applyAlignment="1">
      <alignment horizontal="center" vertical="center" wrapText="1"/>
    </xf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abSelected="1" topLeftCell="A2" zoomScale="96" zoomScaleNormal="96" zoomScalePageLayoutView="96" workbookViewId="0">
      <selection activeCell="P13" sqref="P13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6.140625" style="1" customWidth="1"/>
    <col min="8" max="8" width="20.5703125" style="1" hidden="1" customWidth="1"/>
    <col min="9" max="9" width="16.42578125" style="1" hidden="1" customWidth="1"/>
    <col min="10" max="10" width="18.7109375" style="37" hidden="1" customWidth="1"/>
    <col min="11" max="11" width="13.42578125" style="1" hidden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thickBot="1" x14ac:dyDescent="0.25"/>
    <row r="3" spans="1:12" ht="15.75" customHeight="1" x14ac:dyDescent="0.2">
      <c r="A3" s="87" t="s">
        <v>43</v>
      </c>
      <c r="B3" s="88"/>
      <c r="C3" s="88"/>
      <c r="D3" s="88"/>
      <c r="E3" s="88"/>
      <c r="F3" s="88"/>
      <c r="G3" s="89"/>
    </row>
    <row r="4" spans="1:12" ht="15.75" x14ac:dyDescent="0.25">
      <c r="A4" s="90" t="s">
        <v>0</v>
      </c>
      <c r="B4" s="91"/>
      <c r="C4" s="92"/>
      <c r="D4" s="91"/>
      <c r="E4" s="91"/>
      <c r="F4" s="91"/>
      <c r="G4" s="93"/>
    </row>
    <row r="5" spans="1:12" s="20" customFormat="1" ht="63" customHeight="1" x14ac:dyDescent="0.2">
      <c r="A5" s="94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95" t="s">
        <v>12</v>
      </c>
      <c r="H5" s="1" t="s">
        <v>39</v>
      </c>
      <c r="J5" s="37" t="s">
        <v>40</v>
      </c>
    </row>
    <row r="6" spans="1:12" ht="30" customHeight="1" thickBot="1" x14ac:dyDescent="0.25">
      <c r="A6" s="96" t="s">
        <v>4</v>
      </c>
      <c r="B6" s="9" t="s">
        <v>5</v>
      </c>
      <c r="C6" s="11">
        <f>SUM(C7:C11)</f>
        <v>28415.000000000004</v>
      </c>
      <c r="D6" s="11">
        <f>SUM(D7:D11)</f>
        <v>19677.946269430002</v>
      </c>
      <c r="E6" s="12">
        <f>IF(C6=0,"",D6/C6)</f>
        <v>0.69251966459370051</v>
      </c>
      <c r="F6" s="11">
        <f>SUM(F7:F11)</f>
        <v>15980.958915230001</v>
      </c>
      <c r="G6" s="97">
        <f>IF(C6=0,"",F6/C6)</f>
        <v>0.56241277195952843</v>
      </c>
      <c r="H6" s="68">
        <f>SUM(H7:H10)</f>
        <v>19677946269.43</v>
      </c>
      <c r="I6" s="68">
        <f>SUM(I7:I10)</f>
        <v>19677.946269430002</v>
      </c>
      <c r="J6" s="70">
        <f>SUM(J7:J10)</f>
        <v>15980958915.23</v>
      </c>
      <c r="K6" s="70">
        <f>SUM(K7:K10)</f>
        <v>15980.958915230001</v>
      </c>
    </row>
    <row r="7" spans="1:12" ht="30" customHeight="1" x14ac:dyDescent="0.2">
      <c r="A7" s="98" t="s">
        <v>17</v>
      </c>
      <c r="B7" s="10" t="s">
        <v>6</v>
      </c>
      <c r="C7" s="13">
        <v>9547.9985240000005</v>
      </c>
      <c r="D7" s="35">
        <v>6653.5502669999996</v>
      </c>
      <c r="E7" s="14">
        <f>IF(C7=0,"",D7/C7)</f>
        <v>0.69685287971877352</v>
      </c>
      <c r="F7" s="35">
        <v>6613.9948430000004</v>
      </c>
      <c r="G7" s="99">
        <f>IF(C7=0,"",F7/C7)</f>
        <v>0.69271008226226238</v>
      </c>
      <c r="H7" s="105">
        <v>6653550267</v>
      </c>
      <c r="I7" s="43">
        <f>+H7/1000000</f>
        <v>6653.5502669999996</v>
      </c>
      <c r="J7" s="40">
        <v>6613994843</v>
      </c>
      <c r="K7" s="45">
        <f>+J7/1000000</f>
        <v>6613.9948430000004</v>
      </c>
    </row>
    <row r="8" spans="1:12" ht="30" customHeight="1" x14ac:dyDescent="0.2">
      <c r="A8" s="98" t="s">
        <v>18</v>
      </c>
      <c r="B8" s="10" t="s">
        <v>19</v>
      </c>
      <c r="C8" s="13">
        <v>3824</v>
      </c>
      <c r="D8" s="13">
        <v>3274.08879136</v>
      </c>
      <c r="E8" s="14">
        <f>IF(C8=0,"",D8/C8)</f>
        <v>0.85619476761506275</v>
      </c>
      <c r="F8" s="13">
        <v>2621.8896978400003</v>
      </c>
      <c r="G8" s="99">
        <f t="shared" ref="G8:G16" si="0">IF(C8=0,"",F8/C8)</f>
        <v>0.68564061135983267</v>
      </c>
      <c r="H8" s="106">
        <v>3274088791.3600001</v>
      </c>
      <c r="I8" s="44">
        <f>+H8/1000000</f>
        <v>3274.08879136</v>
      </c>
      <c r="J8" s="41">
        <v>2621889697.8400002</v>
      </c>
      <c r="K8" s="44">
        <f t="shared" ref="K8:K16" si="1">+J8/1000000</f>
        <v>2621.8896978400003</v>
      </c>
    </row>
    <row r="9" spans="1:12" ht="30" customHeight="1" x14ac:dyDescent="0.2">
      <c r="A9" s="98" t="s">
        <v>22</v>
      </c>
      <c r="B9" s="10" t="s">
        <v>7</v>
      </c>
      <c r="C9" s="13">
        <v>14869</v>
      </c>
      <c r="D9" s="35">
        <v>9721.9532330700004</v>
      </c>
      <c r="E9" s="14">
        <f>IF(C9=0,"",D9/($C$9+$C$10))</f>
        <v>0.64968940618340265</v>
      </c>
      <c r="F9" s="13">
        <v>6717.7945923900006</v>
      </c>
      <c r="G9" s="99">
        <f>IF(C9=0,"",F9/($C$9+$C$10))</f>
        <v>0.44893036151889781</v>
      </c>
      <c r="H9" s="106">
        <v>9721953233.0699997</v>
      </c>
      <c r="I9" s="44">
        <f>+H9/1000000</f>
        <v>9721.9532330700004</v>
      </c>
      <c r="J9" s="41">
        <v>6717794592.3900003</v>
      </c>
      <c r="K9" s="44">
        <f t="shared" si="1"/>
        <v>6717.7945923900006</v>
      </c>
    </row>
    <row r="10" spans="1:12" ht="30" customHeight="1" x14ac:dyDescent="0.2">
      <c r="A10" s="98" t="s">
        <v>24</v>
      </c>
      <c r="B10" s="10" t="s">
        <v>23</v>
      </c>
      <c r="C10" s="13">
        <v>95.001475999999997</v>
      </c>
      <c r="D10" s="13">
        <v>28.353978000000001</v>
      </c>
      <c r="E10" s="14">
        <f>IF(C10=0,"",D10/($C$9+$C$10))</f>
        <v>1.8948125637033319E-3</v>
      </c>
      <c r="F10" s="13">
        <v>27.279782000000001</v>
      </c>
      <c r="G10" s="99">
        <f>IF(C10=0,"",F10/($C$9+$C$10))</f>
        <v>1.8230272192737119E-3</v>
      </c>
      <c r="H10" s="106">
        <v>28353978</v>
      </c>
      <c r="I10" s="44">
        <f>+H10/1000000</f>
        <v>28.353978000000001</v>
      </c>
      <c r="J10" s="41">
        <v>27279782</v>
      </c>
      <c r="K10" s="44">
        <f t="shared" si="1"/>
        <v>27.279782000000001</v>
      </c>
    </row>
    <row r="11" spans="1:12" ht="30" customHeight="1" x14ac:dyDescent="0.2">
      <c r="A11" s="98" t="s">
        <v>20</v>
      </c>
      <c r="B11" s="10" t="s">
        <v>21</v>
      </c>
      <c r="C11" s="13">
        <v>79</v>
      </c>
      <c r="D11" s="36">
        <v>0</v>
      </c>
      <c r="E11" s="14">
        <f>IF(C11=0,"",D11/(C11+C9))</f>
        <v>0</v>
      </c>
      <c r="F11" s="13">
        <v>0</v>
      </c>
      <c r="G11" s="99">
        <f>IF(C11=0,"",F11/(C11+C9))</f>
        <v>0</v>
      </c>
      <c r="H11" s="107"/>
      <c r="I11" s="44"/>
      <c r="J11" s="41"/>
      <c r="K11" s="44"/>
    </row>
    <row r="12" spans="1:12" ht="30" customHeight="1" x14ac:dyDescent="0.2">
      <c r="A12" s="96" t="s">
        <v>8</v>
      </c>
      <c r="B12" s="9" t="s">
        <v>9</v>
      </c>
      <c r="C12" s="15">
        <f>SUM(C13:C16)</f>
        <v>65618.095537999994</v>
      </c>
      <c r="D12" s="15">
        <f>SUM(D13:D16)</f>
        <v>35801.436443589999</v>
      </c>
      <c r="E12" s="12">
        <f>IF(C12=0,"",D12/C12)</f>
        <v>0.54560310155385539</v>
      </c>
      <c r="F12" s="15">
        <f>SUM(F13:F16)</f>
        <v>6041.1120181700007</v>
      </c>
      <c r="G12" s="97">
        <f>IF(C12=0,"",F12/C12)</f>
        <v>9.2064726484960877E-2</v>
      </c>
      <c r="H12" s="108">
        <f>SUM(H13:H16)</f>
        <v>35801436443.589996</v>
      </c>
      <c r="I12" s="68">
        <f>SUM(I13:I16)</f>
        <v>35801.436443589999</v>
      </c>
      <c r="J12" s="69">
        <f t="shared" ref="J12:K12" si="2">SUM(J13:J16)</f>
        <v>6041112018.1700001</v>
      </c>
      <c r="K12" s="68">
        <f t="shared" si="2"/>
        <v>6041.1120181700007</v>
      </c>
    </row>
    <row r="13" spans="1:12" s="2" customFormat="1" ht="45.75" customHeight="1" x14ac:dyDescent="0.2">
      <c r="A13" s="98" t="s">
        <v>26</v>
      </c>
      <c r="B13" s="10" t="s">
        <v>25</v>
      </c>
      <c r="C13" s="13">
        <v>1323.5867499999999</v>
      </c>
      <c r="D13" s="13">
        <v>1323.5867499999999</v>
      </c>
      <c r="E13" s="14">
        <f>IF(C13=0,"",D13/C13)</f>
        <v>1</v>
      </c>
      <c r="F13" s="13">
        <v>1323.5867499999999</v>
      </c>
      <c r="G13" s="99">
        <f t="shared" si="0"/>
        <v>1</v>
      </c>
      <c r="H13" s="106">
        <v>1323586750</v>
      </c>
      <c r="I13" s="44">
        <f>+H13/1000000</f>
        <v>1323.5867499999999</v>
      </c>
      <c r="J13" s="41">
        <v>1323586750</v>
      </c>
      <c r="K13" s="44">
        <f>+J13/1000000</f>
        <v>1323.5867499999999</v>
      </c>
    </row>
    <row r="14" spans="1:12" ht="45.75" customHeight="1" x14ac:dyDescent="0.2">
      <c r="A14" s="98" t="s">
        <v>28</v>
      </c>
      <c r="B14" s="10" t="s">
        <v>27</v>
      </c>
      <c r="C14" s="13">
        <v>2647.1735020000001</v>
      </c>
      <c r="D14" s="13">
        <v>2133.1035670000001</v>
      </c>
      <c r="E14" s="14">
        <f t="shared" ref="E14:E15" si="3">IF(C14=0,"",D14/C14)</f>
        <v>0.80580421547299097</v>
      </c>
      <c r="F14" s="13">
        <v>755.05551000000003</v>
      </c>
      <c r="G14" s="99">
        <f t="shared" si="0"/>
        <v>0.28523083561751367</v>
      </c>
      <c r="H14" s="106">
        <v>2133103567</v>
      </c>
      <c r="I14" s="44">
        <f>+H14/1000000</f>
        <v>2133.1035670000001</v>
      </c>
      <c r="J14" s="41">
        <v>755055510</v>
      </c>
      <c r="K14" s="44">
        <f>+J14/1000000</f>
        <v>755.05551000000003</v>
      </c>
    </row>
    <row r="15" spans="1:12" s="2" customFormat="1" ht="45.75" customHeight="1" x14ac:dyDescent="0.2">
      <c r="A15" s="98" t="s">
        <v>29</v>
      </c>
      <c r="B15" s="10" t="s">
        <v>30</v>
      </c>
      <c r="C15" s="13">
        <v>60891</v>
      </c>
      <c r="D15" s="13">
        <v>31738.95774659</v>
      </c>
      <c r="E15" s="14">
        <f t="shared" si="3"/>
        <v>0.52124218269678602</v>
      </c>
      <c r="F15" s="13">
        <v>3494.9248281700002</v>
      </c>
      <c r="G15" s="99">
        <f t="shared" si="0"/>
        <v>5.7396410441116097E-2</v>
      </c>
      <c r="H15" s="109">
        <v>31738957746.59</v>
      </c>
      <c r="I15" s="44">
        <f t="shared" ref="I15:I16" si="4">+H15/1000000</f>
        <v>31738.95774659</v>
      </c>
      <c r="J15" s="42">
        <v>3494924828.1700001</v>
      </c>
      <c r="K15" s="44">
        <f t="shared" si="1"/>
        <v>3494.9248281700002</v>
      </c>
      <c r="L15" s="47"/>
    </row>
    <row r="16" spans="1:12" s="2" customFormat="1" ht="45.75" customHeight="1" x14ac:dyDescent="0.2">
      <c r="A16" s="98" t="s">
        <v>31</v>
      </c>
      <c r="B16" s="10" t="s">
        <v>32</v>
      </c>
      <c r="C16" s="13">
        <v>756.335286</v>
      </c>
      <c r="D16" s="13">
        <v>605.78837999999996</v>
      </c>
      <c r="E16" s="14">
        <f>IF(C16=0,"",D16/C16)</f>
        <v>0.80095215867001079</v>
      </c>
      <c r="F16" s="13">
        <v>467.54493000000002</v>
      </c>
      <c r="G16" s="99">
        <f t="shared" si="0"/>
        <v>0.61817151553603444</v>
      </c>
      <c r="H16" s="109">
        <v>605788380</v>
      </c>
      <c r="I16" s="44">
        <f t="shared" si="4"/>
        <v>605.78837999999996</v>
      </c>
      <c r="J16" s="42">
        <v>467544930</v>
      </c>
      <c r="K16" s="44">
        <f t="shared" si="1"/>
        <v>467.54493000000002</v>
      </c>
    </row>
    <row r="17" spans="1:11" s="3" customFormat="1" ht="33" customHeight="1" x14ac:dyDescent="0.2">
      <c r="A17" s="111" t="s">
        <v>10</v>
      </c>
      <c r="B17" s="80"/>
      <c r="C17" s="16">
        <f>C6+C12</f>
        <v>94033.095537999994</v>
      </c>
      <c r="D17" s="16">
        <f>D6+D12</f>
        <v>55479.382713020001</v>
      </c>
      <c r="E17" s="17">
        <f>IF(C17=0,"",D17/C17)</f>
        <v>0.58999847229957525</v>
      </c>
      <c r="F17" s="16">
        <f>F6+F12</f>
        <v>22022.070933400002</v>
      </c>
      <c r="G17" s="112">
        <f>IF(C17=0,"",F17/C17)</f>
        <v>0.23419489497185167</v>
      </c>
      <c r="H17" s="110">
        <f>+H6+H12</f>
        <v>55479382713.019997</v>
      </c>
      <c r="I17" s="68">
        <f>+I6+I12</f>
        <v>55479.382713020001</v>
      </c>
      <c r="J17" s="71">
        <f>+J6+J12</f>
        <v>22022070933.400002</v>
      </c>
      <c r="K17" s="68">
        <f>+K6+K12</f>
        <v>22022.070933400002</v>
      </c>
    </row>
    <row r="18" spans="1:11" s="3" customFormat="1" ht="12" customHeight="1" thickBot="1" x14ac:dyDescent="0.25">
      <c r="A18" s="113"/>
      <c r="B18" s="114"/>
      <c r="C18" s="115"/>
      <c r="D18" s="115"/>
      <c r="E18" s="116"/>
      <c r="F18" s="115"/>
      <c r="G18" s="117"/>
      <c r="H18" s="7"/>
      <c r="I18" s="7"/>
      <c r="J18" s="38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8"/>
    </row>
    <row r="20" spans="1:11" ht="18" customHeight="1" x14ac:dyDescent="0.2">
      <c r="D20" s="28"/>
      <c r="E20" s="26"/>
      <c r="F20" s="28"/>
      <c r="G20" s="26"/>
      <c r="I20" s="78"/>
    </row>
    <row r="21" spans="1:11" ht="18" customHeight="1" x14ac:dyDescent="0.2">
      <c r="D21" s="28"/>
      <c r="E21" s="26"/>
      <c r="F21" s="28"/>
      <c r="G21" s="26"/>
      <c r="I21" s="78"/>
    </row>
    <row r="22" spans="1:11" ht="18" customHeight="1" x14ac:dyDescent="0.2">
      <c r="C22" s="23"/>
      <c r="D22" s="28"/>
      <c r="E22" s="26"/>
      <c r="F22" s="28"/>
      <c r="G22" s="26"/>
      <c r="I22" s="78"/>
    </row>
    <row r="23" spans="1:11" ht="18" customHeight="1" x14ac:dyDescent="0.2">
      <c r="D23" s="28"/>
      <c r="F23" s="28"/>
      <c r="I23" s="78"/>
    </row>
    <row r="24" spans="1:11" ht="18" customHeight="1" x14ac:dyDescent="0.2">
      <c r="D24" s="28"/>
      <c r="E24" s="26"/>
      <c r="F24" s="28"/>
      <c r="G24" s="26"/>
      <c r="I24" s="78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9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opLeftCell="B2" zoomScale="98" zoomScaleNormal="98" zoomScalePageLayoutView="96" workbookViewId="0">
      <selection activeCell="R11" sqref="R11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140625" style="1" customWidth="1"/>
    <col min="8" max="9" width="16.42578125" style="1" hidden="1" customWidth="1"/>
    <col min="10" max="10" width="15.7109375" style="1" hidden="1" customWidth="1"/>
    <col min="11" max="11" width="15.4257812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87" t="s">
        <v>42</v>
      </c>
      <c r="B3" s="88"/>
      <c r="C3" s="88"/>
      <c r="D3" s="88"/>
      <c r="E3" s="88"/>
      <c r="F3" s="88"/>
      <c r="G3" s="89"/>
      <c r="J3" s="48" t="s">
        <v>41</v>
      </c>
      <c r="K3" s="48"/>
    </row>
    <row r="4" spans="1:13" ht="15.75" x14ac:dyDescent="0.25">
      <c r="A4" s="90" t="s">
        <v>0</v>
      </c>
      <c r="B4" s="91"/>
      <c r="C4" s="92"/>
      <c r="D4" s="91"/>
      <c r="E4" s="91"/>
      <c r="F4" s="91"/>
      <c r="G4" s="93"/>
      <c r="H4" s="81" t="s">
        <v>38</v>
      </c>
      <c r="I4" s="81"/>
    </row>
    <row r="5" spans="1:13" s="20" customFormat="1" ht="63" customHeight="1" thickBot="1" x14ac:dyDescent="0.25">
      <c r="A5" s="94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95" t="s">
        <v>12</v>
      </c>
      <c r="H5" s="31" t="s">
        <v>15</v>
      </c>
      <c r="I5" s="30" t="s">
        <v>16</v>
      </c>
      <c r="J5" s="32" t="s">
        <v>33</v>
      </c>
      <c r="K5" s="32" t="s">
        <v>34</v>
      </c>
      <c r="L5" s="32" t="s">
        <v>35</v>
      </c>
      <c r="M5" s="32" t="s">
        <v>36</v>
      </c>
    </row>
    <row r="6" spans="1:13" ht="30" customHeight="1" thickBot="1" x14ac:dyDescent="0.25">
      <c r="A6" s="96" t="s">
        <v>4</v>
      </c>
      <c r="B6" s="9" t="s">
        <v>5</v>
      </c>
      <c r="C6" s="11">
        <f>SUM(C7:C11)</f>
        <v>28415.000000000004</v>
      </c>
      <c r="D6" s="11">
        <f>SUM(D7:D11)</f>
        <v>19677.946269430002</v>
      </c>
      <c r="E6" s="12">
        <f>IF(C6=0,"",D6/C6)</f>
        <v>0.69251966459370051</v>
      </c>
      <c r="F6" s="11">
        <f>SUM(F7:F11)</f>
        <v>15980.958915230001</v>
      </c>
      <c r="G6" s="97">
        <f>IF(C6=0,"",F6/C6)</f>
        <v>0.56241277195952843</v>
      </c>
      <c r="H6" s="82">
        <f>D6/$D$17</f>
        <v>0.35468935137975044</v>
      </c>
      <c r="I6" s="46">
        <f>F6/$F$17</f>
        <v>0.72567920444722178</v>
      </c>
      <c r="J6" s="52">
        <f>SUM(J7:J11)</f>
        <v>22133.522328999999</v>
      </c>
      <c r="K6" s="53">
        <f>SUM(K7:K11)</f>
        <v>18565.821340999999</v>
      </c>
      <c r="L6" s="57">
        <f>D6-J6</f>
        <v>-2455.5760595699976</v>
      </c>
      <c r="M6" s="58">
        <f>F6-K6</f>
        <v>-2584.8624257699976</v>
      </c>
    </row>
    <row r="7" spans="1:13" ht="30" customHeight="1" x14ac:dyDescent="0.2">
      <c r="A7" s="98" t="s">
        <v>17</v>
      </c>
      <c r="B7" s="10" t="s">
        <v>6</v>
      </c>
      <c r="C7" s="13">
        <f>'31 OCT 2019'!C7</f>
        <v>9547.9985240000005</v>
      </c>
      <c r="D7" s="13">
        <f>'31 OCT 2019'!D7</f>
        <v>6653.5502669999996</v>
      </c>
      <c r="E7" s="14">
        <f>IF(C7=0,"",D7/C7)</f>
        <v>0.69685287971877352</v>
      </c>
      <c r="F7" s="13">
        <f>'31 OCT 2019'!F7</f>
        <v>6613.9948430000004</v>
      </c>
      <c r="G7" s="99">
        <f>IF(C7=0,"",F7/C7)</f>
        <v>0.69271008226226238</v>
      </c>
      <c r="H7" s="83">
        <f>D7/$D$6</f>
        <v>0.33812218896727014</v>
      </c>
      <c r="I7" s="49">
        <f>F7/$F$6</f>
        <v>0.41386720772411234</v>
      </c>
      <c r="J7" s="72">
        <v>6561.7130630000001</v>
      </c>
      <c r="K7" s="73">
        <v>6530.5770739999998</v>
      </c>
      <c r="L7" s="59">
        <f>D7-J7</f>
        <v>91.837203999999474</v>
      </c>
      <c r="M7" s="60">
        <f>F7-K7</f>
        <v>83.41776900000059</v>
      </c>
    </row>
    <row r="8" spans="1:13" ht="30" customHeight="1" x14ac:dyDescent="0.2">
      <c r="A8" s="98" t="s">
        <v>18</v>
      </c>
      <c r="B8" s="10" t="s">
        <v>19</v>
      </c>
      <c r="C8" s="13">
        <f>'31 OCT 2019'!C8</f>
        <v>3824</v>
      </c>
      <c r="D8" s="13">
        <f>'31 OCT 2019'!D8</f>
        <v>3274.08879136</v>
      </c>
      <c r="E8" s="14">
        <f>IF(C8=0,"",D8/C8)</f>
        <v>0.85619476761506275</v>
      </c>
      <c r="F8" s="13">
        <f>'31 OCT 2019'!F8</f>
        <v>2621.8896978400003</v>
      </c>
      <c r="G8" s="99">
        <f>IF(C8=0,"",F8/C8)</f>
        <v>0.68564061135983267</v>
      </c>
      <c r="H8" s="84">
        <f>D8/$D$6</f>
        <v>0.16638366354553719</v>
      </c>
      <c r="I8" s="50">
        <f t="shared" ref="I8:I11" si="0">F8/$F$6</f>
        <v>0.1640633526278148</v>
      </c>
      <c r="J8" s="74">
        <v>2993.9271739999999</v>
      </c>
      <c r="K8" s="75">
        <v>2586.5736000000002</v>
      </c>
      <c r="L8" s="61">
        <f>D8-J8</f>
        <v>280.16161736000004</v>
      </c>
      <c r="M8" s="62">
        <f>F8-K8</f>
        <v>35.316097840000111</v>
      </c>
    </row>
    <row r="9" spans="1:13" ht="30" customHeight="1" x14ac:dyDescent="0.2">
      <c r="A9" s="98" t="s">
        <v>22</v>
      </c>
      <c r="B9" s="10" t="s">
        <v>7</v>
      </c>
      <c r="C9" s="13">
        <f>'31 OCT 2019'!C9</f>
        <v>14869</v>
      </c>
      <c r="D9" s="13">
        <f>'31 OCT 2019'!D9</f>
        <v>9721.9532330700004</v>
      </c>
      <c r="E9" s="14">
        <f>IF(C9=0,"",D9/($C$9+$C$10))</f>
        <v>0.64968940618340265</v>
      </c>
      <c r="F9" s="13">
        <f>'31 OCT 2019'!F9</f>
        <v>6717.7945923900006</v>
      </c>
      <c r="G9" s="99">
        <f>IF(C9=0,"",F9/($C$9+$C$10))</f>
        <v>0.44893036151889781</v>
      </c>
      <c r="H9" s="84">
        <f>D9/$D$6</f>
        <v>0.49405324620553553</v>
      </c>
      <c r="I9" s="50">
        <f>F9/$F$6</f>
        <v>0.42036242180610828</v>
      </c>
      <c r="J9" s="74">
        <v>12541.167328</v>
      </c>
      <c r="K9" s="75">
        <v>9412.5807089999998</v>
      </c>
      <c r="L9" s="61">
        <f>D9-J9</f>
        <v>-2819.2140949299992</v>
      </c>
      <c r="M9" s="62">
        <f>F9-K9</f>
        <v>-2694.7861166099992</v>
      </c>
    </row>
    <row r="10" spans="1:13" ht="30" customHeight="1" x14ac:dyDescent="0.2">
      <c r="A10" s="98" t="s">
        <v>24</v>
      </c>
      <c r="B10" s="10" t="s">
        <v>23</v>
      </c>
      <c r="C10" s="13">
        <f>'31 OCT 2019'!C10</f>
        <v>95.001475999999997</v>
      </c>
      <c r="D10" s="13">
        <f>'31 OCT 2019'!D10</f>
        <v>28.353978000000001</v>
      </c>
      <c r="E10" s="14">
        <f>IF(C10=0,"",D10/($C$9+$C$10))</f>
        <v>1.8948125637033319E-3</v>
      </c>
      <c r="F10" s="13">
        <f>'31 OCT 2019'!F10</f>
        <v>27.279782000000001</v>
      </c>
      <c r="G10" s="99">
        <f>IF(C10=0,"",F10/($C$9+$C$10))</f>
        <v>1.8230272192737119E-3</v>
      </c>
      <c r="H10" s="84">
        <f>D10/$D$6</f>
        <v>1.4409012816570372E-3</v>
      </c>
      <c r="I10" s="50">
        <f t="shared" si="0"/>
        <v>1.7070178419645468E-3</v>
      </c>
      <c r="J10" s="74">
        <v>35.714764000000002</v>
      </c>
      <c r="K10" s="75">
        <v>35.089958000000003</v>
      </c>
      <c r="L10" s="61">
        <f>D10-J10</f>
        <v>-7.3607860000000009</v>
      </c>
      <c r="M10" s="62">
        <f>F10-K10</f>
        <v>-7.810176000000002</v>
      </c>
    </row>
    <row r="11" spans="1:13" ht="30" customHeight="1" thickBot="1" x14ac:dyDescent="0.25">
      <c r="A11" s="98" t="s">
        <v>20</v>
      </c>
      <c r="B11" s="10" t="s">
        <v>21</v>
      </c>
      <c r="C11" s="13">
        <f>'31 OCT 2019'!C11</f>
        <v>79</v>
      </c>
      <c r="D11" s="13">
        <f>'31 OCT 2019'!D11</f>
        <v>0</v>
      </c>
      <c r="E11" s="14">
        <f>IF(C11=0,"",D11/(C11+C9))</f>
        <v>0</v>
      </c>
      <c r="F11" s="13">
        <f>'31 OCT 2019'!F11</f>
        <v>0</v>
      </c>
      <c r="G11" s="99">
        <f>IF(C11=0,"",F11/(C11+C9))</f>
        <v>0</v>
      </c>
      <c r="H11" s="85">
        <f t="shared" ref="H11" si="1">D11/$D$6</f>
        <v>0</v>
      </c>
      <c r="I11" s="54">
        <f t="shared" si="0"/>
        <v>0</v>
      </c>
      <c r="J11" s="76">
        <v>1</v>
      </c>
      <c r="K11" s="77">
        <v>1</v>
      </c>
      <c r="L11" s="63">
        <f t="shared" ref="L11:L13" si="2">D11-J11</f>
        <v>-1</v>
      </c>
      <c r="M11" s="64">
        <f t="shared" ref="M11:M13" si="3">F11-K11</f>
        <v>-1</v>
      </c>
    </row>
    <row r="12" spans="1:13" ht="30" customHeight="1" thickBot="1" x14ac:dyDescent="0.25">
      <c r="A12" s="96" t="s">
        <v>8</v>
      </c>
      <c r="B12" s="9" t="s">
        <v>9</v>
      </c>
      <c r="C12" s="15">
        <f>SUM(C13:C16)</f>
        <v>65618.095537999994</v>
      </c>
      <c r="D12" s="15">
        <f>SUM(D13:D16)</f>
        <v>35801.436443589999</v>
      </c>
      <c r="E12" s="12">
        <f>IF(C12=0,"",D12/C12)</f>
        <v>0.54560310155385539</v>
      </c>
      <c r="F12" s="15">
        <f>SUM(F13:F16)</f>
        <v>6041.1120181700007</v>
      </c>
      <c r="G12" s="97">
        <f>IF(C12=0,"",F12/C12)</f>
        <v>9.2064726484960877E-2</v>
      </c>
      <c r="H12" s="82">
        <f>D12/$D$17</f>
        <v>0.64531064862024956</v>
      </c>
      <c r="I12" s="46">
        <f>F12/$F$17</f>
        <v>0.27432079555277816</v>
      </c>
      <c r="J12" s="55">
        <f>SUM(J13:J16)</f>
        <v>57403.361158</v>
      </c>
      <c r="K12" s="56">
        <f>SUM(K13:K16)</f>
        <v>36021.625822000002</v>
      </c>
      <c r="L12" s="57">
        <f>D12-J12</f>
        <v>-21601.924714410001</v>
      </c>
      <c r="M12" s="58">
        <f>F12-K12</f>
        <v>-29980.513803829999</v>
      </c>
    </row>
    <row r="13" spans="1:13" s="2" customFormat="1" ht="45.75" customHeight="1" x14ac:dyDescent="0.2">
      <c r="A13" s="98" t="s">
        <v>26</v>
      </c>
      <c r="B13" s="10" t="s">
        <v>25</v>
      </c>
      <c r="C13" s="13">
        <f>'31 OCT 2019'!C13</f>
        <v>1323.5867499999999</v>
      </c>
      <c r="D13" s="13">
        <f>'31 OCT 2019'!D13</f>
        <v>1323.5867499999999</v>
      </c>
      <c r="E13" s="14">
        <f>IF(C13=0,"",D13/C13)</f>
        <v>1</v>
      </c>
      <c r="F13" s="13">
        <f>'31 OCT 2019'!F13</f>
        <v>1323.5867499999999</v>
      </c>
      <c r="G13" s="99">
        <f t="shared" ref="G13:G14" si="4">IF(C13=0,"",F13/C13)</f>
        <v>1</v>
      </c>
      <c r="H13" s="83">
        <f>D13/$D$12</f>
        <v>3.6970213529993128E-2</v>
      </c>
      <c r="I13" s="49">
        <f>F13/$F$12</f>
        <v>0.21909654150080574</v>
      </c>
      <c r="J13" s="72">
        <v>1323.5867499999999</v>
      </c>
      <c r="K13" s="73">
        <v>1323.5867499999999</v>
      </c>
      <c r="L13" s="59">
        <f t="shared" si="2"/>
        <v>0</v>
      </c>
      <c r="M13" s="60">
        <f t="shared" si="3"/>
        <v>0</v>
      </c>
    </row>
    <row r="14" spans="1:13" ht="45.75" customHeight="1" x14ac:dyDescent="0.2">
      <c r="A14" s="98" t="s">
        <v>28</v>
      </c>
      <c r="B14" s="10" t="s">
        <v>27</v>
      </c>
      <c r="C14" s="13">
        <f>'31 OCT 2019'!C14</f>
        <v>2647.1735020000001</v>
      </c>
      <c r="D14" s="13">
        <f>'31 OCT 2019'!D14</f>
        <v>2133.1035670000001</v>
      </c>
      <c r="E14" s="14">
        <f t="shared" ref="E14" si="5">IF(C14=0,"",D14/C14)</f>
        <v>0.80580421547299097</v>
      </c>
      <c r="F14" s="13">
        <f>'31 OCT 2019'!F14</f>
        <v>755.05551000000003</v>
      </c>
      <c r="G14" s="99">
        <f t="shared" si="4"/>
        <v>0.28523083561751367</v>
      </c>
      <c r="H14" s="84">
        <f t="shared" ref="H14" si="6">D14/$D$12</f>
        <v>5.9581507863825323E-2</v>
      </c>
      <c r="I14" s="50">
        <f t="shared" ref="I14" si="7">F14/$F$12</f>
        <v>0.12498617932079409</v>
      </c>
      <c r="J14" s="79">
        <v>2647.1734999999999</v>
      </c>
      <c r="K14" s="75">
        <v>2647.1734999999999</v>
      </c>
      <c r="L14" s="61">
        <f>D14-J14</f>
        <v>-514.06993299999976</v>
      </c>
      <c r="M14" s="62">
        <f>F14-K14</f>
        <v>-1892.1179899999997</v>
      </c>
    </row>
    <row r="15" spans="1:13" s="2" customFormat="1" ht="45.75" customHeight="1" x14ac:dyDescent="0.2">
      <c r="A15" s="98" t="s">
        <v>29</v>
      </c>
      <c r="B15" s="10" t="s">
        <v>37</v>
      </c>
      <c r="C15" s="13">
        <f>'31 OCT 2019'!C15</f>
        <v>60891</v>
      </c>
      <c r="D15" s="13">
        <f>'31 OCT 2019'!D15</f>
        <v>31738.95774659</v>
      </c>
      <c r="E15" s="14">
        <f>IF(C15=0,"",D15/C15)</f>
        <v>0.52124218269678602</v>
      </c>
      <c r="F15" s="13">
        <f>'31 OCT 2019'!F15</f>
        <v>3494.9248281700002</v>
      </c>
      <c r="G15" s="99">
        <f>IF(C15=0,"",F15/C15)</f>
        <v>5.7396410441116097E-2</v>
      </c>
      <c r="H15" s="84">
        <f>D15/$D$12</f>
        <v>0.88652749440931</v>
      </c>
      <c r="I15" s="50">
        <f>F15/$F$12</f>
        <v>0.57852342708730264</v>
      </c>
      <c r="J15" s="74">
        <v>52676.265621999999</v>
      </c>
      <c r="K15" s="75">
        <v>31577.815092000001</v>
      </c>
      <c r="L15" s="61">
        <f>D15-J15</f>
        <v>-20937.307875409999</v>
      </c>
      <c r="M15" s="62">
        <f>F15-K15</f>
        <v>-28082.890263829999</v>
      </c>
    </row>
    <row r="16" spans="1:13" s="2" customFormat="1" ht="45.75" customHeight="1" thickBot="1" x14ac:dyDescent="0.25">
      <c r="A16" s="98" t="s">
        <v>31</v>
      </c>
      <c r="B16" s="10" t="s">
        <v>32</v>
      </c>
      <c r="C16" s="13">
        <f>'31 OCT 2019'!C16</f>
        <v>756.335286</v>
      </c>
      <c r="D16" s="13">
        <f>'31 OCT 2019'!D16</f>
        <v>605.78837999999996</v>
      </c>
      <c r="E16" s="14">
        <f>IF(C16=0,"",D16/C16)</f>
        <v>0.80095215867001079</v>
      </c>
      <c r="F16" s="13">
        <f>'31 OCT 2019'!F16</f>
        <v>467.54493000000002</v>
      </c>
      <c r="G16" s="99">
        <f>IF(C16=0,"",F16/C16)</f>
        <v>0.61817151553603444</v>
      </c>
      <c r="H16" s="86">
        <f>D16/$D$12</f>
        <v>1.6920784196871583E-2</v>
      </c>
      <c r="I16" s="51">
        <f>F16/$F$12</f>
        <v>7.7393852091097406E-2</v>
      </c>
      <c r="J16" s="76">
        <v>756.335286</v>
      </c>
      <c r="K16" s="77">
        <v>473.05047999999999</v>
      </c>
      <c r="L16" s="65">
        <f>D16-J16</f>
        <v>-150.54690600000004</v>
      </c>
      <c r="M16" s="66">
        <f>F16-K16</f>
        <v>-5.5055499999999711</v>
      </c>
    </row>
    <row r="17" spans="1:14" s="3" customFormat="1" ht="33" customHeight="1" thickBot="1" x14ac:dyDescent="0.3">
      <c r="A17" s="100" t="s">
        <v>10</v>
      </c>
      <c r="B17" s="101"/>
      <c r="C17" s="102">
        <f>C6+C12</f>
        <v>94033.095537999994</v>
      </c>
      <c r="D17" s="102">
        <f>D6+D12</f>
        <v>55479.382713020001</v>
      </c>
      <c r="E17" s="103">
        <f>IF(C17=0,"",D17/C17)</f>
        <v>0.58999847229957525</v>
      </c>
      <c r="F17" s="102">
        <f>F6+F12</f>
        <v>22022.070933400002</v>
      </c>
      <c r="G17" s="104">
        <f>IF(C17=0,"",F17/C17)</f>
        <v>0.23419489497185167</v>
      </c>
      <c r="J17" s="33">
        <f>J6+J12</f>
        <v>79536.883486999999</v>
      </c>
      <c r="K17" s="33">
        <f>K6+K12</f>
        <v>54587.447163000004</v>
      </c>
      <c r="L17" s="67">
        <f>D17-J17</f>
        <v>-24057.500773979998</v>
      </c>
      <c r="M17" s="67">
        <f>F17-K17</f>
        <v>-32565.376229600002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31 OCT 2019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2019-11-08T16:22:58Z</dcterms:modified>
</cp:coreProperties>
</file>