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ielolondono\Documents\2019 PPTO\INFORMES\INDICADORES Y PÁG WEB\AGOSTO\"/>
    </mc:Choice>
  </mc:AlternateContent>
  <bookViews>
    <workbookView xWindow="0" yWindow="0" windowWidth="28800" windowHeight="10935" activeTab="1"/>
  </bookViews>
  <sheets>
    <sheet name="31 AGOSTO 2019" sheetId="22" r:id="rId1"/>
    <sheet name="Ejec. para Indicadores" sheetId="24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7" i="24" l="1"/>
  <c r="D7" i="24" l="1"/>
  <c r="D6" i="24" s="1"/>
  <c r="M17" i="24" l="1"/>
  <c r="K17" i="24"/>
  <c r="H10" i="24" l="1"/>
  <c r="E6" i="24" l="1"/>
  <c r="L12" i="24"/>
  <c r="L7" i="24" l="1"/>
  <c r="H6" i="22" l="1"/>
  <c r="J6" i="22"/>
  <c r="J12" i="22"/>
  <c r="K13" i="22"/>
  <c r="K14" i="22"/>
  <c r="I13" i="22"/>
  <c r="H12" i="22"/>
  <c r="J17" i="22" l="1"/>
  <c r="H17" i="22"/>
  <c r="F15" i="24"/>
  <c r="M15" i="24" s="1"/>
  <c r="F6" i="22"/>
  <c r="F12" i="22"/>
  <c r="I14" i="22"/>
  <c r="I15" i="22"/>
  <c r="F17" i="22" l="1"/>
  <c r="G17" i="22" s="1"/>
  <c r="L15" i="22"/>
  <c r="E16" i="22" l="1"/>
  <c r="K6" i="24" l="1"/>
  <c r="K12" i="24"/>
  <c r="E7" i="22" l="1"/>
  <c r="K8" i="22" l="1"/>
  <c r="K9" i="22"/>
  <c r="K10" i="22"/>
  <c r="K15" i="22"/>
  <c r="K16" i="22"/>
  <c r="K7" i="22"/>
  <c r="K12" i="22" l="1"/>
  <c r="K6" i="22"/>
  <c r="K17" i="22" s="1"/>
  <c r="D11" i="24"/>
  <c r="I16" i="22"/>
  <c r="I12" i="22" s="1"/>
  <c r="I10" i="22"/>
  <c r="I9" i="22"/>
  <c r="I8" i="22"/>
  <c r="I7" i="22"/>
  <c r="I6" i="22" l="1"/>
  <c r="I17" i="22" s="1"/>
  <c r="D6" i="22"/>
  <c r="D12" i="22"/>
  <c r="E12" i="22" s="1"/>
  <c r="D17" i="22" l="1"/>
  <c r="J6" i="24"/>
  <c r="G10" i="22"/>
  <c r="G9" i="22"/>
  <c r="E10" i="22"/>
  <c r="E9" i="22"/>
  <c r="F14" i="24" l="1"/>
  <c r="M14" i="24" s="1"/>
  <c r="F16" i="24"/>
  <c r="M16" i="24" s="1"/>
  <c r="F13" i="24"/>
  <c r="F8" i="24"/>
  <c r="M8" i="24" s="1"/>
  <c r="F9" i="24"/>
  <c r="M9" i="24" s="1"/>
  <c r="F10" i="24"/>
  <c r="F11" i="24"/>
  <c r="F7" i="24"/>
  <c r="C14" i="24"/>
  <c r="C15" i="24"/>
  <c r="C16" i="24"/>
  <c r="C13" i="24"/>
  <c r="C12" i="24" s="1"/>
  <c r="C8" i="24"/>
  <c r="C9" i="24"/>
  <c r="C10" i="24"/>
  <c r="C11" i="24"/>
  <c r="E11" i="24" s="1"/>
  <c r="C7" i="24"/>
  <c r="D14" i="24"/>
  <c r="L14" i="24" s="1"/>
  <c r="D15" i="24"/>
  <c r="L15" i="24" s="1"/>
  <c r="D16" i="24"/>
  <c r="D13" i="24"/>
  <c r="D8" i="24"/>
  <c r="L8" i="24" s="1"/>
  <c r="D9" i="24"/>
  <c r="D10" i="24"/>
  <c r="F12" i="24" l="1"/>
  <c r="G12" i="24" s="1"/>
  <c r="E7" i="24"/>
  <c r="D12" i="24"/>
  <c r="G16" i="24"/>
  <c r="G15" i="24"/>
  <c r="M10" i="24"/>
  <c r="G10" i="24"/>
  <c r="G9" i="24"/>
  <c r="E16" i="24"/>
  <c r="L16" i="24"/>
  <c r="L10" i="24"/>
  <c r="E10" i="24"/>
  <c r="L9" i="24"/>
  <c r="E9" i="24"/>
  <c r="E8" i="24"/>
  <c r="E15" i="24"/>
  <c r="E12" i="24" l="1"/>
  <c r="H7" i="24"/>
  <c r="H16" i="24"/>
  <c r="H15" i="24"/>
  <c r="G8" i="24"/>
  <c r="G7" i="24" l="1"/>
  <c r="M13" i="24" l="1"/>
  <c r="M11" i="24"/>
  <c r="J12" i="24" l="1"/>
  <c r="J17" i="24" l="1"/>
  <c r="L11" i="24"/>
  <c r="L13" i="24"/>
  <c r="L6" i="24" l="1"/>
  <c r="H8" i="24"/>
  <c r="H9" i="24"/>
  <c r="D17" i="24"/>
  <c r="H6" i="24" s="1"/>
  <c r="H14" i="24"/>
  <c r="I16" i="24"/>
  <c r="F6" i="24"/>
  <c r="G14" i="24"/>
  <c r="E14" i="24"/>
  <c r="G13" i="24"/>
  <c r="E13" i="24"/>
  <c r="G11" i="24"/>
  <c r="C6" i="24"/>
  <c r="C12" i="22"/>
  <c r="E13" i="22"/>
  <c r="E11" i="22"/>
  <c r="E8" i="22"/>
  <c r="G12" i="22"/>
  <c r="C6" i="22"/>
  <c r="C17" i="22" s="1"/>
  <c r="G11" i="22"/>
  <c r="E15" i="22"/>
  <c r="E14" i="22"/>
  <c r="G16" i="22"/>
  <c r="G15" i="22"/>
  <c r="G14" i="22"/>
  <c r="G13" i="22"/>
  <c r="G8" i="22"/>
  <c r="G7" i="22"/>
  <c r="L17" i="24" l="1"/>
  <c r="I9" i="24"/>
  <c r="F17" i="24"/>
  <c r="C17" i="24"/>
  <c r="E17" i="24" s="1"/>
  <c r="H12" i="24"/>
  <c r="I15" i="24"/>
  <c r="I11" i="24"/>
  <c r="I7" i="24"/>
  <c r="I14" i="24"/>
  <c r="M12" i="24"/>
  <c r="I13" i="24"/>
  <c r="I8" i="24"/>
  <c r="M6" i="24"/>
  <c r="G6" i="24"/>
  <c r="E17" i="22"/>
  <c r="I10" i="24"/>
  <c r="H11" i="24"/>
  <c r="G6" i="22"/>
  <c r="E6" i="22"/>
  <c r="H13" i="24"/>
  <c r="I6" i="24" l="1"/>
  <c r="G17" i="24"/>
  <c r="I12" i="24"/>
</calcChain>
</file>

<file path=xl/sharedStrings.xml><?xml version="1.0" encoding="utf-8"?>
<sst xmlns="http://schemas.openxmlformats.org/spreadsheetml/2006/main" count="74" uniqueCount="43">
  <si>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</si>
  <si>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</si>
  <si>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</si>
  <si>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</si>
  <si>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</si>
  <si>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</si>
  <si>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</si>
  <si>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</si>
  <si>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</si>
  <si>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</si>
  <si>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</si>
  <si>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</si>
  <si>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</si>
  <si>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</si>
  <si>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</si>
  <si>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</si>
  <si>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</si>
  <si>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</si>
  <si>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</si>
  <si>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</si>
  <si>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</si>
  <si>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</si>
  <si>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</si>
  <si>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</si>
  <si>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</si>
  <si>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FORTALECIMIENTO DE LA OFERTA ACADÉMICA INTERNACIONAL DE COLOMBIA EN EL MARCO DE LA COOPERACIÓN SUR-SUR,  NACIONAL</t>
  </si>
  <si>
    <t>C-0208-1000-6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</si>
  <si>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</si>
  <si>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</si>
  <si>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</si>
  <si>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</si>
  <si>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</si>
  <si>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</si>
  <si>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</si>
  <si>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</si>
  <si>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</si>
  <si>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</si>
  <si>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</si>
  <si>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cuadro info</t>
  </si>
  <si>
    <t>SE CAMBIAN ESTOS</t>
  </si>
  <si>
    <t>OBLI</t>
  </si>
  <si>
    <t>ESTAN valores SE CAMBIAN MES A MES con las metas</t>
  </si>
  <si>
    <t>INFORMACIÓN PRESUPUESTAL APC-COLOMBIA A 31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</si>
</sst>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0.0%"/>
    <numFmt numFmtId="167" formatCode="0.0000"/>
    <numFmt numFmtId="168" formatCode="0.00000"/>
    <numFmt numFmtId="169" formatCode="_-* #,##0_-;\-* #,##0_-;_-* &quot;-&quot;??_-;_-@_-"/>
  </numFmts>
  <fonts count="14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5" fontId="1" fillId="0" borderId="0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165" fontId="0" fillId="0" borderId="0" xfId="0" applyNumberFormat="1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wrapText="1" readingOrder="1"/>
      <protection locked="0"/>
    </xf>
    <xf numFmtId="0" fontId="7" fillId="0" borderId="0" xfId="3" applyFont="1" applyBorder="1"/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>
      <alignment horizontal="left" vertical="center" wrapText="1" indent="1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5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5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5" fontId="1" fillId="3" borderId="1" xfId="0" applyNumberFormat="1" applyFont="1" applyFill="1" applyBorder="1" applyAlignment="1">
      <alignment horizontal="center" vertical="center" wrapText="1" readingOrder="1"/>
    </xf>
    <xf numFmtId="165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7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1" fillId="0" borderId="0" xfId="0" applyNumberFormat="1" applyFont="1" applyFill="1"/>
    <xf numFmtId="165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3" fontId="0" fillId="0" borderId="1" xfId="0" applyNumberFormat="1" applyFont="1" applyFill="1" applyBorder="1" applyAlignment="1">
      <alignment horizontal="center" vertical="center" wrapText="1" readingOrder="1"/>
    </xf>
    <xf numFmtId="169" fontId="0" fillId="0" borderId="0" xfId="5" applyNumberFormat="1" applyFont="1"/>
    <xf numFmtId="169" fontId="6" fillId="0" borderId="0" xfId="5" applyNumberFormat="1" applyFont="1" applyFill="1"/>
    <xf numFmtId="169" fontId="2" fillId="0" borderId="0" xfId="5" applyNumberFormat="1" applyFont="1"/>
    <xf numFmtId="169" fontId="0" fillId="0" borderId="3" xfId="5" applyNumberFormat="1" applyFont="1" applyBorder="1"/>
    <xf numFmtId="169" fontId="0" fillId="0" borderId="5" xfId="5" applyNumberFormat="1" applyFont="1" applyBorder="1"/>
    <xf numFmtId="169" fontId="0" fillId="0" borderId="5" xfId="5" applyNumberFormat="1" applyFont="1" applyFill="1" applyBorder="1"/>
    <xf numFmtId="10" fontId="0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165" fontId="0" fillId="0" borderId="3" xfId="0" applyNumberFormat="1" applyFont="1" applyFill="1" applyBorder="1" applyAlignment="1">
      <alignment horizontal="center" vertical="center" wrapText="1" readingOrder="1"/>
    </xf>
    <xf numFmtId="43" fontId="0" fillId="0" borderId="5" xfId="5" applyFont="1" applyBorder="1"/>
    <xf numFmtId="0" fontId="0" fillId="0" borderId="5" xfId="0" applyFont="1" applyBorder="1"/>
    <xf numFmtId="43" fontId="0" fillId="0" borderId="5" xfId="5" applyFont="1" applyFill="1" applyBorder="1"/>
    <xf numFmtId="0" fontId="12" fillId="0" borderId="4" xfId="0" applyFont="1" applyBorder="1"/>
    <xf numFmtId="0" fontId="12" fillId="0" borderId="6" xfId="0" applyFont="1" applyBorder="1"/>
    <xf numFmtId="168" fontId="12" fillId="0" borderId="4" xfId="0" applyNumberFormat="1" applyFont="1" applyBorder="1"/>
    <xf numFmtId="10" fontId="0" fillId="6" borderId="5" xfId="4" applyNumberFormat="1" applyFont="1" applyFill="1" applyBorder="1"/>
    <xf numFmtId="10" fontId="0" fillId="6" borderId="7" xfId="4" applyNumberFormat="1" applyFont="1" applyFill="1" applyBorder="1"/>
    <xf numFmtId="10" fontId="0" fillId="6" borderId="9" xfId="4" applyNumberFormat="1" applyFont="1" applyFill="1" applyBorder="1"/>
    <xf numFmtId="10" fontId="12" fillId="6" borderId="11" xfId="4" applyNumberFormat="1" applyFont="1" applyFill="1" applyBorder="1"/>
    <xf numFmtId="10" fontId="12" fillId="5" borderId="12" xfId="4" applyNumberFormat="1" applyFont="1" applyFill="1" applyBorder="1"/>
    <xf numFmtId="10" fontId="0" fillId="6" borderId="13" xfId="4" applyNumberFormat="1" applyFont="1" applyFill="1" applyBorder="1"/>
    <xf numFmtId="10" fontId="0" fillId="0" borderId="0" xfId="4" applyNumberFormat="1" applyFont="1" applyFill="1"/>
    <xf numFmtId="0" fontId="0" fillId="3" borderId="0" xfId="0" applyFont="1" applyFill="1"/>
    <xf numFmtId="10" fontId="0" fillId="5" borderId="15" xfId="4" applyNumberFormat="1" applyFont="1" applyFill="1" applyBorder="1"/>
    <xf numFmtId="10" fontId="0" fillId="5" borderId="2" xfId="4" applyNumberFormat="1" applyFont="1" applyFill="1" applyBorder="1"/>
    <xf numFmtId="10" fontId="0" fillId="5" borderId="16" xfId="4" applyNumberFormat="1" applyFont="1" applyFill="1" applyBorder="1"/>
    <xf numFmtId="165" fontId="12" fillId="0" borderId="20" xfId="5" applyNumberFormat="1" applyFont="1" applyBorder="1"/>
    <xf numFmtId="165" fontId="12" fillId="0" borderId="21" xfId="5" applyNumberFormat="1" applyFont="1" applyBorder="1"/>
    <xf numFmtId="10" fontId="0" fillId="5" borderId="22" xfId="4" applyNumberFormat="1" applyFont="1" applyFill="1" applyBorder="1"/>
    <xf numFmtId="165" fontId="12" fillId="0" borderId="24" xfId="5" applyNumberFormat="1" applyFont="1" applyBorder="1"/>
    <xf numFmtId="165" fontId="12" fillId="0" borderId="25" xfId="5" applyNumberFormat="1" applyFont="1" applyBorder="1"/>
    <xf numFmtId="165" fontId="12" fillId="0" borderId="11" xfId="0" applyNumberFormat="1" applyFont="1" applyBorder="1"/>
    <xf numFmtId="165" fontId="12" fillId="0" borderId="12" xfId="0" applyNumberFormat="1" applyFont="1" applyBorder="1"/>
    <xf numFmtId="165" fontId="0" fillId="0" borderId="17" xfId="0" applyNumberFormat="1" applyFont="1" applyBorder="1"/>
    <xf numFmtId="165" fontId="0" fillId="0" borderId="10" xfId="0" applyNumberFormat="1" applyFont="1" applyBorder="1"/>
    <xf numFmtId="165" fontId="0" fillId="0" borderId="18" xfId="0" applyNumberFormat="1" applyFont="1" applyBorder="1"/>
    <xf numFmtId="165" fontId="0" fillId="0" borderId="6" xfId="0" applyNumberFormat="1" applyFont="1" applyBorder="1"/>
    <xf numFmtId="165" fontId="0" fillId="0" borderId="23" xfId="0" applyNumberFormat="1" applyFont="1" applyBorder="1"/>
    <xf numFmtId="165" fontId="0" fillId="0" borderId="14" xfId="0" applyNumberFormat="1" applyFont="1" applyBorder="1"/>
    <xf numFmtId="165" fontId="0" fillId="0" borderId="19" xfId="0" applyNumberFormat="1" applyFont="1" applyBorder="1"/>
    <xf numFmtId="165" fontId="0" fillId="0" borderId="8" xfId="0" applyNumberFormat="1" applyFont="1" applyBorder="1"/>
    <xf numFmtId="165" fontId="12" fillId="0" borderId="0" xfId="0" applyNumberFormat="1" applyFont="1"/>
    <xf numFmtId="165" fontId="0" fillId="8" borderId="0" xfId="0" applyNumberFormat="1" applyFont="1" applyFill="1"/>
    <xf numFmtId="44" fontId="0" fillId="8" borderId="5" xfId="6" applyFont="1" applyFill="1" applyBorder="1"/>
    <xf numFmtId="169" fontId="0" fillId="8" borderId="0" xfId="5" applyNumberFormat="1" applyFont="1" applyFill="1"/>
    <xf numFmtId="43" fontId="0" fillId="8" borderId="5" xfId="5" applyFont="1" applyFill="1" applyBorder="1"/>
    <xf numFmtId="169" fontId="0" fillId="8" borderId="5" xfId="5" applyNumberFormat="1" applyFont="1" applyFill="1" applyBorder="1"/>
    <xf numFmtId="165" fontId="13" fillId="3" borderId="3" xfId="5" applyNumberFormat="1" applyFont="1" applyFill="1" applyBorder="1"/>
    <xf numFmtId="165" fontId="13" fillId="3" borderId="4" xfId="5" applyNumberFormat="1" applyFont="1" applyFill="1" applyBorder="1"/>
    <xf numFmtId="165" fontId="13" fillId="3" borderId="5" xfId="5" applyNumberFormat="1" applyFont="1" applyFill="1" applyBorder="1"/>
    <xf numFmtId="165" fontId="13" fillId="3" borderId="6" xfId="5" applyNumberFormat="1" applyFont="1" applyFill="1" applyBorder="1"/>
    <xf numFmtId="165" fontId="13" fillId="3" borderId="7" xfId="5" applyNumberFormat="1" applyFont="1" applyFill="1" applyBorder="1"/>
    <xf numFmtId="165" fontId="13" fillId="3" borderId="8" xfId="5" applyNumberFormat="1" applyFont="1" applyFill="1" applyBorder="1"/>
    <xf numFmtId="44" fontId="0" fillId="0" borderId="0" xfId="6" applyFont="1"/>
    <xf numFmtId="0" fontId="5" fillId="4" borderId="1" xfId="0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13" fillId="7" borderId="0" xfId="0" applyFont="1" applyFill="1" applyAlignment="1">
      <alignment horizontal="center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opLeftCell="A3" zoomScale="96" zoomScaleNormal="96" zoomScalePageLayoutView="96" workbookViewId="0">
      <selection activeCell="E8" sqref="E8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6.140625" style="1" customWidth="1"/>
    <col min="8" max="8" width="20.5703125" style="1" customWidth="1"/>
    <col min="9" max="9" width="16.42578125" style="1" customWidth="1"/>
    <col min="10" max="10" width="18.7109375" style="42" customWidth="1"/>
    <col min="11" max="11" width="13.42578125" style="1" customWidth="1"/>
    <col min="12" max="14" width="10.85546875" style="1" customWidth="1"/>
    <col min="15" max="16384" width="10.85546875" style="1"/>
  </cols>
  <sheetData>
    <row r="1" spans="1:12" ht="41.1" customHeight="1" x14ac:dyDescent="0.2">
      <c r="A1"/>
    </row>
    <row r="2" spans="1:12" ht="41.1" customHeight="1" x14ac:dyDescent="0.2"/>
    <row r="3" spans="1:12" ht="15.75" customHeight="1" x14ac:dyDescent="0.2">
      <c r="A3" s="98" t="s">
        <v>42</v>
      </c>
      <c r="B3" s="98"/>
      <c r="C3" s="98"/>
      <c r="D3" s="98"/>
      <c r="E3" s="98"/>
      <c r="F3" s="98"/>
      <c r="G3" s="98"/>
    </row>
    <row r="4" spans="1:12" ht="15.75" x14ac:dyDescent="0.25">
      <c r="A4" s="11" t="s">
        <v>0</v>
      </c>
      <c r="C4" s="7"/>
    </row>
    <row r="5" spans="1:12" s="25" customFormat="1" ht="63" customHeight="1" x14ac:dyDescent="0.2">
      <c r="A5" s="22" t="s">
        <v>1</v>
      </c>
      <c r="B5" s="23" t="s">
        <v>2</v>
      </c>
      <c r="C5" s="23" t="s">
        <v>3</v>
      </c>
      <c r="D5" s="24" t="s">
        <v>13</v>
      </c>
      <c r="E5" s="24" t="s">
        <v>11</v>
      </c>
      <c r="F5" s="24" t="s">
        <v>14</v>
      </c>
      <c r="G5" s="24" t="s">
        <v>12</v>
      </c>
      <c r="H5" s="1" t="s">
        <v>39</v>
      </c>
      <c r="J5" s="42" t="s">
        <v>40</v>
      </c>
    </row>
    <row r="6" spans="1:12" ht="30" customHeight="1" thickBot="1" x14ac:dyDescent="0.25">
      <c r="A6" s="10" t="s">
        <v>4</v>
      </c>
      <c r="B6" s="12" t="s">
        <v>5</v>
      </c>
      <c r="C6" s="15">
        <f>SUM(C7:C11)</f>
        <v>28415.000000000004</v>
      </c>
      <c r="D6" s="15">
        <f>SUM(D7:D11)</f>
        <v>15536.036064440001</v>
      </c>
      <c r="E6" s="16">
        <f>IF(C6=0,"",D6/C6)</f>
        <v>0.54675474448143579</v>
      </c>
      <c r="F6" s="15">
        <f>SUM(F7:F11)</f>
        <v>8959.5974626200004</v>
      </c>
      <c r="G6" s="16">
        <f>IF(C6=0,"",F6/C6)</f>
        <v>0.31531224573711064</v>
      </c>
      <c r="H6" s="85">
        <f>SUM(H7:H10)</f>
        <v>15536036064.439999</v>
      </c>
      <c r="I6" s="85">
        <f>SUM(I7:I10)</f>
        <v>15536.036064440001</v>
      </c>
      <c r="J6" s="87">
        <f>SUM(J7:J10)</f>
        <v>8959597462.6199989</v>
      </c>
      <c r="K6" s="87">
        <f>SUM(K7:K10)</f>
        <v>8959.5974626200004</v>
      </c>
    </row>
    <row r="7" spans="1:12" ht="30" customHeight="1" x14ac:dyDescent="0.2">
      <c r="A7" s="13" t="s">
        <v>17</v>
      </c>
      <c r="B7" s="14" t="s">
        <v>6</v>
      </c>
      <c r="C7" s="17">
        <v>9547.9985240000005</v>
      </c>
      <c r="D7" s="40">
        <v>5202.8757880000003</v>
      </c>
      <c r="E7" s="18">
        <f>IF(C7=0,"",D7/C7)</f>
        <v>0.54491795059686798</v>
      </c>
      <c r="F7" s="40">
        <v>5202.1971309999999</v>
      </c>
      <c r="G7" s="48">
        <f>IF(C7=0,"",F7/C7)</f>
        <v>0.54484687214013228</v>
      </c>
      <c r="H7" s="51">
        <v>5202875788</v>
      </c>
      <c r="I7" s="55">
        <f>+H7/1000000</f>
        <v>5202.8757880000003</v>
      </c>
      <c r="J7" s="45">
        <v>5202197131</v>
      </c>
      <c r="K7" s="57">
        <f>+J7/1000000</f>
        <v>5202.1971309999999</v>
      </c>
    </row>
    <row r="8" spans="1:12" ht="30" customHeight="1" x14ac:dyDescent="0.2">
      <c r="A8" s="13" t="s">
        <v>18</v>
      </c>
      <c r="B8" s="14" t="s">
        <v>19</v>
      </c>
      <c r="C8" s="17">
        <v>3824</v>
      </c>
      <c r="D8" s="17">
        <v>3024.3052363199999</v>
      </c>
      <c r="E8" s="18">
        <f>IF(C8=0,"",D8/C8)</f>
        <v>0.79087480029288704</v>
      </c>
      <c r="F8" s="17">
        <v>2015.393014</v>
      </c>
      <c r="G8" s="48">
        <f t="shared" ref="G8:G16" si="0">IF(C8=0,"",F8/C8)</f>
        <v>0.52703792207112976</v>
      </c>
      <c r="H8" s="52">
        <v>3024305236.3200002</v>
      </c>
      <c r="I8" s="56">
        <f>+H8/1000000</f>
        <v>3024.3052363199999</v>
      </c>
      <c r="J8" s="46">
        <v>2015393014</v>
      </c>
      <c r="K8" s="56">
        <f t="shared" ref="K8:K16" si="1">+J8/1000000</f>
        <v>2015.393014</v>
      </c>
    </row>
    <row r="9" spans="1:12" ht="30" customHeight="1" x14ac:dyDescent="0.2">
      <c r="A9" s="13" t="s">
        <v>22</v>
      </c>
      <c r="B9" s="14" t="s">
        <v>7</v>
      </c>
      <c r="C9" s="17">
        <v>14869</v>
      </c>
      <c r="D9" s="40">
        <v>7284.2535081200003</v>
      </c>
      <c r="E9" s="18">
        <f>IF(C9=0,"",D9/($C$9+$C$10))</f>
        <v>0.48678513697040487</v>
      </c>
      <c r="F9" s="17">
        <v>1720.1505056199999</v>
      </c>
      <c r="G9" s="48">
        <f>IF(C9=0,"",F9/($C$9+$C$10))</f>
        <v>0.11495257524391866</v>
      </c>
      <c r="H9" s="52">
        <v>7284253508.1199999</v>
      </c>
      <c r="I9" s="56">
        <f>+H9/1000000</f>
        <v>7284.2535081200003</v>
      </c>
      <c r="J9" s="46">
        <v>1720150505.6199999</v>
      </c>
      <c r="K9" s="56">
        <f t="shared" si="1"/>
        <v>1720.1505056199999</v>
      </c>
    </row>
    <row r="10" spans="1:12" ht="30" customHeight="1" x14ac:dyDescent="0.2">
      <c r="A10" s="13" t="s">
        <v>24</v>
      </c>
      <c r="B10" s="14" t="s">
        <v>23</v>
      </c>
      <c r="C10" s="17">
        <v>95.001475999999997</v>
      </c>
      <c r="D10" s="17">
        <v>24.601531999999999</v>
      </c>
      <c r="E10" s="18">
        <f>IF(C10=0,"",D10/($C$9+$C$10))</f>
        <v>1.6440476860054541E-3</v>
      </c>
      <c r="F10" s="17">
        <v>21.856812000000001</v>
      </c>
      <c r="G10" s="48">
        <f>IF(C10=0,"",F10/($C$9+$C$10))</f>
        <v>1.4606261590561207E-3</v>
      </c>
      <c r="H10" s="52">
        <v>24601532</v>
      </c>
      <c r="I10" s="56">
        <f>+H10/1000000</f>
        <v>24.601531999999999</v>
      </c>
      <c r="J10" s="46">
        <v>21856812</v>
      </c>
      <c r="K10" s="56">
        <f t="shared" si="1"/>
        <v>21.856812000000001</v>
      </c>
    </row>
    <row r="11" spans="1:12" ht="30" customHeight="1" x14ac:dyDescent="0.2">
      <c r="A11" s="13" t="s">
        <v>20</v>
      </c>
      <c r="B11" s="14" t="s">
        <v>21</v>
      </c>
      <c r="C11" s="17">
        <v>79</v>
      </c>
      <c r="D11" s="41">
        <v>0</v>
      </c>
      <c r="E11" s="18">
        <f>IF(C11=0,"",D11/(C11+C9))</f>
        <v>0</v>
      </c>
      <c r="F11" s="17">
        <v>0</v>
      </c>
      <c r="G11" s="48">
        <f>IF(C11=0,"",F11/(C11+C9))</f>
        <v>0</v>
      </c>
      <c r="H11" s="53"/>
      <c r="I11" s="56"/>
      <c r="J11" s="46"/>
      <c r="K11" s="56"/>
    </row>
    <row r="12" spans="1:12" ht="30" customHeight="1" x14ac:dyDescent="0.2">
      <c r="A12" s="10" t="s">
        <v>8</v>
      </c>
      <c r="B12" s="12" t="s">
        <v>9</v>
      </c>
      <c r="C12" s="19">
        <f>SUM(C13:C16)</f>
        <v>65618.095537999994</v>
      </c>
      <c r="D12" s="19">
        <f>SUM(D13:D16)</f>
        <v>18915.168836050001</v>
      </c>
      <c r="E12" s="16">
        <f>IF(C12=0,"",D12/C12)</f>
        <v>0.2882614724027775</v>
      </c>
      <c r="F12" s="19">
        <f>SUM(F13:F16)</f>
        <v>4775.2516952699998</v>
      </c>
      <c r="G12" s="49">
        <f>IF(C12=0,"",F12/C12)</f>
        <v>7.2773396669286311E-2</v>
      </c>
      <c r="H12" s="86">
        <f>SUM(H13:H16)</f>
        <v>18915168836.049999</v>
      </c>
      <c r="I12" s="85">
        <f>SUM(I13:I16)</f>
        <v>18915.168836050001</v>
      </c>
      <c r="J12" s="86">
        <f t="shared" ref="J12:K12" si="2">SUM(J13:J16)</f>
        <v>4775251695.2700005</v>
      </c>
      <c r="K12" s="85">
        <f t="shared" si="2"/>
        <v>4775.2516952699998</v>
      </c>
    </row>
    <row r="13" spans="1:12" s="2" customFormat="1" ht="45.75" customHeight="1" x14ac:dyDescent="0.2">
      <c r="A13" s="13" t="s">
        <v>26</v>
      </c>
      <c r="B13" s="14" t="s">
        <v>25</v>
      </c>
      <c r="C13" s="17">
        <v>1323.5867499999999</v>
      </c>
      <c r="D13" s="17">
        <v>1323.5867499999999</v>
      </c>
      <c r="E13" s="18">
        <f>IF(C13=0,"",D13/C13)</f>
        <v>1</v>
      </c>
      <c r="F13" s="17">
        <v>1323.5867499999999</v>
      </c>
      <c r="G13" s="48">
        <f t="shared" si="0"/>
        <v>1</v>
      </c>
      <c r="H13" s="52">
        <v>1323586750</v>
      </c>
      <c r="I13" s="56">
        <f>+H13/1000000</f>
        <v>1323.5867499999999</v>
      </c>
      <c r="J13" s="46">
        <v>1323586750</v>
      </c>
      <c r="K13" s="56">
        <f>+J13/1000000</f>
        <v>1323.5867499999999</v>
      </c>
    </row>
    <row r="14" spans="1:12" ht="45.75" customHeight="1" x14ac:dyDescent="0.2">
      <c r="A14" s="13" t="s">
        <v>28</v>
      </c>
      <c r="B14" s="14" t="s">
        <v>27</v>
      </c>
      <c r="C14" s="17">
        <v>2647.1735020000001</v>
      </c>
      <c r="D14" s="17">
        <v>865.01923099999999</v>
      </c>
      <c r="E14" s="18">
        <f t="shared" ref="E14:E15" si="3">IF(C14=0,"",D14/C14)</f>
        <v>0.32677088613438376</v>
      </c>
      <c r="F14" s="17">
        <v>459.11923100000001</v>
      </c>
      <c r="G14" s="48">
        <f t="shared" si="0"/>
        <v>0.17343752899200787</v>
      </c>
      <c r="H14" s="52">
        <v>865019231</v>
      </c>
      <c r="I14" s="56">
        <f>+H14/1000000</f>
        <v>865.01923099999999</v>
      </c>
      <c r="J14" s="46">
        <v>459119231</v>
      </c>
      <c r="K14" s="56">
        <f>+J14/1000000</f>
        <v>459.11923100000001</v>
      </c>
    </row>
    <row r="15" spans="1:12" s="2" customFormat="1" ht="45.75" customHeight="1" x14ac:dyDescent="0.2">
      <c r="A15" s="13" t="s">
        <v>29</v>
      </c>
      <c r="B15" s="14" t="s">
        <v>30</v>
      </c>
      <c r="C15" s="17">
        <v>60891</v>
      </c>
      <c r="D15" s="17">
        <v>16245.18197505</v>
      </c>
      <c r="E15" s="18">
        <f t="shared" si="3"/>
        <v>0.26679118383751294</v>
      </c>
      <c r="F15" s="17">
        <v>2873.34731427</v>
      </c>
      <c r="G15" s="48">
        <f t="shared" si="0"/>
        <v>4.7188374542543231E-2</v>
      </c>
      <c r="H15" s="54">
        <v>16245181975.049999</v>
      </c>
      <c r="I15" s="56">
        <f t="shared" ref="I15:I16" si="4">+H15/1000000</f>
        <v>16245.18197505</v>
      </c>
      <c r="J15" s="47">
        <v>2873347314.27</v>
      </c>
      <c r="K15" s="56">
        <f t="shared" si="1"/>
        <v>2873.34731427</v>
      </c>
      <c r="L15" s="64">
        <f>+H15/H12</f>
        <v>0.85884414333583259</v>
      </c>
    </row>
    <row r="16" spans="1:12" s="2" customFormat="1" ht="45.75" customHeight="1" x14ac:dyDescent="0.2">
      <c r="A16" s="13" t="s">
        <v>31</v>
      </c>
      <c r="B16" s="14" t="s">
        <v>32</v>
      </c>
      <c r="C16" s="17">
        <v>756.335286</v>
      </c>
      <c r="D16" s="17">
        <v>481.38087999999999</v>
      </c>
      <c r="E16" s="18">
        <f>IF(C16=0,"",D16/C16)</f>
        <v>0.63646492357359086</v>
      </c>
      <c r="F16" s="17">
        <v>119.19840000000001</v>
      </c>
      <c r="G16" s="48">
        <f t="shared" si="0"/>
        <v>0.15759994569392602</v>
      </c>
      <c r="H16" s="54">
        <v>481380880</v>
      </c>
      <c r="I16" s="56">
        <f t="shared" si="4"/>
        <v>481.38087999999999</v>
      </c>
      <c r="J16" s="47">
        <v>119198400</v>
      </c>
      <c r="K16" s="56">
        <f t="shared" si="1"/>
        <v>119.19840000000001</v>
      </c>
    </row>
    <row r="17" spans="1:11" s="3" customFormat="1" ht="33" customHeight="1" x14ac:dyDescent="0.2">
      <c r="A17" s="97" t="s">
        <v>10</v>
      </c>
      <c r="B17" s="97"/>
      <c r="C17" s="20">
        <f>C6+C12</f>
        <v>94033.095537999994</v>
      </c>
      <c r="D17" s="20">
        <f>D6+D12</f>
        <v>34451.204900490004</v>
      </c>
      <c r="E17" s="21">
        <f>IF(C17=0,"",D17/C17)</f>
        <v>0.36637318705059352</v>
      </c>
      <c r="F17" s="20">
        <f>F6+F12</f>
        <v>13734.849157889999</v>
      </c>
      <c r="G17" s="50">
        <f>IF(C17=0,"",F17/C17)</f>
        <v>0.14606399033561082</v>
      </c>
      <c r="H17" s="88">
        <f>+H6+H12</f>
        <v>34451204900.489998</v>
      </c>
      <c r="I17" s="85">
        <f>+I6+I12</f>
        <v>34451.204900490004</v>
      </c>
      <c r="J17" s="89">
        <f>+J6+J12</f>
        <v>13734849157.889999</v>
      </c>
      <c r="K17" s="85">
        <f>+K6+K12</f>
        <v>13734.849157889999</v>
      </c>
    </row>
    <row r="18" spans="1:11" s="3" customFormat="1" ht="12" customHeight="1" x14ac:dyDescent="0.2">
      <c r="A18" s="9"/>
      <c r="B18" s="9"/>
      <c r="C18" s="4"/>
      <c r="D18" s="4"/>
      <c r="E18" s="5"/>
      <c r="F18" s="4"/>
      <c r="G18" s="5"/>
      <c r="H18" s="8"/>
      <c r="I18" s="8"/>
      <c r="J18" s="43"/>
    </row>
    <row r="19" spans="1:11" s="3" customFormat="1" ht="17.25" customHeight="1" x14ac:dyDescent="0.2">
      <c r="A19" s="9"/>
      <c r="B19" s="9"/>
      <c r="C19" s="32"/>
      <c r="D19" s="33"/>
      <c r="E19" s="34"/>
      <c r="F19" s="33"/>
      <c r="G19" s="31"/>
      <c r="H19" s="8"/>
      <c r="I19" s="8"/>
      <c r="J19" s="43"/>
    </row>
    <row r="20" spans="1:11" ht="18" customHeight="1" x14ac:dyDescent="0.2">
      <c r="D20" s="33"/>
      <c r="E20" s="31"/>
      <c r="F20" s="33"/>
      <c r="G20" s="31"/>
      <c r="I20" s="96"/>
    </row>
    <row r="21" spans="1:11" ht="18" customHeight="1" x14ac:dyDescent="0.2">
      <c r="D21" s="33"/>
      <c r="E21" s="31"/>
      <c r="F21" s="33"/>
      <c r="G21" s="31"/>
      <c r="I21" s="96"/>
    </row>
    <row r="22" spans="1:11" ht="18" customHeight="1" x14ac:dyDescent="0.2">
      <c r="C22" s="28"/>
      <c r="D22" s="33"/>
      <c r="E22" s="31"/>
      <c r="F22" s="33"/>
      <c r="G22" s="31"/>
      <c r="I22" s="96"/>
    </row>
    <row r="23" spans="1:11" ht="18" customHeight="1" x14ac:dyDescent="0.2">
      <c r="D23" s="33"/>
      <c r="F23" s="33"/>
      <c r="I23" s="96"/>
    </row>
    <row r="24" spans="1:11" ht="18" customHeight="1" x14ac:dyDescent="0.2">
      <c r="D24" s="33"/>
      <c r="E24" s="31"/>
      <c r="F24" s="33"/>
      <c r="G24" s="31"/>
      <c r="I24" s="96"/>
    </row>
    <row r="25" spans="1:11" ht="18" customHeight="1" x14ac:dyDescent="0.2">
      <c r="C25" s="28"/>
      <c r="D25" s="33"/>
      <c r="E25" s="31"/>
      <c r="F25" s="33"/>
      <c r="G25" s="31"/>
    </row>
    <row r="26" spans="1:11" s="6" customFormat="1" ht="18" customHeight="1" x14ac:dyDescent="0.2">
      <c r="C26" s="29"/>
      <c r="D26" s="33"/>
      <c r="E26" s="31"/>
      <c r="F26" s="33"/>
      <c r="G26" s="31"/>
      <c r="J26" s="44"/>
    </row>
    <row r="27" spans="1:11" ht="15.75" x14ac:dyDescent="0.2">
      <c r="C27" s="29"/>
      <c r="D27" s="33"/>
      <c r="E27" s="31"/>
      <c r="F27" s="33"/>
      <c r="G27" s="31"/>
    </row>
    <row r="28" spans="1:11" ht="15.75" x14ac:dyDescent="0.2">
      <c r="C28" s="28"/>
      <c r="D28" s="33"/>
      <c r="E28" s="31"/>
      <c r="F28" s="33"/>
      <c r="G28" s="27"/>
    </row>
    <row r="29" spans="1:11" ht="30.75" customHeight="1" x14ac:dyDescent="0.2">
      <c r="C29" s="30"/>
      <c r="D29" s="33"/>
      <c r="F29" s="33"/>
      <c r="G29" s="26"/>
    </row>
    <row r="30" spans="1:11" ht="15.75" x14ac:dyDescent="0.2">
      <c r="C30" s="30"/>
      <c r="D30" s="33"/>
      <c r="F30" s="33"/>
      <c r="G30" s="26"/>
    </row>
    <row r="31" spans="1:11" ht="15.75" x14ac:dyDescent="0.2">
      <c r="D31" s="33"/>
      <c r="E31" s="28"/>
      <c r="F31" s="26"/>
      <c r="G31" s="26"/>
    </row>
    <row r="32" spans="1:11" ht="15.75" x14ac:dyDescent="0.2">
      <c r="D32" s="33"/>
      <c r="E32" s="27"/>
      <c r="F32" s="26"/>
      <c r="G32" s="27"/>
    </row>
    <row r="33" spans="3:7" ht="15.75" x14ac:dyDescent="0.2">
      <c r="D33" s="33"/>
      <c r="E33" s="26"/>
      <c r="F33" s="26"/>
      <c r="G33" s="26"/>
    </row>
    <row r="34" spans="3:7" x14ac:dyDescent="0.2">
      <c r="C34" s="28"/>
      <c r="D34" s="28"/>
      <c r="E34" s="26"/>
      <c r="F34" s="26"/>
      <c r="G34" s="26"/>
    </row>
    <row r="35" spans="3:7" x14ac:dyDescent="0.2">
      <c r="C35" s="28"/>
      <c r="D35" s="28"/>
      <c r="E35" s="26"/>
      <c r="F35" s="26"/>
      <c r="G35" s="26"/>
    </row>
    <row r="36" spans="3:7" x14ac:dyDescent="0.2">
      <c r="D36" s="26"/>
      <c r="E36" s="27"/>
      <c r="F36" s="26"/>
      <c r="G36" s="27"/>
    </row>
    <row r="37" spans="3:7" x14ac:dyDescent="0.2">
      <c r="E37" s="26"/>
      <c r="F37" s="26"/>
      <c r="G37" s="26"/>
    </row>
    <row r="38" spans="3:7" x14ac:dyDescent="0.2">
      <c r="E38" s="26"/>
      <c r="F38" s="26"/>
      <c r="G38" s="26"/>
    </row>
    <row r="39" spans="3:7" x14ac:dyDescent="0.2">
      <c r="C39" s="28"/>
      <c r="D39" s="28"/>
      <c r="E39" s="26"/>
      <c r="F39" s="26"/>
      <c r="G39" s="26"/>
    </row>
    <row r="40" spans="3:7" x14ac:dyDescent="0.2">
      <c r="C40" s="28"/>
      <c r="D40" s="28"/>
      <c r="E40" s="27"/>
      <c r="F40" s="26"/>
      <c r="G40" s="27"/>
    </row>
    <row r="41" spans="3:7" x14ac:dyDescent="0.2">
      <c r="D41" s="26"/>
      <c r="E41" s="26"/>
      <c r="F41" s="26"/>
      <c r="G41" s="26"/>
    </row>
    <row r="42" spans="3:7" x14ac:dyDescent="0.2">
      <c r="G42" s="26"/>
    </row>
    <row r="43" spans="3:7" x14ac:dyDescent="0.2">
      <c r="F43" s="26"/>
      <c r="G43" s="26"/>
    </row>
    <row r="44" spans="3:7" x14ac:dyDescent="0.2">
      <c r="G44" s="27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topLeftCell="B4" zoomScale="98" zoomScaleNormal="98" zoomScalePageLayoutView="96" workbookViewId="0">
      <selection activeCell="M16" sqref="M16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2.140625" style="1" customWidth="1"/>
    <col min="8" max="9" width="16.42578125" style="1" customWidth="1"/>
    <col min="10" max="10" width="17.28515625" style="1" customWidth="1"/>
    <col min="11" max="11" width="15.42578125" style="1" customWidth="1"/>
    <col min="12" max="12" width="17.28515625" style="1" customWidth="1"/>
    <col min="13" max="13" width="15.5703125" style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x14ac:dyDescent="0.2"/>
    <row r="3" spans="1:13" ht="15.75" customHeight="1" x14ac:dyDescent="0.2">
      <c r="A3" s="98" t="s">
        <v>42</v>
      </c>
      <c r="B3" s="98"/>
      <c r="C3" s="98"/>
      <c r="D3" s="98"/>
      <c r="E3" s="98"/>
      <c r="F3" s="98"/>
      <c r="G3" s="98"/>
      <c r="J3" s="65" t="s">
        <v>41</v>
      </c>
      <c r="K3" s="65"/>
    </row>
    <row r="4" spans="1:13" ht="15.75" x14ac:dyDescent="0.25">
      <c r="A4" s="11" t="s">
        <v>0</v>
      </c>
      <c r="C4" s="7"/>
      <c r="H4" s="99" t="s">
        <v>38</v>
      </c>
      <c r="I4" s="99"/>
    </row>
    <row r="5" spans="1:13" s="25" customFormat="1" ht="63" customHeight="1" thickBot="1" x14ac:dyDescent="0.25">
      <c r="A5" s="22" t="s">
        <v>1</v>
      </c>
      <c r="B5" s="23" t="s">
        <v>2</v>
      </c>
      <c r="C5" s="23" t="s">
        <v>3</v>
      </c>
      <c r="D5" s="24" t="s">
        <v>13</v>
      </c>
      <c r="E5" s="24" t="s">
        <v>11</v>
      </c>
      <c r="F5" s="24" t="s">
        <v>14</v>
      </c>
      <c r="G5" s="24" t="s">
        <v>12</v>
      </c>
      <c r="H5" s="36" t="s">
        <v>15</v>
      </c>
      <c r="I5" s="35" t="s">
        <v>16</v>
      </c>
      <c r="J5" s="37" t="s">
        <v>33</v>
      </c>
      <c r="K5" s="37" t="s">
        <v>34</v>
      </c>
      <c r="L5" s="37" t="s">
        <v>35</v>
      </c>
      <c r="M5" s="37" t="s">
        <v>36</v>
      </c>
    </row>
    <row r="6" spans="1:13" ht="30" customHeight="1" thickBot="1" x14ac:dyDescent="0.25">
      <c r="A6" s="10" t="s">
        <v>4</v>
      </c>
      <c r="B6" s="12" t="s">
        <v>5</v>
      </c>
      <c r="C6" s="15">
        <f>SUM(C7:C11)</f>
        <v>28415.000000000004</v>
      </c>
      <c r="D6" s="15">
        <f>SUM(D7:D11)</f>
        <v>15536.036064440001</v>
      </c>
      <c r="E6" s="16">
        <f>IF(C6=0,"",D6/C6)</f>
        <v>0.54675474448143579</v>
      </c>
      <c r="F6" s="15">
        <f>SUM(F7:F11)</f>
        <v>8959.5974626200004</v>
      </c>
      <c r="G6" s="49">
        <f>IF(C6=0,"",F6/C6)</f>
        <v>0.31531224573711064</v>
      </c>
      <c r="H6" s="61">
        <f>D6/$D$17</f>
        <v>0.45095769826671667</v>
      </c>
      <c r="I6" s="62">
        <f>F6/$F$17</f>
        <v>0.65232587264878328</v>
      </c>
      <c r="J6" s="69">
        <f>SUM(J7:J11)</f>
        <v>10987.212299000001</v>
      </c>
      <c r="K6" s="70">
        <f>SUM(K7:K11)</f>
        <v>8352.7310310000012</v>
      </c>
      <c r="L6" s="74">
        <f>D6-J6</f>
        <v>4548.82376544</v>
      </c>
      <c r="M6" s="75">
        <f>F6-K6</f>
        <v>606.86643161999928</v>
      </c>
    </row>
    <row r="7" spans="1:13" ht="30" customHeight="1" x14ac:dyDescent="0.2">
      <c r="A7" s="13" t="s">
        <v>17</v>
      </c>
      <c r="B7" s="14" t="s">
        <v>6</v>
      </c>
      <c r="C7" s="17">
        <f>'31 AGOSTO 2019'!C7</f>
        <v>9547.9985240000005</v>
      </c>
      <c r="D7" s="17">
        <f>'31 AGOSTO 2019'!D7</f>
        <v>5202.8757880000003</v>
      </c>
      <c r="E7" s="18">
        <f>IF(C7=0,"",D7/C7)</f>
        <v>0.54491795059686798</v>
      </c>
      <c r="F7" s="17">
        <f>'31 AGOSTO 2019'!F7</f>
        <v>5202.1971309999999</v>
      </c>
      <c r="G7" s="48">
        <f>IF(C7=0,"",F7/C7)</f>
        <v>0.54484687214013228</v>
      </c>
      <c r="H7" s="60">
        <f>D7/$D$6</f>
        <v>0.33489081554777783</v>
      </c>
      <c r="I7" s="66">
        <f>F7/$F$6</f>
        <v>0.5806284437112148</v>
      </c>
      <c r="J7" s="90">
        <v>5144.4697079999996</v>
      </c>
      <c r="K7" s="91">
        <v>5113.3337190000002</v>
      </c>
      <c r="L7" s="76">
        <f>D7-J7</f>
        <v>58.406080000000657</v>
      </c>
      <c r="M7" s="77">
        <f>F7-K7</f>
        <v>88.863411999999698</v>
      </c>
    </row>
    <row r="8" spans="1:13" ht="30" customHeight="1" x14ac:dyDescent="0.2">
      <c r="A8" s="13" t="s">
        <v>18</v>
      </c>
      <c r="B8" s="14" t="s">
        <v>19</v>
      </c>
      <c r="C8" s="17">
        <f>'31 AGOSTO 2019'!C8</f>
        <v>3824</v>
      </c>
      <c r="D8" s="17">
        <f>'31 AGOSTO 2019'!D8</f>
        <v>3024.3052363199999</v>
      </c>
      <c r="E8" s="18">
        <f>IF(C8=0,"",D8/C8)</f>
        <v>0.79087480029288704</v>
      </c>
      <c r="F8" s="17">
        <f>'31 AGOSTO 2019'!F8</f>
        <v>2015.393014</v>
      </c>
      <c r="G8" s="48">
        <f>IF(C8=0,"",F8/C8)</f>
        <v>0.52703792207112976</v>
      </c>
      <c r="H8" s="58">
        <f>D8/$D$6</f>
        <v>0.19466389134112838</v>
      </c>
      <c r="I8" s="67">
        <f t="shared" ref="I8:I11" si="0">F8/$F$6</f>
        <v>0.22494236179787599</v>
      </c>
      <c r="J8" s="92">
        <v>2793.9151729999999</v>
      </c>
      <c r="K8" s="93">
        <v>2013.753242</v>
      </c>
      <c r="L8" s="78">
        <f>D8-J8</f>
        <v>230.39006332000008</v>
      </c>
      <c r="M8" s="79">
        <f>F8-K8</f>
        <v>1.6397719999999936</v>
      </c>
    </row>
    <row r="9" spans="1:13" ht="30" customHeight="1" x14ac:dyDescent="0.2">
      <c r="A9" s="13" t="s">
        <v>22</v>
      </c>
      <c r="B9" s="14" t="s">
        <v>7</v>
      </c>
      <c r="C9" s="17">
        <f>'31 AGOSTO 2019'!C9</f>
        <v>14869</v>
      </c>
      <c r="D9" s="17">
        <f>'31 AGOSTO 2019'!D9</f>
        <v>7284.2535081200003</v>
      </c>
      <c r="E9" s="18">
        <f>IF(C9=0,"",D9/($C$9+$C$10))</f>
        <v>0.48678513697040487</v>
      </c>
      <c r="F9" s="17">
        <f>'31 AGOSTO 2019'!F9</f>
        <v>1720.1505056199999</v>
      </c>
      <c r="G9" s="48">
        <f>IF(C9=0,"",F9/($C$9+$C$10))</f>
        <v>0.11495257524391866</v>
      </c>
      <c r="H9" s="58">
        <f>D9/$D$6</f>
        <v>0.46886177902178827</v>
      </c>
      <c r="I9" s="67">
        <f>F9/$F$6</f>
        <v>0.1919897085551639</v>
      </c>
      <c r="J9" s="92">
        <v>3024.112654</v>
      </c>
      <c r="K9" s="93">
        <v>1201.554112</v>
      </c>
      <c r="L9" s="78">
        <f>D9-J9</f>
        <v>4260.1408541199999</v>
      </c>
      <c r="M9" s="79">
        <f>F9-K9</f>
        <v>518.59639361999984</v>
      </c>
    </row>
    <row r="10" spans="1:13" ht="30" customHeight="1" x14ac:dyDescent="0.2">
      <c r="A10" s="13" t="s">
        <v>24</v>
      </c>
      <c r="B10" s="14" t="s">
        <v>23</v>
      </c>
      <c r="C10" s="17">
        <f>'31 AGOSTO 2019'!C10</f>
        <v>95.001475999999997</v>
      </c>
      <c r="D10" s="17">
        <f>'31 AGOSTO 2019'!D10</f>
        <v>24.601531999999999</v>
      </c>
      <c r="E10" s="18">
        <f>IF(C10=0,"",D10/($C$9+$C$10))</f>
        <v>1.6440476860054541E-3</v>
      </c>
      <c r="F10" s="17">
        <f>'31 AGOSTO 2019'!F10</f>
        <v>21.856812000000001</v>
      </c>
      <c r="G10" s="48">
        <f>IF(C10=0,"",F10/($C$9+$C$10))</f>
        <v>1.4606261590561207E-3</v>
      </c>
      <c r="H10" s="58">
        <f>D10/$D$6</f>
        <v>1.5835140893055571E-3</v>
      </c>
      <c r="I10" s="67">
        <f t="shared" si="0"/>
        <v>2.4394859357452143E-3</v>
      </c>
      <c r="J10" s="92">
        <v>24.714763999999999</v>
      </c>
      <c r="K10" s="93">
        <v>24.089957999999999</v>
      </c>
      <c r="L10" s="78">
        <f>D10-J10</f>
        <v>-0.113232</v>
      </c>
      <c r="M10" s="79">
        <f>F10-K10</f>
        <v>-2.2331459999999979</v>
      </c>
    </row>
    <row r="11" spans="1:13" ht="30" customHeight="1" thickBot="1" x14ac:dyDescent="0.25">
      <c r="A11" s="13" t="s">
        <v>20</v>
      </c>
      <c r="B11" s="14" t="s">
        <v>21</v>
      </c>
      <c r="C11" s="17">
        <f>'31 AGOSTO 2019'!C11</f>
        <v>79</v>
      </c>
      <c r="D11" s="17">
        <f>'31 AGOSTO 2019'!D11</f>
        <v>0</v>
      </c>
      <c r="E11" s="18">
        <f>IF(C11=0,"",D11/(C11+C9))</f>
        <v>0</v>
      </c>
      <c r="F11" s="17">
        <f>'31 AGOSTO 2019'!F11</f>
        <v>0</v>
      </c>
      <c r="G11" s="48">
        <f>IF(C11=0,"",F11/(C11+C9))</f>
        <v>0</v>
      </c>
      <c r="H11" s="63">
        <f t="shared" ref="H11" si="1">D11/$D$6</f>
        <v>0</v>
      </c>
      <c r="I11" s="71">
        <f t="shared" si="0"/>
        <v>0</v>
      </c>
      <c r="J11" s="94">
        <v>0</v>
      </c>
      <c r="K11" s="95">
        <v>0</v>
      </c>
      <c r="L11" s="80">
        <f t="shared" ref="L11:L13" si="2">D11-J11</f>
        <v>0</v>
      </c>
      <c r="M11" s="81">
        <f t="shared" ref="M11:M13" si="3">F11-K11</f>
        <v>0</v>
      </c>
    </row>
    <row r="12" spans="1:13" ht="30" customHeight="1" thickBot="1" x14ac:dyDescent="0.25">
      <c r="A12" s="10" t="s">
        <v>8</v>
      </c>
      <c r="B12" s="12" t="s">
        <v>9</v>
      </c>
      <c r="C12" s="19">
        <f>SUM(C13:C16)</f>
        <v>65618.095537999994</v>
      </c>
      <c r="D12" s="19">
        <f>SUM(D13:D16)</f>
        <v>18915.168836050001</v>
      </c>
      <c r="E12" s="16">
        <f>IF(C12=0,"",D12/C12)</f>
        <v>0.2882614724027775</v>
      </c>
      <c r="F12" s="19">
        <f>SUM(F13:F16)</f>
        <v>4775.2516952699998</v>
      </c>
      <c r="G12" s="49">
        <f>IF(C12=0,"",F12/C12)</f>
        <v>7.2773396669286311E-2</v>
      </c>
      <c r="H12" s="61">
        <f>D12/$D$17</f>
        <v>0.54904230173328328</v>
      </c>
      <c r="I12" s="62">
        <f>F12/$F$17</f>
        <v>0.34767412735121678</v>
      </c>
      <c r="J12" s="72">
        <f>SUM(J13:J16)</f>
        <v>19663.141901999999</v>
      </c>
      <c r="K12" s="73">
        <f>SUM(K13:K16)</f>
        <v>12641.850748999999</v>
      </c>
      <c r="L12" s="74">
        <f>D12-J12</f>
        <v>-747.97306594999827</v>
      </c>
      <c r="M12" s="75">
        <f>F12-K12</f>
        <v>-7866.5990537299995</v>
      </c>
    </row>
    <row r="13" spans="1:13" s="2" customFormat="1" ht="45.75" customHeight="1" x14ac:dyDescent="0.2">
      <c r="A13" s="13" t="s">
        <v>26</v>
      </c>
      <c r="B13" s="14" t="s">
        <v>25</v>
      </c>
      <c r="C13" s="17">
        <f>'31 AGOSTO 2019'!C13</f>
        <v>1323.5867499999999</v>
      </c>
      <c r="D13" s="17">
        <f>'31 AGOSTO 2019'!D13</f>
        <v>1323.5867499999999</v>
      </c>
      <c r="E13" s="18">
        <f>IF(C13=0,"",D13/C13)</f>
        <v>1</v>
      </c>
      <c r="F13" s="17">
        <f>'31 AGOSTO 2019'!F13</f>
        <v>1323.5867499999999</v>
      </c>
      <c r="G13" s="48">
        <f t="shared" ref="G13:G14" si="4">IF(C13=0,"",F13/C13)</f>
        <v>1</v>
      </c>
      <c r="H13" s="60">
        <f>D13/$D$12</f>
        <v>6.9974884256777309E-2</v>
      </c>
      <c r="I13" s="66">
        <f>F13/$F$12</f>
        <v>0.27717633215251125</v>
      </c>
      <c r="J13" s="90">
        <v>1323.5867499999999</v>
      </c>
      <c r="K13" s="91">
        <v>1323.5867499999999</v>
      </c>
      <c r="L13" s="76">
        <f t="shared" si="2"/>
        <v>0</v>
      </c>
      <c r="M13" s="77">
        <f t="shared" si="3"/>
        <v>0</v>
      </c>
    </row>
    <row r="14" spans="1:13" ht="45.75" customHeight="1" x14ac:dyDescent="0.2">
      <c r="A14" s="13" t="s">
        <v>28</v>
      </c>
      <c r="B14" s="14" t="s">
        <v>27</v>
      </c>
      <c r="C14" s="17">
        <f>'31 AGOSTO 2019'!C14</f>
        <v>2647.1735020000001</v>
      </c>
      <c r="D14" s="17">
        <f>'31 AGOSTO 2019'!D14</f>
        <v>865.01923099999999</v>
      </c>
      <c r="E14" s="18">
        <f t="shared" ref="E14" si="5">IF(C14=0,"",D14/C14)</f>
        <v>0.32677088613438376</v>
      </c>
      <c r="F14" s="17">
        <f>'31 AGOSTO 2019'!F14</f>
        <v>459.11923100000001</v>
      </c>
      <c r="G14" s="48">
        <f t="shared" si="4"/>
        <v>0.17343752899200787</v>
      </c>
      <c r="H14" s="58">
        <f t="shared" ref="H14" si="6">D14/$D$12</f>
        <v>4.5731509906027326E-2</v>
      </c>
      <c r="I14" s="67">
        <f t="shared" ref="I14" si="7">F14/$F$12</f>
        <v>9.6145556359839318E-2</v>
      </c>
      <c r="J14" s="92">
        <v>1688.1512310000001</v>
      </c>
      <c r="K14" s="93">
        <v>1108.431231</v>
      </c>
      <c r="L14" s="78">
        <f>D14-J14</f>
        <v>-823.13200000000006</v>
      </c>
      <c r="M14" s="79">
        <f>F14-K14</f>
        <v>-649.31200000000001</v>
      </c>
    </row>
    <row r="15" spans="1:13" s="2" customFormat="1" ht="45.75" customHeight="1" x14ac:dyDescent="0.2">
      <c r="A15" s="13" t="s">
        <v>29</v>
      </c>
      <c r="B15" s="14" t="s">
        <v>37</v>
      </c>
      <c r="C15" s="17">
        <f>'31 AGOSTO 2019'!C15</f>
        <v>60891</v>
      </c>
      <c r="D15" s="17">
        <f>'31 AGOSTO 2019'!D15</f>
        <v>16245.18197505</v>
      </c>
      <c r="E15" s="18">
        <f>IF(C15=0,"",D15/C15)</f>
        <v>0.26679118383751294</v>
      </c>
      <c r="F15" s="17">
        <f>'31 AGOSTO 2019'!F15</f>
        <v>2873.34731427</v>
      </c>
      <c r="G15" s="48">
        <f>IF(C15=0,"",F15/C15)</f>
        <v>4.7188374542543231E-2</v>
      </c>
      <c r="H15" s="58">
        <f>D15/$D$12</f>
        <v>0.85884414333583259</v>
      </c>
      <c r="I15" s="67">
        <f>F15/$F$12</f>
        <v>0.60171641153828992</v>
      </c>
      <c r="J15" s="92">
        <v>16149.368041</v>
      </c>
      <c r="K15" s="93">
        <v>10064.357067999999</v>
      </c>
      <c r="L15" s="78">
        <f>D15-J15</f>
        <v>95.813934050000171</v>
      </c>
      <c r="M15" s="79">
        <f>F15-K15</f>
        <v>-7191.0097537299989</v>
      </c>
    </row>
    <row r="16" spans="1:13" s="2" customFormat="1" ht="45.75" customHeight="1" thickBot="1" x14ac:dyDescent="0.25">
      <c r="A16" s="13" t="s">
        <v>31</v>
      </c>
      <c r="B16" s="14" t="s">
        <v>32</v>
      </c>
      <c r="C16" s="17">
        <f>'31 AGOSTO 2019'!C16</f>
        <v>756.335286</v>
      </c>
      <c r="D16" s="17">
        <f>'31 AGOSTO 2019'!D16</f>
        <v>481.38087999999999</v>
      </c>
      <c r="E16" s="18">
        <f>IF(C16=0,"",D16/C16)</f>
        <v>0.63646492357359086</v>
      </c>
      <c r="F16" s="17">
        <f>'31 AGOSTO 2019'!F16</f>
        <v>119.19840000000001</v>
      </c>
      <c r="G16" s="48">
        <f>IF(C16=0,"",F16/C16)</f>
        <v>0.15759994569392602</v>
      </c>
      <c r="H16" s="59">
        <f>D16/$D$12</f>
        <v>2.5449462501362759E-2</v>
      </c>
      <c r="I16" s="68">
        <f>F16/$F$12</f>
        <v>2.4961699949359498E-2</v>
      </c>
      <c r="J16" s="94">
        <v>502.03588000000002</v>
      </c>
      <c r="K16" s="95">
        <v>145.47569999999999</v>
      </c>
      <c r="L16" s="82">
        <f>D16-J16</f>
        <v>-20.65500000000003</v>
      </c>
      <c r="M16" s="83">
        <f>F16-K16</f>
        <v>-26.277299999999983</v>
      </c>
    </row>
    <row r="17" spans="1:14" s="3" customFormat="1" ht="33" customHeight="1" x14ac:dyDescent="0.25">
      <c r="A17" s="97" t="s">
        <v>10</v>
      </c>
      <c r="B17" s="97"/>
      <c r="C17" s="20">
        <f>C6+C12</f>
        <v>94033.095537999994</v>
      </c>
      <c r="D17" s="20">
        <f>D6+D12</f>
        <v>34451.204900490004</v>
      </c>
      <c r="E17" s="21">
        <f>IF(C17=0,"",D17/C17)</f>
        <v>0.36637318705059352</v>
      </c>
      <c r="F17" s="20">
        <f>F6+F12</f>
        <v>13734.849157889999</v>
      </c>
      <c r="G17" s="21">
        <f>IF(C17=0,"",F17/C17)</f>
        <v>0.14606399033561082</v>
      </c>
      <c r="J17" s="38">
        <f>J6+J12</f>
        <v>30650.354201000002</v>
      </c>
      <c r="K17" s="38">
        <f>K6+K12</f>
        <v>20994.58178</v>
      </c>
      <c r="L17" s="84">
        <f>D17-J17</f>
        <v>3800.8506994900017</v>
      </c>
      <c r="M17" s="84">
        <f>F17-K17</f>
        <v>-7259.7326221100011</v>
      </c>
      <c r="N17" s="8"/>
    </row>
    <row r="18" spans="1:14" s="3" customFormat="1" ht="12" customHeight="1" x14ac:dyDescent="0.25">
      <c r="A18" s="9"/>
      <c r="B18" s="9"/>
      <c r="C18" s="4"/>
      <c r="D18" s="4"/>
      <c r="E18" s="5"/>
      <c r="F18" s="4"/>
      <c r="G18" s="5"/>
      <c r="H18" s="8"/>
      <c r="I18" s="8"/>
      <c r="J18" s="39"/>
      <c r="K18" s="39"/>
      <c r="L18" s="39"/>
      <c r="M18" s="39"/>
    </row>
    <row r="19" spans="1:14" s="3" customFormat="1" ht="17.25" customHeight="1" x14ac:dyDescent="0.2">
      <c r="A19" s="9"/>
      <c r="B19" s="9"/>
      <c r="C19" s="32"/>
      <c r="D19" s="33"/>
      <c r="E19" s="34"/>
      <c r="F19" s="33"/>
      <c r="G19" s="31"/>
      <c r="H19" s="8"/>
      <c r="I19" s="8"/>
    </row>
    <row r="20" spans="1:14" ht="18" customHeight="1" x14ac:dyDescent="0.2">
      <c r="D20" s="33"/>
      <c r="E20" s="31"/>
      <c r="F20" s="33"/>
      <c r="G20" s="31"/>
    </row>
    <row r="21" spans="1:14" ht="18" customHeight="1" x14ac:dyDescent="0.2">
      <c r="D21" s="33"/>
      <c r="E21" s="31"/>
      <c r="F21" s="33"/>
      <c r="G21" s="31"/>
    </row>
    <row r="22" spans="1:14" ht="18" customHeight="1" x14ac:dyDescent="0.2">
      <c r="C22" s="28"/>
      <c r="D22" s="33"/>
      <c r="E22" s="31"/>
      <c r="F22" s="33"/>
      <c r="G22" s="31"/>
    </row>
    <row r="23" spans="1:14" ht="18" customHeight="1" x14ac:dyDescent="0.2">
      <c r="D23" s="33"/>
      <c r="F23" s="33"/>
    </row>
    <row r="24" spans="1:14" ht="18" customHeight="1" x14ac:dyDescent="0.2">
      <c r="D24" s="33"/>
      <c r="E24" s="31"/>
      <c r="F24" s="33"/>
      <c r="G24" s="31"/>
    </row>
    <row r="25" spans="1:14" ht="18" customHeight="1" x14ac:dyDescent="0.2">
      <c r="C25" s="28"/>
      <c r="D25" s="33"/>
      <c r="E25" s="31"/>
      <c r="F25" s="33"/>
      <c r="G25" s="31"/>
    </row>
    <row r="26" spans="1:14" s="6" customFormat="1" ht="18" customHeight="1" x14ac:dyDescent="0.2">
      <c r="C26" s="29"/>
      <c r="D26" s="33"/>
      <c r="E26" s="31"/>
      <c r="F26" s="33"/>
      <c r="G26" s="31"/>
    </row>
    <row r="27" spans="1:14" ht="15.75" x14ac:dyDescent="0.2">
      <c r="C27" s="29"/>
      <c r="D27" s="33"/>
      <c r="E27" s="31"/>
      <c r="F27" s="33"/>
      <c r="G27" s="31"/>
    </row>
    <row r="28" spans="1:14" ht="15.75" x14ac:dyDescent="0.2">
      <c r="C28" s="28"/>
      <c r="D28" s="33"/>
      <c r="E28" s="31"/>
      <c r="F28" s="33"/>
      <c r="G28" s="27"/>
    </row>
    <row r="29" spans="1:14" ht="30.75" customHeight="1" x14ac:dyDescent="0.2">
      <c r="C29" s="30"/>
      <c r="D29" s="33"/>
      <c r="F29" s="33"/>
      <c r="G29" s="26"/>
    </row>
    <row r="30" spans="1:14" ht="15.75" x14ac:dyDescent="0.2">
      <c r="C30" s="30"/>
      <c r="D30" s="33"/>
      <c r="F30" s="33"/>
      <c r="G30" s="26"/>
    </row>
    <row r="31" spans="1:14" ht="15.75" x14ac:dyDescent="0.2">
      <c r="D31" s="33"/>
      <c r="E31" s="28"/>
      <c r="F31" s="26"/>
      <c r="G31" s="26"/>
    </row>
    <row r="32" spans="1:14" ht="15.75" x14ac:dyDescent="0.2">
      <c r="D32" s="33"/>
      <c r="E32" s="27"/>
      <c r="F32" s="26"/>
      <c r="G32" s="27"/>
    </row>
    <row r="33" spans="3:7" ht="15.75" x14ac:dyDescent="0.2">
      <c r="D33" s="33"/>
      <c r="E33" s="26"/>
      <c r="F33" s="26"/>
      <c r="G33" s="26"/>
    </row>
    <row r="34" spans="3:7" x14ac:dyDescent="0.2">
      <c r="C34" s="28"/>
      <c r="D34" s="28"/>
      <c r="E34" s="26"/>
      <c r="F34" s="26"/>
      <c r="G34" s="26"/>
    </row>
    <row r="35" spans="3:7" x14ac:dyDescent="0.2">
      <c r="C35" s="28"/>
      <c r="D35" s="28"/>
      <c r="E35" s="26"/>
      <c r="F35" s="26"/>
      <c r="G35" s="26"/>
    </row>
    <row r="36" spans="3:7" x14ac:dyDescent="0.2">
      <c r="D36" s="26"/>
      <c r="E36" s="27"/>
      <c r="F36" s="26"/>
      <c r="G36" s="27"/>
    </row>
    <row r="37" spans="3:7" x14ac:dyDescent="0.2">
      <c r="E37" s="26"/>
      <c r="F37" s="26"/>
      <c r="G37" s="26"/>
    </row>
    <row r="38" spans="3:7" x14ac:dyDescent="0.2">
      <c r="E38" s="26"/>
      <c r="F38" s="26"/>
      <c r="G38" s="26"/>
    </row>
    <row r="39" spans="3:7" x14ac:dyDescent="0.2">
      <c r="C39" s="28"/>
      <c r="D39" s="28"/>
      <c r="E39" s="26"/>
      <c r="F39" s="26"/>
      <c r="G39" s="26"/>
    </row>
    <row r="40" spans="3:7" x14ac:dyDescent="0.2">
      <c r="C40" s="28"/>
      <c r="D40" s="28"/>
      <c r="E40" s="27"/>
      <c r="F40" s="26"/>
      <c r="G40" s="27"/>
    </row>
    <row r="41" spans="3:7" x14ac:dyDescent="0.2">
      <c r="D41" s="26"/>
      <c r="E41" s="26"/>
      <c r="F41" s="26"/>
      <c r="G41" s="26"/>
    </row>
    <row r="42" spans="3:7" x14ac:dyDescent="0.2">
      <c r="G42" s="26"/>
    </row>
    <row r="43" spans="3:7" x14ac:dyDescent="0.2">
      <c r="F43" s="26"/>
      <c r="G43" s="26"/>
    </row>
    <row r="44" spans="3:7" x14ac:dyDescent="0.2">
      <c r="G44" s="27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31 AGOSTO 2019</vt:lpstr>
      <vt:lpstr>Ejec. para Indicadores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2019-09-10T21:38:52Z</dcterms:modified>
</cp:coreProperties>
</file>