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ielolondono\Documents\2019 PPTO\INFORMES\INDICADORES Y PÁG WEB\NOVIEMBRE\"/>
    </mc:Choice>
  </mc:AlternateContent>
  <bookViews>
    <workbookView xWindow="0" yWindow="0" windowWidth="28800" windowHeight="10935" activeTab="1"/>
  </bookViews>
  <sheets>
    <sheet name="30 nov 2019" sheetId="22" r:id="rId1"/>
    <sheet name="Ejec. para Indicadores" sheetId="24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24" l="1"/>
  <c r="L6" i="24" l="1"/>
  <c r="M12" i="24" l="1"/>
  <c r="L7" i="24" l="1"/>
  <c r="L17" i="24"/>
  <c r="I17" i="22"/>
  <c r="H6" i="22"/>
  <c r="H12" i="22"/>
  <c r="I7" i="22" l="1"/>
  <c r="D7" i="24" l="1"/>
  <c r="J6" i="22" l="1"/>
  <c r="J12" i="22"/>
  <c r="K13" i="22"/>
  <c r="K14" i="22"/>
  <c r="I13" i="22"/>
  <c r="J17" i="22" l="1"/>
  <c r="H17" i="22"/>
  <c r="F15" i="24"/>
  <c r="M15" i="24" s="1"/>
  <c r="F6" i="22"/>
  <c r="F12" i="22"/>
  <c r="I14" i="22"/>
  <c r="I15" i="22"/>
  <c r="F17" i="22" l="1"/>
  <c r="E16" i="22" l="1"/>
  <c r="K6" i="24" l="1"/>
  <c r="K12" i="24"/>
  <c r="K17" i="24" l="1"/>
  <c r="E7" i="22"/>
  <c r="K8" i="22" l="1"/>
  <c r="K9" i="22"/>
  <c r="K10" i="22"/>
  <c r="K15" i="22"/>
  <c r="K16" i="22"/>
  <c r="K7" i="22"/>
  <c r="K12" i="22" l="1"/>
  <c r="K6" i="22"/>
  <c r="K17" i="22" s="1"/>
  <c r="D11" i="24"/>
  <c r="I16" i="22"/>
  <c r="I12" i="22" s="1"/>
  <c r="I10" i="22"/>
  <c r="I9" i="22"/>
  <c r="I8" i="22"/>
  <c r="I6" i="22" l="1"/>
  <c r="D6" i="22"/>
  <c r="D12" i="22"/>
  <c r="D17" i="22" l="1"/>
  <c r="J6" i="24"/>
  <c r="G10" i="22"/>
  <c r="G9" i="22"/>
  <c r="E10" i="22"/>
  <c r="E9" i="22"/>
  <c r="F14" i="24" l="1"/>
  <c r="M14" i="24" s="1"/>
  <c r="F16" i="24"/>
  <c r="M16" i="24" s="1"/>
  <c r="F13" i="24"/>
  <c r="F12" i="24" s="1"/>
  <c r="G12" i="24" s="1"/>
  <c r="F8" i="24"/>
  <c r="M8" i="24" s="1"/>
  <c r="F9" i="24"/>
  <c r="M9" i="24" s="1"/>
  <c r="F10" i="24"/>
  <c r="F11" i="24"/>
  <c r="F7" i="24"/>
  <c r="M7" i="24" s="1"/>
  <c r="C14" i="24"/>
  <c r="C15" i="24"/>
  <c r="C16" i="24"/>
  <c r="C13" i="24"/>
  <c r="C12" i="24" s="1"/>
  <c r="C8" i="24"/>
  <c r="C9" i="24"/>
  <c r="C10" i="24"/>
  <c r="C11" i="24"/>
  <c r="E11" i="24" s="1"/>
  <c r="C7" i="24"/>
  <c r="D14" i="24"/>
  <c r="L14" i="24" s="1"/>
  <c r="D15" i="24"/>
  <c r="L15" i="24" s="1"/>
  <c r="D16" i="24"/>
  <c r="D13" i="24"/>
  <c r="D8" i="24"/>
  <c r="D9" i="24"/>
  <c r="D10" i="24"/>
  <c r="D12" i="24" l="1"/>
  <c r="L8" i="24"/>
  <c r="D6" i="24"/>
  <c r="E7" i="24"/>
  <c r="G16" i="24"/>
  <c r="M10" i="24"/>
  <c r="G10" i="24"/>
  <c r="G9" i="24"/>
  <c r="E16" i="24"/>
  <c r="L16" i="24"/>
  <c r="L10" i="24"/>
  <c r="E10" i="24"/>
  <c r="L9" i="24"/>
  <c r="E9" i="24"/>
  <c r="E8" i="24"/>
  <c r="E15" i="24"/>
  <c r="H10" i="24" l="1"/>
  <c r="E12" i="24"/>
  <c r="H7" i="24"/>
  <c r="H16" i="24"/>
  <c r="H15" i="24"/>
  <c r="G8" i="24"/>
  <c r="G7" i="24" l="1"/>
  <c r="M13" i="24" l="1"/>
  <c r="M11" i="24"/>
  <c r="J12" i="24" l="1"/>
  <c r="L12" i="24" s="1"/>
  <c r="J17" i="24" l="1"/>
  <c r="L11" i="24"/>
  <c r="L13" i="24"/>
  <c r="H8" i="24" l="1"/>
  <c r="H9" i="24"/>
  <c r="D17" i="24"/>
  <c r="H6" i="24" s="1"/>
  <c r="H14" i="24"/>
  <c r="I16" i="24"/>
  <c r="F6" i="24"/>
  <c r="G6" i="24" s="1"/>
  <c r="G14" i="24"/>
  <c r="E14" i="24"/>
  <c r="G13" i="24"/>
  <c r="E13" i="24"/>
  <c r="G11" i="24"/>
  <c r="C6" i="24"/>
  <c r="E6" i="24" s="1"/>
  <c r="C12" i="22"/>
  <c r="E12" i="22" s="1"/>
  <c r="E13" i="22"/>
  <c r="E11" i="22"/>
  <c r="E8" i="22"/>
  <c r="G12" i="22"/>
  <c r="C6" i="22"/>
  <c r="C17" i="22" s="1"/>
  <c r="G17" i="22" s="1"/>
  <c r="G11" i="22"/>
  <c r="E15" i="22"/>
  <c r="E14" i="22"/>
  <c r="G16" i="22"/>
  <c r="G15" i="22"/>
  <c r="G14" i="22"/>
  <c r="G13" i="22"/>
  <c r="G8" i="22"/>
  <c r="G7" i="22"/>
  <c r="I9" i="24" l="1"/>
  <c r="F17" i="24"/>
  <c r="M17" i="24" s="1"/>
  <c r="C17" i="24"/>
  <c r="E17" i="24" s="1"/>
  <c r="H12" i="24"/>
  <c r="I15" i="24"/>
  <c r="I11" i="24"/>
  <c r="I7" i="24"/>
  <c r="I14" i="24"/>
  <c r="I13" i="24"/>
  <c r="I8" i="24"/>
  <c r="M6" i="24"/>
  <c r="E17" i="22"/>
  <c r="I10" i="24"/>
  <c r="H11" i="24"/>
  <c r="G6" i="22"/>
  <c r="E6" i="22"/>
  <c r="H13" i="24"/>
  <c r="I6" i="24" l="1"/>
  <c r="G17" i="24"/>
  <c r="I12" i="24"/>
</calcChain>
</file>

<file path=xl/sharedStrings.xml><?xml version="1.0" encoding="utf-8"?>
<sst xmlns="http://schemas.openxmlformats.org/spreadsheetml/2006/main" count="74" uniqueCount="44">
  <si>
    <t>Cifras en millones de pesos</t>
  </si>
  <si>
    <t>CÓDIGO</t>
  </si>
  <si>
    <t>CONCEPTO</t>
  </si>
  <si>
    <t>APROPIACIÓN VIGENTE</t>
  </si>
  <si>
    <t>A</t>
  </si>
  <si>
    <t>FUNCIONAMIENTO</t>
  </si>
  <si>
    <t>GASTOS DE PERSONAL</t>
  </si>
  <si>
    <t>TRANSFERENCIAS CORRIENTES - FOCAI</t>
  </si>
  <si>
    <t>C</t>
  </si>
  <si>
    <t>INVERSIÓN</t>
  </si>
  <si>
    <t>TOTALES EJECUCIÓN PRESUPUESTAL APC - COLOMBIA</t>
  </si>
  <si>
    <t>PORCENTAJE EJECUCIÓN COMPROMISOS</t>
  </si>
  <si>
    <t>PORCENTAJE EJECUCIÓN OBLIGACIONES</t>
  </si>
  <si>
    <t>EJECUCIÓN COMPROMISOS</t>
  </si>
  <si>
    <t>EJECUCIÓN OBLIGACIONES</t>
  </si>
  <si>
    <t>% Ejec. Compr. Con relación al concepto general</t>
  </si>
  <si>
    <t>% Ejec. Oblig. Con relación al concepto general</t>
  </si>
  <si>
    <t>A-01</t>
  </si>
  <si>
    <t>A-02</t>
  </si>
  <si>
    <t>ADQUISICIÓN DE BIENES Y SERVICIOS</t>
  </si>
  <si>
    <t>A-08</t>
  </si>
  <si>
    <t>GASTOS POR TRIBUTOS, MULTAS, SANCIONES E INTERESES DE MORA</t>
  </si>
  <si>
    <t>A-03-02-02-137</t>
  </si>
  <si>
    <t>TRANSFERENCIAS CORRIENTES - INCAPACIDADES Y LICENCIAS DE MATERNIDAD (NO DE PENSIONES)</t>
  </si>
  <si>
    <t>A-03-04-02-012</t>
  </si>
  <si>
    <t>FORTALECIMIENTO DE LA OFERTA ACADÉMICA INTERNACIONAL DE COLOMBIA EN EL MARCO DE LA COOPERACIÓN SUR-SUR,  NACIONAL</t>
  </si>
  <si>
    <t>C-0208-1000-6</t>
  </si>
  <si>
    <t>IMPLEMENTACIÓN DE PROYECTOS DE COOPERACIÓN INTERNACIONAL NO REEMBOLSABLE CON APORTE DE RECURSOS DE CONTRAPARTIDA  NACIONAL</t>
  </si>
  <si>
    <t>C-0208-1000-7</t>
  </si>
  <si>
    <t>C-0208-1000-9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</si>
  <si>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</si>
  <si>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</si>
  <si>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</si>
  <si>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Metas Compromisos</t>
  </si>
  <si>
    <t>Metas Obligaciones</t>
  </si>
  <si>
    <t>Diferencia Compromisos</t>
  </si>
  <si>
    <t>Diferencia Obligaciones</t>
  </si>
  <si>
    <t>ADMINISTRACIÓN, EJECUCIÓN Y SEGUIMIENTO DE RECURSOS DE COOPERACIÓN INTERNACIONAL A NIVEL NACIONAL</t>
  </si>
  <si>
    <t>cuadro info</t>
  </si>
  <si>
    <t>SE CAMBIAN ESTOS</t>
  </si>
  <si>
    <t>OBLI</t>
  </si>
  <si>
    <t>ESTAN valores SE CAMBIAN MES A MES con las metas</t>
  </si>
  <si>
    <t>INFORMACIÓN PRESUPUESTAL APC-COLOMBIA A 30 NOVIEMBRE DE 2019</t>
  </si>
  <si>
    <t>INFORMACIÓN PRESUPUESTAL APC-COLOMBIA A 30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</si>
</sst>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"/>
    <numFmt numFmtId="167" formatCode="0.0%"/>
    <numFmt numFmtId="168" formatCode="0.0000"/>
    <numFmt numFmtId="169" formatCode="0.00000"/>
    <numFmt numFmtId="170" formatCode="_-* #,##0_-;\-* #,##0_-;_-* &quot;-&quot;??_-;_-@_-"/>
  </numFmts>
  <fonts count="14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 applyFill="1"/>
    <xf numFmtId="166" fontId="1" fillId="0" borderId="0" xfId="0" applyNumberFormat="1" applyFont="1" applyFill="1" applyBorder="1" applyAlignment="1">
      <alignment horizontal="right" vertical="center" wrapText="1"/>
    </xf>
    <xf numFmtId="167" fontId="1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 readingOrder="1"/>
      <protection locked="0"/>
    </xf>
    <xf numFmtId="0" fontId="0" fillId="0" borderId="1" xfId="0" applyFont="1" applyFill="1" applyBorder="1" applyAlignment="1" applyProtection="1">
      <alignment vertical="center" wrapText="1" readingOrder="1"/>
      <protection locked="0"/>
    </xf>
    <xf numFmtId="166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1" xfId="0" applyNumberFormat="1" applyFont="1" applyFill="1" applyBorder="1" applyAlignment="1">
      <alignment horizontal="center" vertical="center" wrapText="1" readingOrder="1"/>
    </xf>
    <xf numFmtId="10" fontId="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1" fillId="3" borderId="1" xfId="0" applyNumberFormat="1" applyFont="1" applyFill="1" applyBorder="1" applyAlignment="1">
      <alignment horizontal="center" vertical="center" wrapText="1" readingOrder="1"/>
    </xf>
    <xf numFmtId="166" fontId="5" fillId="4" borderId="1" xfId="0" applyNumberFormat="1" applyFont="1" applyFill="1" applyBorder="1" applyAlignment="1">
      <alignment horizontal="center" vertical="center" wrapText="1" readingOrder="1"/>
    </xf>
    <xf numFmtId="10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3" fontId="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0" xfId="0" applyFont="1"/>
    <xf numFmtId="0" fontId="0" fillId="0" borderId="0" xfId="0" applyFont="1" applyAlignment="1">
      <alignment horizontal="center" vertical="center"/>
    </xf>
    <xf numFmtId="10" fontId="0" fillId="0" borderId="0" xfId="4" applyNumberFormat="1" applyFont="1" applyAlignment="1">
      <alignment horizontal="center" vertical="center"/>
    </xf>
    <xf numFmtId="168" fontId="0" fillId="0" borderId="0" xfId="0" applyNumberFormat="1" applyFont="1"/>
    <xf numFmtId="1" fontId="0" fillId="0" borderId="0" xfId="0" applyNumberFormat="1" applyFont="1"/>
    <xf numFmtId="2" fontId="0" fillId="0" borderId="0" xfId="0" applyNumberFormat="1" applyFont="1"/>
    <xf numFmtId="1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1" fillId="0" borderId="0" xfId="4" applyNumberFormat="1" applyFont="1" applyFill="1" applyBorder="1" applyAlignment="1">
      <alignment horizontal="right" vertical="center" wrapText="1"/>
    </xf>
    <xf numFmtId="10" fontId="1" fillId="0" borderId="0" xfId="4" applyNumberFormat="1" applyFont="1" applyFill="1" applyBorder="1" applyAlignment="1">
      <alignment horizontal="center" vertical="center" wrapText="1"/>
    </xf>
    <xf numFmtId="10" fontId="1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6" fontId="1" fillId="0" borderId="0" xfId="0" applyNumberFormat="1" applyFont="1" applyFill="1"/>
    <xf numFmtId="166" fontId="5" fillId="0" borderId="0" xfId="0" applyNumberFormat="1" applyFont="1" applyFill="1"/>
    <xf numFmtId="4" fontId="0" fillId="0" borderId="1" xfId="0" applyNumberFormat="1" applyFont="1" applyFill="1" applyBorder="1" applyAlignment="1">
      <alignment horizontal="center" vertical="center" wrapText="1" readingOrder="1"/>
    </xf>
    <xf numFmtId="3" fontId="0" fillId="0" borderId="1" xfId="0" applyNumberFormat="1" applyFont="1" applyFill="1" applyBorder="1" applyAlignment="1">
      <alignment horizontal="center" vertical="center" wrapText="1" readingOrder="1"/>
    </xf>
    <xf numFmtId="170" fontId="0" fillId="0" borderId="0" xfId="5" applyNumberFormat="1" applyFont="1"/>
    <xf numFmtId="170" fontId="6" fillId="0" borderId="0" xfId="5" applyNumberFormat="1" applyFont="1" applyFill="1"/>
    <xf numFmtId="170" fontId="2" fillId="0" borderId="0" xfId="5" applyNumberFormat="1" applyFont="1"/>
    <xf numFmtId="170" fontId="0" fillId="0" borderId="3" xfId="5" applyNumberFormat="1" applyFont="1" applyBorder="1"/>
    <xf numFmtId="170" fontId="0" fillId="0" borderId="5" xfId="5" applyNumberFormat="1" applyFont="1" applyBorder="1"/>
    <xf numFmtId="170" fontId="0" fillId="0" borderId="5" xfId="5" applyNumberFormat="1" applyFont="1" applyFill="1" applyBorder="1"/>
    <xf numFmtId="0" fontId="12" fillId="0" borderId="4" xfId="0" applyFont="1" applyBorder="1"/>
    <xf numFmtId="0" fontId="12" fillId="0" borderId="6" xfId="0" applyFont="1" applyBorder="1"/>
    <xf numFmtId="169" fontId="12" fillId="0" borderId="4" xfId="0" applyNumberFormat="1" applyFont="1" applyBorder="1"/>
    <xf numFmtId="10" fontId="12" fillId="5" borderId="11" xfId="4" applyNumberFormat="1" applyFont="1" applyFill="1" applyBorder="1"/>
    <xf numFmtId="10" fontId="0" fillId="0" borderId="0" xfId="4" applyNumberFormat="1" applyFont="1" applyFill="1"/>
    <xf numFmtId="0" fontId="0" fillId="3" borderId="0" xfId="0" applyFont="1" applyFill="1"/>
    <xf numFmtId="10" fontId="0" fillId="5" borderId="13" xfId="4" applyNumberFormat="1" applyFont="1" applyFill="1" applyBorder="1"/>
    <xf numFmtId="10" fontId="0" fillId="5" borderId="2" xfId="4" applyNumberFormat="1" applyFont="1" applyFill="1" applyBorder="1"/>
    <xf numFmtId="10" fontId="0" fillId="5" borderId="14" xfId="4" applyNumberFormat="1" applyFont="1" applyFill="1" applyBorder="1"/>
    <xf numFmtId="166" fontId="12" fillId="0" borderId="18" xfId="5" applyNumberFormat="1" applyFont="1" applyBorder="1"/>
    <xf numFmtId="166" fontId="12" fillId="0" borderId="19" xfId="5" applyNumberFormat="1" applyFont="1" applyBorder="1"/>
    <xf numFmtId="10" fontId="0" fillId="5" borderId="20" xfId="4" applyNumberFormat="1" applyFont="1" applyFill="1" applyBorder="1"/>
    <xf numFmtId="166" fontId="12" fillId="0" borderId="22" xfId="5" applyNumberFormat="1" applyFont="1" applyBorder="1"/>
    <xf numFmtId="166" fontId="12" fillId="0" borderId="23" xfId="5" applyNumberFormat="1" applyFont="1" applyBorder="1"/>
    <xf numFmtId="166" fontId="12" fillId="0" borderId="10" xfId="0" applyNumberFormat="1" applyFont="1" applyBorder="1"/>
    <xf numFmtId="166" fontId="12" fillId="0" borderId="11" xfId="0" applyNumberFormat="1" applyFont="1" applyBorder="1"/>
    <xf numFmtId="166" fontId="0" fillId="0" borderId="15" xfId="0" applyNumberFormat="1" applyFont="1" applyBorder="1"/>
    <xf numFmtId="166" fontId="0" fillId="0" borderId="9" xfId="0" applyNumberFormat="1" applyFont="1" applyBorder="1"/>
    <xf numFmtId="166" fontId="0" fillId="0" borderId="16" xfId="0" applyNumberFormat="1" applyFont="1" applyBorder="1"/>
    <xf numFmtId="166" fontId="0" fillId="0" borderId="6" xfId="0" applyNumberFormat="1" applyFont="1" applyBorder="1"/>
    <xf numFmtId="166" fontId="0" fillId="0" borderId="21" xfId="0" applyNumberFormat="1" applyFont="1" applyBorder="1"/>
    <xf numFmtId="166" fontId="0" fillId="0" borderId="12" xfId="0" applyNumberFormat="1" applyFont="1" applyBorder="1"/>
    <xf numFmtId="166" fontId="0" fillId="0" borderId="17" xfId="0" applyNumberFormat="1" applyFont="1" applyBorder="1"/>
    <xf numFmtId="166" fontId="0" fillId="0" borderId="8" xfId="0" applyNumberFormat="1" applyFont="1" applyBorder="1"/>
    <xf numFmtId="166" fontId="12" fillId="0" borderId="0" xfId="0" applyNumberFormat="1" applyFont="1"/>
    <xf numFmtId="166" fontId="0" fillId="8" borderId="0" xfId="0" applyNumberFormat="1" applyFont="1" applyFill="1"/>
    <xf numFmtId="164" fontId="0" fillId="8" borderId="5" xfId="6" applyFont="1" applyFill="1" applyBorder="1"/>
    <xf numFmtId="170" fontId="0" fillId="8" borderId="0" xfId="5" applyNumberFormat="1" applyFont="1" applyFill="1"/>
    <xf numFmtId="170" fontId="0" fillId="8" borderId="5" xfId="5" applyNumberFormat="1" applyFont="1" applyFill="1" applyBorder="1"/>
    <xf numFmtId="166" fontId="13" fillId="3" borderId="3" xfId="5" applyNumberFormat="1" applyFont="1" applyFill="1" applyBorder="1"/>
    <xf numFmtId="166" fontId="13" fillId="3" borderId="4" xfId="5" applyNumberFormat="1" applyFont="1" applyFill="1" applyBorder="1"/>
    <xf numFmtId="166" fontId="13" fillId="3" borderId="5" xfId="5" applyNumberFormat="1" applyFont="1" applyFill="1" applyBorder="1"/>
    <xf numFmtId="166" fontId="13" fillId="3" borderId="6" xfId="5" applyNumberFormat="1" applyFont="1" applyFill="1" applyBorder="1"/>
    <xf numFmtId="166" fontId="13" fillId="3" borderId="7" xfId="5" applyNumberFormat="1" applyFont="1" applyFill="1" applyBorder="1"/>
    <xf numFmtId="166" fontId="13" fillId="3" borderId="8" xfId="5" applyNumberFormat="1" applyFont="1" applyFill="1" applyBorder="1"/>
    <xf numFmtId="164" fontId="0" fillId="0" borderId="0" xfId="6" applyFont="1"/>
    <xf numFmtId="3" fontId="13" fillId="3" borderId="5" xfId="5" applyNumberFormat="1" applyFont="1" applyFill="1" applyBorder="1"/>
    <xf numFmtId="10" fontId="12" fillId="6" borderId="24" xfId="4" applyNumberFormat="1" applyFont="1" applyFill="1" applyBorder="1"/>
    <xf numFmtId="10" fontId="0" fillId="6" borderId="15" xfId="4" applyNumberFormat="1" applyFont="1" applyFill="1" applyBorder="1"/>
    <xf numFmtId="10" fontId="0" fillId="6" borderId="16" xfId="4" applyNumberFormat="1" applyFont="1" applyFill="1" applyBorder="1"/>
    <xf numFmtId="10" fontId="0" fillId="6" borderId="21" xfId="4" applyNumberFormat="1" applyFont="1" applyFill="1" applyBorder="1"/>
    <xf numFmtId="10" fontId="0" fillId="6" borderId="17" xfId="4" applyNumberFormat="1" applyFont="1" applyFill="1" applyBorder="1"/>
    <xf numFmtId="0" fontId="7" fillId="0" borderId="28" xfId="3" applyFont="1" applyBorder="1"/>
    <xf numFmtId="0" fontId="0" fillId="0" borderId="0" xfId="0" applyFont="1" applyBorder="1"/>
    <xf numFmtId="166" fontId="0" fillId="0" borderId="0" xfId="0" applyNumberFormat="1" applyFont="1" applyBorder="1"/>
    <xf numFmtId="0" fontId="0" fillId="0" borderId="29" xfId="0" applyFont="1" applyBorder="1"/>
    <xf numFmtId="0" fontId="8" fillId="2" borderId="5" xfId="0" applyFont="1" applyFill="1" applyBorder="1" applyAlignment="1" applyProtection="1">
      <alignment vertical="center" wrapText="1" readingOrder="1"/>
      <protection locked="0"/>
    </xf>
    <xf numFmtId="3" fontId="8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 applyProtection="1">
      <alignment horizontal="left" vertical="center" wrapText="1" readingOrder="1"/>
      <protection locked="0"/>
    </xf>
    <xf numFmtId="10" fontId="1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5" xfId="0" applyFont="1" applyFill="1" applyBorder="1" applyAlignment="1">
      <alignment horizontal="left" vertical="center" wrapText="1" indent="1"/>
    </xf>
    <xf numFmtId="10" fontId="0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4" borderId="30" xfId="0" applyNumberFormat="1" applyFont="1" applyFill="1" applyBorder="1" applyAlignment="1">
      <alignment horizontal="center" vertical="center" wrapText="1" readingOrder="1"/>
    </xf>
    <xf numFmtId="10" fontId="5" fillId="4" borderId="30" xfId="0" applyNumberFormat="1" applyFont="1" applyFill="1" applyBorder="1" applyAlignment="1" applyProtection="1">
      <alignment horizontal="center" vertical="center" wrapText="1" readingOrder="1"/>
      <protection locked="0"/>
    </xf>
    <xf numFmtId="10" fontId="5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31" xfId="0" applyNumberFormat="1" applyFont="1" applyFill="1" applyBorder="1" applyAlignment="1">
      <alignment horizontal="center" vertical="center" wrapText="1" readingOrder="1"/>
    </xf>
    <xf numFmtId="165" fontId="0" fillId="0" borderId="16" xfId="5" applyFont="1" applyBorder="1"/>
    <xf numFmtId="0" fontId="0" fillId="0" borderId="16" xfId="0" applyFont="1" applyBorder="1"/>
    <xf numFmtId="164" fontId="0" fillId="8" borderId="16" xfId="6" applyFont="1" applyFill="1" applyBorder="1"/>
    <xf numFmtId="165" fontId="0" fillId="0" borderId="16" xfId="5" applyFont="1" applyFill="1" applyBorder="1"/>
    <xf numFmtId="165" fontId="0" fillId="8" borderId="16" xfId="5" applyFont="1" applyFill="1" applyBorder="1"/>
    <xf numFmtId="10" fontId="5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166" fontId="1" fillId="0" borderId="33" xfId="0" applyNumberFormat="1" applyFont="1" applyFill="1" applyBorder="1" applyAlignment="1">
      <alignment horizontal="right" vertical="center" wrapText="1"/>
    </xf>
    <xf numFmtId="167" fontId="1" fillId="0" borderId="33" xfId="0" applyNumberFormat="1" applyFont="1" applyFill="1" applyBorder="1" applyAlignment="1" applyProtection="1">
      <alignment horizontal="right" vertical="center" wrapText="1" readingOrder="1"/>
      <protection locked="0"/>
    </xf>
    <xf numFmtId="167" fontId="1" fillId="0" borderId="34" xfId="0" applyNumberFormat="1" applyFont="1" applyFill="1" applyBorder="1" applyAlignment="1" applyProtection="1">
      <alignment horizontal="right" vertical="center" wrapText="1" readingOrder="1"/>
      <protection locked="0"/>
    </xf>
    <xf numFmtId="165" fontId="3" fillId="9" borderId="16" xfId="5" applyFont="1" applyFill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 wrapText="1"/>
    </xf>
    <xf numFmtId="0" fontId="7" fillId="0" borderId="26" xfId="3" applyFont="1" applyBorder="1" applyAlignment="1">
      <alignment horizontal="center" vertical="center" wrapText="1"/>
    </xf>
    <xf numFmtId="0" fontId="7" fillId="0" borderId="27" xfId="3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/>
    </xf>
  </cellXfs>
  <cellStyles count="7">
    <cellStyle name="Millares" xfId="5" builtinId="3"/>
    <cellStyle name="Millares 2" xfId="1"/>
    <cellStyle name="Moneda" xfId="6" builtinId="4"/>
    <cellStyle name="Normal" xfId="0" builtinId="0"/>
    <cellStyle name="Normal 16" xfId="2"/>
    <cellStyle name="Normal 2" xfId="3"/>
    <cellStyle name="Porcentaje" xfId="4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3995208</xdr:colOff>
      <xdr:row>1</xdr:row>
      <xdr:rowOff>304203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23958" cy="820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3048000</xdr:colOff>
      <xdr:row>1</xdr:row>
      <xdr:rowOff>335928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07417" cy="674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topLeftCell="A2" zoomScale="96" zoomScaleNormal="96" zoomScalePageLayoutView="96" workbookViewId="0">
      <selection activeCell="M13" sqref="M13"/>
    </sheetView>
  </sheetViews>
  <sheetFormatPr baseColWidth="10" defaultColWidth="10.85546875" defaultRowHeight="12.75" x14ac:dyDescent="0.2"/>
  <cols>
    <col min="1" max="1" width="18.85546875" style="1" customWidth="1"/>
    <col min="2" max="2" width="68.7109375" style="1" customWidth="1"/>
    <col min="3" max="3" width="20.42578125" style="1" customWidth="1"/>
    <col min="4" max="4" width="24.140625" style="1" customWidth="1"/>
    <col min="5" max="6" width="20.42578125" style="1" customWidth="1"/>
    <col min="7" max="7" width="22.42578125" style="1" customWidth="1"/>
    <col min="8" max="8" width="20.5703125" style="1" hidden="1" customWidth="1"/>
    <col min="9" max="9" width="16.42578125" style="1" hidden="1" customWidth="1"/>
    <col min="10" max="10" width="18.7109375" style="37" hidden="1" customWidth="1"/>
    <col min="11" max="11" width="13.42578125" style="1" hidden="1" customWidth="1"/>
    <col min="12" max="14" width="10.85546875" style="1" customWidth="1"/>
    <col min="15" max="16384" width="10.85546875" style="1"/>
  </cols>
  <sheetData>
    <row r="1" spans="1:12" ht="41.1" customHeight="1" x14ac:dyDescent="0.2">
      <c r="A1"/>
    </row>
    <row r="2" spans="1:12" ht="41.1" customHeight="1" thickBot="1" x14ac:dyDescent="0.25"/>
    <row r="3" spans="1:12" ht="15.75" customHeight="1" x14ac:dyDescent="0.2">
      <c r="A3" s="113" t="s">
        <v>43</v>
      </c>
      <c r="B3" s="114"/>
      <c r="C3" s="114"/>
      <c r="D3" s="114"/>
      <c r="E3" s="114"/>
      <c r="F3" s="114"/>
      <c r="G3" s="115"/>
    </row>
    <row r="4" spans="1:12" ht="15.75" x14ac:dyDescent="0.25">
      <c r="A4" s="85" t="s">
        <v>0</v>
      </c>
      <c r="B4" s="86"/>
      <c r="C4" s="87"/>
      <c r="D4" s="86"/>
      <c r="E4" s="86"/>
      <c r="F4" s="86"/>
      <c r="G4" s="88"/>
    </row>
    <row r="5" spans="1:12" s="20" customFormat="1" ht="63" customHeight="1" x14ac:dyDescent="0.2">
      <c r="A5" s="89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90" t="s">
        <v>12</v>
      </c>
      <c r="H5" s="1" t="s">
        <v>39</v>
      </c>
      <c r="J5" s="37" t="s">
        <v>40</v>
      </c>
    </row>
    <row r="6" spans="1:12" ht="30" customHeight="1" thickBot="1" x14ac:dyDescent="0.25">
      <c r="A6" s="91" t="s">
        <v>4</v>
      </c>
      <c r="B6" s="9" t="s">
        <v>5</v>
      </c>
      <c r="C6" s="11">
        <f>SUM(C7:C11)</f>
        <v>28415.000000000004</v>
      </c>
      <c r="D6" s="11">
        <f>SUM(D7:D11)</f>
        <v>24139.480795930001</v>
      </c>
      <c r="E6" s="12">
        <f>IF(C6=0,"",D6/C6)</f>
        <v>0.84953302114833706</v>
      </c>
      <c r="F6" s="11">
        <f>SUM(F7:F11)</f>
        <v>21248.03090433</v>
      </c>
      <c r="G6" s="92">
        <f>IF(C6=0,"",F6/C6)</f>
        <v>0.7477751506010909</v>
      </c>
      <c r="H6" s="68">
        <f>SUM(H7:H10)</f>
        <v>24139480795.93</v>
      </c>
      <c r="I6" s="68">
        <f>SUM(I7:I10)</f>
        <v>24139.480795930001</v>
      </c>
      <c r="J6" s="70">
        <f>SUM(J7:J10)</f>
        <v>21248030904.330002</v>
      </c>
      <c r="K6" s="70">
        <f>SUM(K7:K10)</f>
        <v>21248.03090433</v>
      </c>
    </row>
    <row r="7" spans="1:12" ht="30" customHeight="1" x14ac:dyDescent="0.2">
      <c r="A7" s="93" t="s">
        <v>17</v>
      </c>
      <c r="B7" s="10" t="s">
        <v>6</v>
      </c>
      <c r="C7" s="13">
        <v>9547.9985240000005</v>
      </c>
      <c r="D7" s="35">
        <v>7310.2131669999999</v>
      </c>
      <c r="E7" s="14">
        <f>IF(C7=0,"",D7/C7)</f>
        <v>0.76562780656332652</v>
      </c>
      <c r="F7" s="35">
        <v>7270.6413430000002</v>
      </c>
      <c r="G7" s="94">
        <f>IF(C7=0,"",F7/C7)</f>
        <v>0.76148329146934834</v>
      </c>
      <c r="H7" s="98">
        <v>7310213167</v>
      </c>
      <c r="I7" s="43">
        <f>+H7/1000000</f>
        <v>7310.2131669999999</v>
      </c>
      <c r="J7" s="40">
        <v>7270641343</v>
      </c>
      <c r="K7" s="45">
        <f>+J7/1000000</f>
        <v>7270.6413430000002</v>
      </c>
    </row>
    <row r="8" spans="1:12" ht="30" customHeight="1" x14ac:dyDescent="0.2">
      <c r="A8" s="93" t="s">
        <v>18</v>
      </c>
      <c r="B8" s="10" t="s">
        <v>19</v>
      </c>
      <c r="C8" s="13">
        <v>3824</v>
      </c>
      <c r="D8" s="13">
        <v>3309.8375218599999</v>
      </c>
      <c r="E8" s="14">
        <f>IF(C8=0,"",D8/C8)</f>
        <v>0.86554328500523015</v>
      </c>
      <c r="F8" s="13">
        <v>3044.3321153400002</v>
      </c>
      <c r="G8" s="94">
        <f t="shared" ref="G8:G16" si="0">IF(C8=0,"",F8/C8)</f>
        <v>0.79611195484832642</v>
      </c>
      <c r="H8" s="110">
        <v>3309837521.8600001</v>
      </c>
      <c r="I8" s="44">
        <f>+H8/1000000</f>
        <v>3309.8375218599999</v>
      </c>
      <c r="J8" s="41">
        <v>3044332115.3400002</v>
      </c>
      <c r="K8" s="44">
        <f t="shared" ref="K8:K16" si="1">+J8/1000000</f>
        <v>3044.3321153400002</v>
      </c>
    </row>
    <row r="9" spans="1:12" ht="30" customHeight="1" x14ac:dyDescent="0.2">
      <c r="A9" s="93" t="s">
        <v>22</v>
      </c>
      <c r="B9" s="10" t="s">
        <v>7</v>
      </c>
      <c r="C9" s="13">
        <v>14869</v>
      </c>
      <c r="D9" s="35">
        <v>13488.911922069999</v>
      </c>
      <c r="E9" s="14">
        <f>IF(C9=0,"",D9/($C$9+$C$10))</f>
        <v>0.90142412400213801</v>
      </c>
      <c r="F9" s="13">
        <v>10903.78331999</v>
      </c>
      <c r="G9" s="94">
        <f>IF(C9=0,"",F9/($C$9+$C$10))</f>
        <v>0.72866761858303897</v>
      </c>
      <c r="H9" s="99">
        <v>13488911922.07</v>
      </c>
      <c r="I9" s="44">
        <f>+H9/1000000</f>
        <v>13488.911922069999</v>
      </c>
      <c r="J9" s="41">
        <v>10903783319.99</v>
      </c>
      <c r="K9" s="44">
        <f t="shared" si="1"/>
        <v>10903.78331999</v>
      </c>
    </row>
    <row r="10" spans="1:12" ht="30" customHeight="1" x14ac:dyDescent="0.2">
      <c r="A10" s="93" t="s">
        <v>24</v>
      </c>
      <c r="B10" s="10" t="s">
        <v>23</v>
      </c>
      <c r="C10" s="13">
        <v>95.001475999999997</v>
      </c>
      <c r="D10" s="13">
        <v>30.518184999999999</v>
      </c>
      <c r="E10" s="14">
        <f>IF(C10=0,"",D10/($C$9+$C$10))</f>
        <v>2.0394401222792288E-3</v>
      </c>
      <c r="F10" s="13">
        <v>29.274125999999999</v>
      </c>
      <c r="G10" s="94">
        <f>IF(C10=0,"",F10/($C$9+$C$10))</f>
        <v>1.9563033355049636E-3</v>
      </c>
      <c r="H10" s="99">
        <v>30518185</v>
      </c>
      <c r="I10" s="44">
        <f>+H10/1000000</f>
        <v>30.518184999999999</v>
      </c>
      <c r="J10" s="41">
        <v>29274126</v>
      </c>
      <c r="K10" s="44">
        <f t="shared" si="1"/>
        <v>29.274125999999999</v>
      </c>
    </row>
    <row r="11" spans="1:12" ht="30" customHeight="1" x14ac:dyDescent="0.2">
      <c r="A11" s="93" t="s">
        <v>20</v>
      </c>
      <c r="B11" s="10" t="s">
        <v>21</v>
      </c>
      <c r="C11" s="13">
        <v>79</v>
      </c>
      <c r="D11" s="36"/>
      <c r="E11" s="14">
        <f>IF(C11=0,"",D11/(C11+C9))</f>
        <v>0</v>
      </c>
      <c r="F11" s="13">
        <v>0</v>
      </c>
      <c r="G11" s="94">
        <f>IF(C11=0,"",F11/(C11+C9))</f>
        <v>0</v>
      </c>
      <c r="H11" s="100"/>
      <c r="I11" s="44"/>
      <c r="J11" s="41"/>
      <c r="K11" s="44"/>
    </row>
    <row r="12" spans="1:12" ht="30" customHeight="1" x14ac:dyDescent="0.2">
      <c r="A12" s="91" t="s">
        <v>8</v>
      </c>
      <c r="B12" s="9" t="s">
        <v>9</v>
      </c>
      <c r="C12" s="15">
        <f>SUM(C13:C16)</f>
        <v>65618.095537999994</v>
      </c>
      <c r="D12" s="15">
        <f>SUM(D13:D16)</f>
        <v>44289.442318909998</v>
      </c>
      <c r="E12" s="12">
        <f>IF(C12=0,"",D12/C12)</f>
        <v>0.67495775297625948</v>
      </c>
      <c r="F12" s="15">
        <f>SUM(F13:F16)</f>
        <v>9093.4963768899997</v>
      </c>
      <c r="G12" s="92">
        <f>IF(C12=0,"",F12/C12)</f>
        <v>0.1385821441834422</v>
      </c>
      <c r="H12" s="101">
        <f>SUM(H13:H16)</f>
        <v>44289442318.910004</v>
      </c>
      <c r="I12" s="68">
        <f>SUM(I13:I16)</f>
        <v>44289.442318909998</v>
      </c>
      <c r="J12" s="69">
        <f t="shared" ref="J12:K12" si="2">SUM(J13:J16)</f>
        <v>9093496376.8899994</v>
      </c>
      <c r="K12" s="68">
        <f t="shared" si="2"/>
        <v>9093.4963768899997</v>
      </c>
    </row>
    <row r="13" spans="1:12" s="2" customFormat="1" ht="45.75" customHeight="1" x14ac:dyDescent="0.2">
      <c r="A13" s="93" t="s">
        <v>26</v>
      </c>
      <c r="B13" s="10" t="s">
        <v>25</v>
      </c>
      <c r="C13" s="13">
        <v>1323.5867499999999</v>
      </c>
      <c r="D13" s="13">
        <v>1323.5867499999999</v>
      </c>
      <c r="E13" s="14">
        <f>IF(C13=0,"",D13/C13)</f>
        <v>1</v>
      </c>
      <c r="F13" s="13">
        <v>1323.5867499999999</v>
      </c>
      <c r="G13" s="94">
        <f t="shared" si="0"/>
        <v>1</v>
      </c>
      <c r="H13" s="99">
        <v>1323586750</v>
      </c>
      <c r="I13" s="44">
        <f>+H13/1000000</f>
        <v>1323.5867499999999</v>
      </c>
      <c r="J13" s="41">
        <v>1323586750</v>
      </c>
      <c r="K13" s="44">
        <f>+J13/1000000</f>
        <v>1323.5867499999999</v>
      </c>
    </row>
    <row r="14" spans="1:12" ht="45.75" customHeight="1" x14ac:dyDescent="0.2">
      <c r="A14" s="93" t="s">
        <v>28</v>
      </c>
      <c r="B14" s="10" t="s">
        <v>27</v>
      </c>
      <c r="C14" s="13">
        <v>2647.1735020000001</v>
      </c>
      <c r="D14" s="13">
        <v>2647.1735020000001</v>
      </c>
      <c r="E14" s="14">
        <f t="shared" ref="E14:E15" si="3">IF(C14=0,"",D14/C14)</f>
        <v>1</v>
      </c>
      <c r="F14" s="13">
        <v>1220.1345200000001</v>
      </c>
      <c r="G14" s="94">
        <f t="shared" si="0"/>
        <v>0.46091973913993944</v>
      </c>
      <c r="H14" s="99">
        <v>2647173502</v>
      </c>
      <c r="I14" s="44">
        <f>+H14/1000000</f>
        <v>2647.1735020000001</v>
      </c>
      <c r="J14" s="41">
        <v>1220134520</v>
      </c>
      <c r="K14" s="44">
        <f>+J14/1000000</f>
        <v>1220.1345200000001</v>
      </c>
    </row>
    <row r="15" spans="1:12" s="2" customFormat="1" ht="45.75" customHeight="1" x14ac:dyDescent="0.2">
      <c r="A15" s="93" t="s">
        <v>29</v>
      </c>
      <c r="B15" s="10" t="s">
        <v>30</v>
      </c>
      <c r="C15" s="13">
        <v>60891</v>
      </c>
      <c r="D15" s="13">
        <v>39696.500056910001</v>
      </c>
      <c r="E15" s="14">
        <f t="shared" si="3"/>
        <v>0.65192721513704821</v>
      </c>
      <c r="F15" s="13">
        <v>6063.6301768900003</v>
      </c>
      <c r="G15" s="94">
        <f t="shared" si="0"/>
        <v>9.9581714488019585E-2</v>
      </c>
      <c r="H15" s="102">
        <v>39696500056.910004</v>
      </c>
      <c r="I15" s="44">
        <f t="shared" ref="I15:I16" si="4">+H15/1000000</f>
        <v>39696.500056910001</v>
      </c>
      <c r="J15" s="42">
        <v>6063630176.8900003</v>
      </c>
      <c r="K15" s="44">
        <f t="shared" si="1"/>
        <v>6063.6301768900003</v>
      </c>
      <c r="L15" s="47"/>
    </row>
    <row r="16" spans="1:12" s="2" customFormat="1" ht="45.75" customHeight="1" x14ac:dyDescent="0.2">
      <c r="A16" s="93" t="s">
        <v>31</v>
      </c>
      <c r="B16" s="10" t="s">
        <v>32</v>
      </c>
      <c r="C16" s="13">
        <v>756.335286</v>
      </c>
      <c r="D16" s="13">
        <v>622.18200999999999</v>
      </c>
      <c r="E16" s="14">
        <f>IF(C16=0,"",D16/C16)</f>
        <v>0.82262724153795463</v>
      </c>
      <c r="F16" s="13">
        <v>486.14492999999999</v>
      </c>
      <c r="G16" s="94">
        <f t="shared" si="0"/>
        <v>0.64276378346838092</v>
      </c>
      <c r="H16" s="102">
        <v>622182010</v>
      </c>
      <c r="I16" s="44">
        <f t="shared" si="4"/>
        <v>622.18200999999999</v>
      </c>
      <c r="J16" s="42">
        <v>486144930</v>
      </c>
      <c r="K16" s="44">
        <f t="shared" si="1"/>
        <v>486.14492999999999</v>
      </c>
    </row>
    <row r="17" spans="1:11" s="3" customFormat="1" ht="33" customHeight="1" x14ac:dyDescent="0.2">
      <c r="A17" s="111" t="s">
        <v>10</v>
      </c>
      <c r="B17" s="112"/>
      <c r="C17" s="16">
        <f>C6+C12</f>
        <v>94033.095537999994</v>
      </c>
      <c r="D17" s="16">
        <f>D6+D12</f>
        <v>68428.923114839999</v>
      </c>
      <c r="E17" s="17">
        <f>IF(C17=0,"",D17/C17)</f>
        <v>0.72771105453172047</v>
      </c>
      <c r="F17" s="16">
        <f>F6+F12</f>
        <v>30341.527281219998</v>
      </c>
      <c r="G17" s="104">
        <f>IF(C17=0,"",F17/C17)</f>
        <v>0.32266859989692237</v>
      </c>
      <c r="H17" s="103">
        <f>+H6+H12</f>
        <v>68428923114.840004</v>
      </c>
      <c r="I17" s="68">
        <f>+I6+I12</f>
        <v>68428.923114839999</v>
      </c>
      <c r="J17" s="71">
        <f>+J6+J12</f>
        <v>30341527281.220001</v>
      </c>
      <c r="K17" s="68">
        <f>+K6+K12</f>
        <v>30341.527281219998</v>
      </c>
    </row>
    <row r="18" spans="1:11" s="3" customFormat="1" ht="12" customHeight="1" thickBot="1" x14ac:dyDescent="0.25">
      <c r="A18" s="105"/>
      <c r="B18" s="106"/>
      <c r="C18" s="107"/>
      <c r="D18" s="107"/>
      <c r="E18" s="108"/>
      <c r="F18" s="107"/>
      <c r="G18" s="109"/>
      <c r="H18" s="7"/>
      <c r="I18" s="7"/>
      <c r="J18" s="38"/>
    </row>
    <row r="19" spans="1:11" s="3" customFormat="1" ht="17.25" customHeight="1" x14ac:dyDescent="0.2">
      <c r="A19" s="8"/>
      <c r="B19" s="8"/>
      <c r="C19" s="27"/>
      <c r="D19" s="28"/>
      <c r="E19" s="29"/>
      <c r="F19" s="28"/>
      <c r="G19" s="26"/>
      <c r="H19" s="7"/>
      <c r="I19" s="7"/>
      <c r="J19" s="38"/>
    </row>
    <row r="20" spans="1:11" ht="18" customHeight="1" x14ac:dyDescent="0.2">
      <c r="D20" s="28"/>
      <c r="E20" s="26"/>
      <c r="F20" s="28"/>
      <c r="G20" s="26"/>
      <c r="I20" s="78"/>
    </row>
    <row r="21" spans="1:11" ht="18" customHeight="1" x14ac:dyDescent="0.2">
      <c r="D21" s="28"/>
      <c r="E21" s="26"/>
      <c r="F21" s="28"/>
      <c r="G21" s="26"/>
      <c r="I21" s="78"/>
    </row>
    <row r="22" spans="1:11" ht="18" customHeight="1" x14ac:dyDescent="0.2">
      <c r="C22" s="23"/>
      <c r="D22" s="28"/>
      <c r="E22" s="26"/>
      <c r="F22" s="28"/>
      <c r="G22" s="26"/>
      <c r="I22" s="78"/>
    </row>
    <row r="23" spans="1:11" ht="18" customHeight="1" x14ac:dyDescent="0.2">
      <c r="D23" s="28"/>
      <c r="F23" s="28"/>
      <c r="I23" s="78"/>
    </row>
    <row r="24" spans="1:11" ht="18" customHeight="1" x14ac:dyDescent="0.2">
      <c r="D24" s="28"/>
      <c r="E24" s="26"/>
      <c r="F24" s="28"/>
      <c r="G24" s="26"/>
      <c r="I24" s="78"/>
    </row>
    <row r="25" spans="1:11" ht="18" customHeight="1" x14ac:dyDescent="0.2">
      <c r="C25" s="23"/>
      <c r="D25" s="28"/>
      <c r="E25" s="26"/>
      <c r="F25" s="28"/>
      <c r="G25" s="26"/>
    </row>
    <row r="26" spans="1:11" s="6" customFormat="1" ht="18" customHeight="1" x14ac:dyDescent="0.2">
      <c r="C26" s="24"/>
      <c r="D26" s="28"/>
      <c r="E26" s="26"/>
      <c r="F26" s="28"/>
      <c r="G26" s="26"/>
      <c r="J26" s="39"/>
    </row>
    <row r="27" spans="1:11" ht="15.75" x14ac:dyDescent="0.2">
      <c r="C27" s="24"/>
      <c r="D27" s="28"/>
      <c r="E27" s="26"/>
      <c r="F27" s="28"/>
      <c r="G27" s="26"/>
    </row>
    <row r="28" spans="1:11" ht="15.75" x14ac:dyDescent="0.2">
      <c r="C28" s="23"/>
      <c r="D28" s="28"/>
      <c r="E28" s="26"/>
      <c r="F28" s="28"/>
      <c r="G28" s="22"/>
    </row>
    <row r="29" spans="1:11" ht="30.75" customHeight="1" x14ac:dyDescent="0.2">
      <c r="C29" s="25"/>
      <c r="D29" s="28"/>
      <c r="F29" s="28"/>
      <c r="G29" s="21"/>
    </row>
    <row r="30" spans="1:11" ht="15.75" x14ac:dyDescent="0.2">
      <c r="C30" s="25"/>
      <c r="D30" s="28"/>
      <c r="F30" s="28"/>
      <c r="G30" s="21"/>
    </row>
    <row r="31" spans="1:11" ht="15.75" x14ac:dyDescent="0.2">
      <c r="D31" s="28"/>
      <c r="E31" s="23"/>
      <c r="F31" s="21"/>
      <c r="G31" s="21"/>
    </row>
    <row r="32" spans="1:11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2">
    <mergeCell ref="A17:B17"/>
    <mergeCell ref="A3:G3"/>
  </mergeCells>
  <phoneticPr fontId="11" type="noConversion"/>
  <printOptions horizontalCentered="1" verticalCentered="1"/>
  <pageMargins left="0" right="0" top="0" bottom="0" header="0.31496062992125984" footer="0.31496062992125984"/>
  <pageSetup scale="47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topLeftCell="B2" zoomScale="98" zoomScaleNormal="98" zoomScalePageLayoutView="96" workbookViewId="0">
      <selection activeCell="H2" sqref="H1:M1048576"/>
    </sheetView>
  </sheetViews>
  <sheetFormatPr baseColWidth="10" defaultColWidth="10.85546875" defaultRowHeight="12.75" x14ac:dyDescent="0.2"/>
  <cols>
    <col min="1" max="1" width="18.85546875" style="1" customWidth="1"/>
    <col min="2" max="2" width="53.5703125" style="1" customWidth="1"/>
    <col min="3" max="3" width="20.42578125" style="1" customWidth="1"/>
    <col min="4" max="4" width="24.140625" style="1" customWidth="1"/>
    <col min="5" max="6" width="20.42578125" style="1" customWidth="1"/>
    <col min="7" max="7" width="22.140625" style="1" customWidth="1"/>
    <col min="8" max="9" width="16.42578125" style="1" hidden="1" customWidth="1"/>
    <col min="10" max="10" width="17.42578125" style="1" hidden="1" customWidth="1"/>
    <col min="11" max="11" width="15.42578125" style="1" hidden="1" customWidth="1"/>
    <col min="12" max="12" width="17.28515625" style="1" hidden="1" customWidth="1"/>
    <col min="13" max="13" width="15.5703125" style="1" hidden="1" customWidth="1"/>
    <col min="14" max="15" width="10.85546875" style="1" customWidth="1"/>
    <col min="16" max="16384" width="10.85546875" style="1"/>
  </cols>
  <sheetData>
    <row r="1" spans="1:13" ht="27" customHeight="1" x14ac:dyDescent="0.2">
      <c r="A1"/>
    </row>
    <row r="2" spans="1:13" ht="27" customHeight="1" thickBot="1" x14ac:dyDescent="0.25"/>
    <row r="3" spans="1:13" ht="15.75" customHeight="1" x14ac:dyDescent="0.2">
      <c r="A3" s="113" t="s">
        <v>42</v>
      </c>
      <c r="B3" s="114"/>
      <c r="C3" s="114"/>
      <c r="D3" s="114"/>
      <c r="E3" s="114"/>
      <c r="F3" s="114"/>
      <c r="G3" s="115"/>
      <c r="J3" s="48" t="s">
        <v>41</v>
      </c>
      <c r="K3" s="48"/>
    </row>
    <row r="4" spans="1:13" ht="15.75" x14ac:dyDescent="0.25">
      <c r="A4" s="85" t="s">
        <v>0</v>
      </c>
      <c r="B4" s="86"/>
      <c r="C4" s="87"/>
      <c r="D4" s="86"/>
      <c r="E4" s="86"/>
      <c r="F4" s="86"/>
      <c r="G4" s="88"/>
      <c r="H4" s="118" t="s">
        <v>38</v>
      </c>
      <c r="I4" s="118"/>
    </row>
    <row r="5" spans="1:13" s="20" customFormat="1" ht="63" customHeight="1" thickBot="1" x14ac:dyDescent="0.25">
      <c r="A5" s="89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90" t="s">
        <v>12</v>
      </c>
      <c r="H5" s="31" t="s">
        <v>15</v>
      </c>
      <c r="I5" s="30" t="s">
        <v>16</v>
      </c>
      <c r="J5" s="32" t="s">
        <v>33</v>
      </c>
      <c r="K5" s="32" t="s">
        <v>34</v>
      </c>
      <c r="L5" s="32" t="s">
        <v>35</v>
      </c>
      <c r="M5" s="32" t="s">
        <v>36</v>
      </c>
    </row>
    <row r="6" spans="1:13" ht="30" customHeight="1" thickBot="1" x14ac:dyDescent="0.25">
      <c r="A6" s="91" t="s">
        <v>4</v>
      </c>
      <c r="B6" s="9" t="s">
        <v>5</v>
      </c>
      <c r="C6" s="11">
        <f>SUM(C7:C11)</f>
        <v>28415.000000000004</v>
      </c>
      <c r="D6" s="11">
        <f>SUM(D7:D11)</f>
        <v>24139.480795930001</v>
      </c>
      <c r="E6" s="12">
        <f>IF(C6=0,"",D6/C6)</f>
        <v>0.84953302114833706</v>
      </c>
      <c r="F6" s="11">
        <f>SUM(F7:F11)</f>
        <v>21248.03090433</v>
      </c>
      <c r="G6" s="92">
        <f>IF(C6=0,"",F6/C6)</f>
        <v>0.7477751506010909</v>
      </c>
      <c r="H6" s="80">
        <f>D6/$D$17</f>
        <v>0.35276721738581529</v>
      </c>
      <c r="I6" s="46">
        <f>F6/$F$17</f>
        <v>0.70029536441567164</v>
      </c>
      <c r="J6" s="52">
        <f>SUM(J7:J11)</f>
        <v>24215.028177</v>
      </c>
      <c r="K6" s="53">
        <f>SUM(K7:K11)</f>
        <v>22638.331399999999</v>
      </c>
      <c r="L6" s="57">
        <f>D6-J6</f>
        <v>-75.547381069998664</v>
      </c>
      <c r="M6" s="58">
        <f>F6-K6</f>
        <v>-1390.3004956699988</v>
      </c>
    </row>
    <row r="7" spans="1:13" ht="30" customHeight="1" x14ac:dyDescent="0.2">
      <c r="A7" s="93" t="s">
        <v>17</v>
      </c>
      <c r="B7" s="10" t="s">
        <v>6</v>
      </c>
      <c r="C7" s="13">
        <f>'30 nov 2019'!C7</f>
        <v>9547.9985240000005</v>
      </c>
      <c r="D7" s="13">
        <f>'30 nov 2019'!D7</f>
        <v>7310.2131669999999</v>
      </c>
      <c r="E7" s="14">
        <f>IF(C7=0,"",D7/C7)</f>
        <v>0.76562780656332652</v>
      </c>
      <c r="F7" s="13">
        <f>'30 nov 2019'!F7</f>
        <v>7270.6413430000002</v>
      </c>
      <c r="G7" s="94">
        <f>IF(C7=0,"",F7/C7)</f>
        <v>0.76148329146934834</v>
      </c>
      <c r="H7" s="81">
        <f>D7/$D$6</f>
        <v>0.3028322451836879</v>
      </c>
      <c r="I7" s="49">
        <f>F7/$F$6</f>
        <v>0.34217953539960083</v>
      </c>
      <c r="J7" s="72">
        <v>7274.0160640000004</v>
      </c>
      <c r="K7" s="73">
        <v>7242.880075</v>
      </c>
      <c r="L7" s="59">
        <f>D7-J7</f>
        <v>36.197102999999515</v>
      </c>
      <c r="M7" s="60">
        <f>F7-K7</f>
        <v>27.7612680000002</v>
      </c>
    </row>
    <row r="8" spans="1:13" ht="30" customHeight="1" x14ac:dyDescent="0.2">
      <c r="A8" s="93" t="s">
        <v>18</v>
      </c>
      <c r="B8" s="10" t="s">
        <v>19</v>
      </c>
      <c r="C8" s="13">
        <f>'30 nov 2019'!C8</f>
        <v>3824</v>
      </c>
      <c r="D8" s="13">
        <f>'30 nov 2019'!D8</f>
        <v>3309.8375218599999</v>
      </c>
      <c r="E8" s="14">
        <f>IF(C8=0,"",D8/C8)</f>
        <v>0.86554328500523015</v>
      </c>
      <c r="F8" s="13">
        <f>'30 nov 2019'!F8</f>
        <v>3044.3321153400002</v>
      </c>
      <c r="G8" s="94">
        <f>IF(C8=0,"",F8/C8)</f>
        <v>0.79611195484832642</v>
      </c>
      <c r="H8" s="82">
        <f>D8/$D$6</f>
        <v>0.13711303693068866</v>
      </c>
      <c r="I8" s="50">
        <f t="shared" ref="I8:I11" si="0">F8/$F$6</f>
        <v>0.14327596420803471</v>
      </c>
      <c r="J8" s="74">
        <v>3114.0831739999999</v>
      </c>
      <c r="K8" s="75">
        <v>2949.30467</v>
      </c>
      <c r="L8" s="61">
        <f>D8-J8</f>
        <v>195.75434786000005</v>
      </c>
      <c r="M8" s="62">
        <f>F8-K8</f>
        <v>95.027445340000213</v>
      </c>
    </row>
    <row r="9" spans="1:13" ht="30" customHeight="1" x14ac:dyDescent="0.2">
      <c r="A9" s="93" t="s">
        <v>22</v>
      </c>
      <c r="B9" s="10" t="s">
        <v>7</v>
      </c>
      <c r="C9" s="13">
        <f>'30 nov 2019'!C9</f>
        <v>14869</v>
      </c>
      <c r="D9" s="13">
        <f>'30 nov 2019'!D9</f>
        <v>13488.911922069999</v>
      </c>
      <c r="E9" s="14">
        <f>IF(C9=0,"",D9/($C$9+$C$10))</f>
        <v>0.90142412400213801</v>
      </c>
      <c r="F9" s="13">
        <f>'30 nov 2019'!F9</f>
        <v>10903.78331999</v>
      </c>
      <c r="G9" s="94">
        <f>IF(C9=0,"",F9/($C$9+$C$10))</f>
        <v>0.72866761858303897</v>
      </c>
      <c r="H9" s="82">
        <f>D9/$D$6</f>
        <v>0.55879047424848827</v>
      </c>
      <c r="I9" s="50">
        <f>F9/$F$6</f>
        <v>0.51316676679757589</v>
      </c>
      <c r="J9" s="74">
        <v>13706.714174999999</v>
      </c>
      <c r="K9" s="75">
        <v>12326.556697</v>
      </c>
      <c r="L9" s="61">
        <f>D9-J9</f>
        <v>-217.80225292999967</v>
      </c>
      <c r="M9" s="62">
        <f>F9-K9</f>
        <v>-1422.7733770100003</v>
      </c>
    </row>
    <row r="10" spans="1:13" ht="30" customHeight="1" x14ac:dyDescent="0.2">
      <c r="A10" s="93" t="s">
        <v>24</v>
      </c>
      <c r="B10" s="10" t="s">
        <v>23</v>
      </c>
      <c r="C10" s="13">
        <f>'30 nov 2019'!C10</f>
        <v>95.001475999999997</v>
      </c>
      <c r="D10" s="13">
        <f>'30 nov 2019'!D10</f>
        <v>30.518184999999999</v>
      </c>
      <c r="E10" s="14">
        <f>IF(C10=0,"",D10/($C$9+$C$10))</f>
        <v>2.0394401222792288E-3</v>
      </c>
      <c r="F10" s="13">
        <f>'30 nov 2019'!F10</f>
        <v>29.274125999999999</v>
      </c>
      <c r="G10" s="94">
        <f>IF(C10=0,"",F10/($C$9+$C$10))</f>
        <v>1.9563033355049636E-3</v>
      </c>
      <c r="H10" s="82">
        <f>D10/$D$6</f>
        <v>1.2642436371351231E-3</v>
      </c>
      <c r="I10" s="50">
        <f t="shared" si="0"/>
        <v>1.3777335947885135E-3</v>
      </c>
      <c r="J10" s="74">
        <v>41.214764000000002</v>
      </c>
      <c r="K10" s="75">
        <v>40.589958000000003</v>
      </c>
      <c r="L10" s="61">
        <f>D10-J10</f>
        <v>-10.696579000000003</v>
      </c>
      <c r="M10" s="62">
        <f>F10-K10</f>
        <v>-11.315832000000004</v>
      </c>
    </row>
    <row r="11" spans="1:13" ht="30" customHeight="1" thickBot="1" x14ac:dyDescent="0.25">
      <c r="A11" s="93" t="s">
        <v>20</v>
      </c>
      <c r="B11" s="10" t="s">
        <v>21</v>
      </c>
      <c r="C11" s="13">
        <f>'30 nov 2019'!C11</f>
        <v>79</v>
      </c>
      <c r="D11" s="13">
        <f>'30 nov 2019'!D11</f>
        <v>0</v>
      </c>
      <c r="E11" s="14">
        <f>IF(C11=0,"",D11/(C11+C9))</f>
        <v>0</v>
      </c>
      <c r="F11" s="13">
        <f>'30 nov 2019'!F11</f>
        <v>0</v>
      </c>
      <c r="G11" s="94">
        <f>IF(C11=0,"",F11/(C11+C9))</f>
        <v>0</v>
      </c>
      <c r="H11" s="83">
        <f t="shared" ref="H11" si="1">D11/$D$6</f>
        <v>0</v>
      </c>
      <c r="I11" s="54">
        <f t="shared" si="0"/>
        <v>0</v>
      </c>
      <c r="J11" s="76">
        <v>79</v>
      </c>
      <c r="K11" s="77">
        <v>79</v>
      </c>
      <c r="L11" s="63">
        <f t="shared" ref="L11:L13" si="2">D11-J11</f>
        <v>-79</v>
      </c>
      <c r="M11" s="64">
        <f t="shared" ref="M11:M13" si="3">F11-K11</f>
        <v>-79</v>
      </c>
    </row>
    <row r="12" spans="1:13" ht="30" customHeight="1" thickBot="1" x14ac:dyDescent="0.25">
      <c r="A12" s="91" t="s">
        <v>8</v>
      </c>
      <c r="B12" s="9" t="s">
        <v>9</v>
      </c>
      <c r="C12" s="15">
        <f>SUM(C13:C16)</f>
        <v>65618.095537999994</v>
      </c>
      <c r="D12" s="15">
        <f>SUM(D13:D16)</f>
        <v>44289.442318909998</v>
      </c>
      <c r="E12" s="12">
        <f>IF(C12=0,"",D12/C12)</f>
        <v>0.67495775297625948</v>
      </c>
      <c r="F12" s="15">
        <f>SUM(F13:F16)</f>
        <v>9093.4963768899997</v>
      </c>
      <c r="G12" s="92">
        <f>IF(C12=0,"",F12/C12)</f>
        <v>0.1385821441834422</v>
      </c>
      <c r="H12" s="80">
        <f>D12/$D$17</f>
        <v>0.64723278261418471</v>
      </c>
      <c r="I12" s="46">
        <f>F12/$F$17</f>
        <v>0.29970463558432847</v>
      </c>
      <c r="J12" s="55">
        <f>SUM(J13:J16)</f>
        <v>37928.583600999998</v>
      </c>
      <c r="K12" s="56">
        <f>SUM(K13:K16)</f>
        <v>19829.913914999997</v>
      </c>
      <c r="L12" s="57">
        <f>D12-J12</f>
        <v>6360.8587179099995</v>
      </c>
      <c r="M12" s="58">
        <f>F12-K12</f>
        <v>-10736.417538109998</v>
      </c>
    </row>
    <row r="13" spans="1:13" s="2" customFormat="1" ht="45.75" customHeight="1" x14ac:dyDescent="0.2">
      <c r="A13" s="93" t="s">
        <v>26</v>
      </c>
      <c r="B13" s="10" t="s">
        <v>25</v>
      </c>
      <c r="C13" s="13">
        <f>'30 nov 2019'!C13</f>
        <v>1323.5867499999999</v>
      </c>
      <c r="D13" s="13">
        <f>'30 nov 2019'!D13</f>
        <v>1323.5867499999999</v>
      </c>
      <c r="E13" s="14">
        <f>IF(C13=0,"",D13/C13)</f>
        <v>1</v>
      </c>
      <c r="F13" s="13">
        <f>'30 nov 2019'!F13</f>
        <v>1323.5867499999999</v>
      </c>
      <c r="G13" s="94">
        <f t="shared" ref="G13:G14" si="4">IF(C13=0,"",F13/C13)</f>
        <v>1</v>
      </c>
      <c r="H13" s="81">
        <f>D13/$D$12</f>
        <v>2.988492698709995E-2</v>
      </c>
      <c r="I13" s="49">
        <f>F13/$F$12</f>
        <v>0.14555311787045216</v>
      </c>
      <c r="J13" s="72">
        <v>1323.5867499999999</v>
      </c>
      <c r="K13" s="73">
        <v>1323.5867499999999</v>
      </c>
      <c r="L13" s="59">
        <f t="shared" si="2"/>
        <v>0</v>
      </c>
      <c r="M13" s="60">
        <f t="shared" si="3"/>
        <v>0</v>
      </c>
    </row>
    <row r="14" spans="1:13" ht="45.75" customHeight="1" x14ac:dyDescent="0.2">
      <c r="A14" s="93" t="s">
        <v>28</v>
      </c>
      <c r="B14" s="10" t="s">
        <v>27</v>
      </c>
      <c r="C14" s="13">
        <f>'30 nov 2019'!C14</f>
        <v>2647.1735020000001</v>
      </c>
      <c r="D14" s="13">
        <f>'30 nov 2019'!D14</f>
        <v>2647.1735020000001</v>
      </c>
      <c r="E14" s="14">
        <f t="shared" ref="E14" si="5">IF(C14=0,"",D14/C14)</f>
        <v>1</v>
      </c>
      <c r="F14" s="13">
        <f>'30 nov 2019'!F14</f>
        <v>1220.1345200000001</v>
      </c>
      <c r="G14" s="94">
        <f t="shared" si="4"/>
        <v>0.46091973913993944</v>
      </c>
      <c r="H14" s="82">
        <f t="shared" ref="H14" si="6">D14/$D$12</f>
        <v>5.9769854019357395E-2</v>
      </c>
      <c r="I14" s="50">
        <f t="shared" ref="I14" si="7">F14/$F$12</f>
        <v>0.13417661034108086</v>
      </c>
      <c r="J14" s="79">
        <v>2647.1734999999999</v>
      </c>
      <c r="K14" s="75">
        <v>1788.431231</v>
      </c>
      <c r="L14" s="61">
        <f>D14-J14</f>
        <v>2.0000002223241609E-6</v>
      </c>
      <c r="M14" s="62">
        <f>F14-K14</f>
        <v>-568.29671099999996</v>
      </c>
    </row>
    <row r="15" spans="1:13" s="2" customFormat="1" ht="45.75" customHeight="1" x14ac:dyDescent="0.2">
      <c r="A15" s="93" t="s">
        <v>29</v>
      </c>
      <c r="B15" s="10" t="s">
        <v>37</v>
      </c>
      <c r="C15" s="13">
        <f>'30 nov 2019'!C15</f>
        <v>60891</v>
      </c>
      <c r="D15" s="13">
        <f>'30 nov 2019'!D15</f>
        <v>39696.500056910001</v>
      </c>
      <c r="E15" s="14">
        <f>IF(C15=0,"",D15/C15)</f>
        <v>0.65192721513704821</v>
      </c>
      <c r="F15" s="13">
        <f>'30 nov 2019'!F15</f>
        <v>6063.6301768900003</v>
      </c>
      <c r="G15" s="94">
        <f>IF(C15=0,"",F15/C15)</f>
        <v>9.9581714488019585E-2</v>
      </c>
      <c r="H15" s="82">
        <f>D15/$D$12</f>
        <v>0.89629713038768666</v>
      </c>
      <c r="I15" s="50">
        <f>F15/$F$12</f>
        <v>0.66680954448939678</v>
      </c>
      <c r="J15" s="74">
        <v>33201.488064999998</v>
      </c>
      <c r="K15" s="75">
        <v>16228.145454</v>
      </c>
      <c r="L15" s="61">
        <f>D15-J15</f>
        <v>6495.0119919100034</v>
      </c>
      <c r="M15" s="62">
        <f>F15-K15</f>
        <v>-10164.51527711</v>
      </c>
    </row>
    <row r="16" spans="1:13" s="2" customFormat="1" ht="45.75" customHeight="1" thickBot="1" x14ac:dyDescent="0.25">
      <c r="A16" s="93" t="s">
        <v>31</v>
      </c>
      <c r="B16" s="10" t="s">
        <v>32</v>
      </c>
      <c r="C16" s="13">
        <f>'30 nov 2019'!C16</f>
        <v>756.335286</v>
      </c>
      <c r="D16" s="13">
        <f>'30 nov 2019'!D16</f>
        <v>622.18200999999999</v>
      </c>
      <c r="E16" s="14">
        <f>IF(C16=0,"",D16/C16)</f>
        <v>0.82262724153795463</v>
      </c>
      <c r="F16" s="13">
        <f>'30 nov 2019'!F16</f>
        <v>486.14492999999999</v>
      </c>
      <c r="G16" s="94">
        <f>IF(C16=0,"",F16/C16)</f>
        <v>0.64276378346838092</v>
      </c>
      <c r="H16" s="84">
        <f>D16/$D$12</f>
        <v>1.4048088605856088E-2</v>
      </c>
      <c r="I16" s="51">
        <f>F16/$F$12</f>
        <v>5.3460727299070289E-2</v>
      </c>
      <c r="J16" s="76">
        <v>756.335286</v>
      </c>
      <c r="K16" s="77">
        <v>489.75047999999998</v>
      </c>
      <c r="L16" s="65">
        <f>D16-J16</f>
        <v>-134.15327600000001</v>
      </c>
      <c r="M16" s="66">
        <f>F16-K16</f>
        <v>-3.6055499999999938</v>
      </c>
    </row>
    <row r="17" spans="1:14" s="3" customFormat="1" ht="33" customHeight="1" thickBot="1" x14ac:dyDescent="0.3">
      <c r="A17" s="116" t="s">
        <v>10</v>
      </c>
      <c r="B17" s="117"/>
      <c r="C17" s="95">
        <f>C6+C12</f>
        <v>94033.095537999994</v>
      </c>
      <c r="D17" s="95">
        <f>D6+D12</f>
        <v>68428.923114839999</v>
      </c>
      <c r="E17" s="96">
        <f>IF(C17=0,"",D17/C17)</f>
        <v>0.72771105453172047</v>
      </c>
      <c r="F17" s="95">
        <f>F6+F12</f>
        <v>30341.527281219998</v>
      </c>
      <c r="G17" s="97">
        <f>IF(C17=0,"",F17/C17)</f>
        <v>0.32266859989692237</v>
      </c>
      <c r="J17" s="33">
        <f>J6+J12</f>
        <v>62143.611777999999</v>
      </c>
      <c r="K17" s="33">
        <f>K6+K12</f>
        <v>42468.245314999993</v>
      </c>
      <c r="L17" s="67">
        <f>D17-J17</f>
        <v>6285.3113368400009</v>
      </c>
      <c r="M17" s="67">
        <f>F17-K17</f>
        <v>-12126.718033779995</v>
      </c>
      <c r="N17" s="7"/>
    </row>
    <row r="18" spans="1:14" s="3" customFormat="1" ht="12" customHeight="1" x14ac:dyDescent="0.25">
      <c r="A18" s="8"/>
      <c r="B18" s="8"/>
      <c r="C18" s="4"/>
      <c r="D18" s="4"/>
      <c r="E18" s="5"/>
      <c r="F18" s="4"/>
      <c r="G18" s="5"/>
      <c r="H18" s="7"/>
      <c r="I18" s="7"/>
      <c r="J18" s="34"/>
      <c r="K18" s="34"/>
      <c r="L18" s="34"/>
      <c r="M18" s="34"/>
    </row>
    <row r="19" spans="1:14" s="3" customFormat="1" ht="17.25" customHeight="1" x14ac:dyDescent="0.2">
      <c r="A19" s="8"/>
      <c r="B19" s="8"/>
      <c r="C19" s="27"/>
      <c r="D19" s="28"/>
      <c r="E19" s="29"/>
      <c r="F19" s="28"/>
      <c r="G19" s="26"/>
      <c r="H19" s="7"/>
      <c r="I19" s="7"/>
    </row>
    <row r="20" spans="1:14" ht="18" customHeight="1" x14ac:dyDescent="0.2">
      <c r="D20" s="28"/>
      <c r="E20" s="26"/>
      <c r="F20" s="28"/>
      <c r="G20" s="26"/>
    </row>
    <row r="21" spans="1:14" ht="18" customHeight="1" x14ac:dyDescent="0.2">
      <c r="D21" s="28"/>
      <c r="E21" s="26"/>
      <c r="F21" s="28"/>
      <c r="G21" s="26"/>
    </row>
    <row r="22" spans="1:14" ht="18" customHeight="1" x14ac:dyDescent="0.2">
      <c r="C22" s="23"/>
      <c r="D22" s="28"/>
      <c r="E22" s="26"/>
      <c r="F22" s="28"/>
      <c r="G22" s="26"/>
    </row>
    <row r="23" spans="1:14" ht="18" customHeight="1" x14ac:dyDescent="0.2">
      <c r="D23" s="28"/>
      <c r="F23" s="28"/>
    </row>
    <row r="24" spans="1:14" ht="18" customHeight="1" x14ac:dyDescent="0.2">
      <c r="D24" s="28"/>
      <c r="E24" s="26"/>
      <c r="F24" s="28"/>
      <c r="G24" s="26"/>
    </row>
    <row r="25" spans="1:14" ht="18" customHeight="1" x14ac:dyDescent="0.2">
      <c r="C25" s="23"/>
      <c r="D25" s="28"/>
      <c r="E25" s="26"/>
      <c r="F25" s="28"/>
      <c r="G25" s="26"/>
    </row>
    <row r="26" spans="1:14" s="6" customFormat="1" ht="18" customHeight="1" x14ac:dyDescent="0.2">
      <c r="C26" s="24"/>
      <c r="D26" s="28"/>
      <c r="E26" s="26"/>
      <c r="F26" s="28"/>
      <c r="G26" s="26"/>
    </row>
    <row r="27" spans="1:14" ht="15.75" x14ac:dyDescent="0.2">
      <c r="C27" s="24"/>
      <c r="D27" s="28"/>
      <c r="E27" s="26"/>
      <c r="F27" s="28"/>
      <c r="G27" s="26"/>
    </row>
    <row r="28" spans="1:14" ht="15.75" x14ac:dyDescent="0.2">
      <c r="C28" s="23"/>
      <c r="D28" s="28"/>
      <c r="E28" s="26"/>
      <c r="F28" s="28"/>
      <c r="G28" s="22"/>
    </row>
    <row r="29" spans="1:14" ht="30.75" customHeight="1" x14ac:dyDescent="0.2">
      <c r="C29" s="25"/>
      <c r="D29" s="28"/>
      <c r="F29" s="28"/>
      <c r="G29" s="21"/>
    </row>
    <row r="30" spans="1:14" ht="15.75" x14ac:dyDescent="0.2">
      <c r="C30" s="25"/>
      <c r="D30" s="28"/>
      <c r="F30" s="28"/>
      <c r="G30" s="21"/>
    </row>
    <row r="31" spans="1:14" ht="15.75" x14ac:dyDescent="0.2">
      <c r="D31" s="28"/>
      <c r="E31" s="23"/>
      <c r="F31" s="21"/>
      <c r="G31" s="21"/>
    </row>
    <row r="32" spans="1:14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3">
    <mergeCell ref="A3:G3"/>
    <mergeCell ref="A17:B17"/>
    <mergeCell ref="H4:I4"/>
  </mergeCells>
  <printOptions horizontalCentered="1" verticalCentered="1"/>
  <pageMargins left="0" right="0" top="0" bottom="0" header="0.31496062992125984" footer="0.31496062992125984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30 nov 2019</vt:lpstr>
      <vt:lpstr>Ejec. para 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Diaz</dc:creator>
  <cp:lastModifiedBy>Cielo Natalia Londoño Vela</cp:lastModifiedBy>
  <cp:lastPrinted>2019-02-18T20:03:35Z</cp:lastPrinted>
  <dcterms:created xsi:type="dcterms:W3CDTF">2012-09-17T13:47:20Z</dcterms:created>
  <dcterms:modified xsi:type="dcterms:W3CDTF">2019-12-10T16:12:42Z</dcterms:modified>
</cp:coreProperties>
</file>