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2025\RIESGOS\MAPA DE RIRESGOS V1 2025\"/>
    </mc:Choice>
  </mc:AlternateContent>
  <bookViews>
    <workbookView xWindow="0" yWindow="0" windowWidth="28800" windowHeight="12330" tabRatio="882" firstSheet="1" activeTab="1"/>
  </bookViews>
  <sheets>
    <sheet name="Mapa riesgos gestión y fiscal" sheetId="23" state="hidden" r:id="rId1"/>
    <sheet name="Mapa riesgos corrupción" sheetId="1" r:id="rId2"/>
    <sheet name="Preguntas de corrupción" sheetId="26" r:id="rId3"/>
    <sheet name="Cátalogo riesgo fiscal" sheetId="28" state="hidden" r:id="rId4"/>
    <sheet name="Instructivo" sheetId="20" r:id="rId5"/>
    <sheet name="Tabla probabilidad" sheetId="12" r:id="rId6"/>
    <sheet name="Tabla Impacto" sheetId="13" r:id="rId7"/>
    <sheet name="Tabla Valoración Controles" sheetId="15" r:id="rId8"/>
    <sheet name="Matriz Calor Inherente" sheetId="18" r:id="rId9"/>
    <sheet name="Matriz Calor Residual" sheetId="19" r:id="rId10"/>
    <sheet name="Desplegables" sheetId="27" state="hidden" r:id="rId11"/>
    <sheet name="Gráficas" sheetId="25" state="hidden" r:id="rId12"/>
    <sheet name="Tabla" sheetId="16"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 hidden="1">'Mapa riesgos corrupción'!$A$2:$AX$3</definedName>
    <definedName name="Afectación_Económica">Desplegables!$A$35:$A$39</definedName>
    <definedName name="Afectación_Económica_y_Pérdida_Reputacional">Desplegables!$A$96:$A$100</definedName>
    <definedName name="_xlnm.Print_Area" localSheetId="3">'Cátalogo riesgo fiscal'!$A$1:$C$58</definedName>
    <definedName name="_xlnm.Print_Area" localSheetId="4">Instructivo!$A$1:$B$42</definedName>
    <definedName name="_xlnm.Print_Area" localSheetId="1">'Mapa riesgos corrupción'!$A$1:$AO$3</definedName>
    <definedName name="_xlnm.Print_Area" localSheetId="0">'Mapa riesgos gestión y fiscal'!$A$1:$AP$4</definedName>
    <definedName name="_xlnm.Print_Area" localSheetId="2">'Preguntas de corrupción'!$A$1:$G$51</definedName>
    <definedName name="_xlnm.Print_Area" localSheetId="6">'Tabla Impacto'!$A$1:$R$10</definedName>
    <definedName name="_xlnm.Print_Area" localSheetId="5">'Tabla probabilidad'!$A$1:$C$11</definedName>
    <definedName name="_xlnm.Print_Area" localSheetId="7">'Tabla Valoración Controles'!$A$1:$E$17</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Y14" i="1" l="1"/>
  <c r="V14" i="1"/>
  <c r="AC14" i="1" s="1"/>
  <c r="AD14" i="1" s="1"/>
  <c r="Y13" i="1"/>
  <c r="V13" i="1"/>
  <c r="AC13" i="1" s="1"/>
  <c r="AD13" i="1" s="1"/>
  <c r="AH13" i="1" s="1"/>
  <c r="Y12" i="1"/>
  <c r="V12" i="1"/>
  <c r="L14" i="1"/>
  <c r="M14" i="1" s="1"/>
  <c r="E14" i="1"/>
  <c r="S14" i="1" s="1"/>
  <c r="P12" i="1"/>
  <c r="Q12" i="1" s="1"/>
  <c r="R12" i="1" s="1"/>
  <c r="L12" i="1"/>
  <c r="M12" i="1" s="1"/>
  <c r="E12" i="1"/>
  <c r="S12" i="1" s="1"/>
  <c r="Y11" i="1"/>
  <c r="V11" i="1"/>
  <c r="P11" i="1"/>
  <c r="Q11" i="1" s="1"/>
  <c r="R11" i="1" s="1"/>
  <c r="L11" i="1"/>
  <c r="M11" i="1" s="1"/>
  <c r="E11" i="1"/>
  <c r="Y10" i="1"/>
  <c r="Y9" i="1"/>
  <c r="Y8" i="1"/>
  <c r="Y7" i="1"/>
  <c r="Y6" i="1"/>
  <c r="Y5" i="1"/>
  <c r="Y4" i="1"/>
  <c r="V10" i="1"/>
  <c r="P10" i="1"/>
  <c r="Q10" i="1" s="1"/>
  <c r="R10" i="1" s="1"/>
  <c r="L10" i="1"/>
  <c r="M10" i="1" s="1"/>
  <c r="E10" i="1"/>
  <c r="S10" i="1" s="1"/>
  <c r="AC12" i="1" l="1"/>
  <c r="AH14" i="1"/>
  <c r="AG12" i="1"/>
  <c r="AF12" i="1" s="1"/>
  <c r="S11" i="1"/>
  <c r="AG11" i="1"/>
  <c r="AF11" i="1" s="1"/>
  <c r="AC11" i="1"/>
  <c r="AG10" i="1"/>
  <c r="AF10" i="1" s="1"/>
  <c r="AC10" i="1"/>
  <c r="AD12" i="1" l="1"/>
  <c r="AH12" i="1" s="1"/>
  <c r="AE12" i="1"/>
  <c r="AE11" i="1"/>
  <c r="AD11" i="1"/>
  <c r="AH11" i="1" s="1"/>
  <c r="AE10" i="1"/>
  <c r="AD10" i="1"/>
  <c r="AH10" i="1" s="1"/>
  <c r="Z40" i="23" l="1"/>
  <c r="W40" i="23"/>
  <c r="Z39" i="23"/>
  <c r="W39" i="23"/>
  <c r="Z38" i="23"/>
  <c r="W38" i="23"/>
  <c r="AD38" i="23" s="1"/>
  <c r="Z37" i="23"/>
  <c r="AD37" i="23" s="1"/>
  <c r="W37" i="23"/>
  <c r="Z36" i="23"/>
  <c r="W36" i="23"/>
  <c r="Z35" i="23"/>
  <c r="W35" i="23"/>
  <c r="Z34" i="23"/>
  <c r="W34" i="23"/>
  <c r="Z33" i="23"/>
  <c r="AD33" i="23" s="1"/>
  <c r="AF33" i="23" s="1"/>
  <c r="W33" i="23"/>
  <c r="Z32" i="23"/>
  <c r="AD32" i="23" s="1"/>
  <c r="W32" i="23"/>
  <c r="Z31" i="23"/>
  <c r="W31" i="23"/>
  <c r="Z30" i="23"/>
  <c r="W30" i="23"/>
  <c r="AH40" i="23"/>
  <c r="AG40" i="23" s="1"/>
  <c r="AH39" i="23"/>
  <c r="AG39" i="23" s="1"/>
  <c r="R37" i="23"/>
  <c r="S37" i="23" s="1"/>
  <c r="Q37" i="23"/>
  <c r="N37" i="23"/>
  <c r="M37" i="23"/>
  <c r="AD36" i="23"/>
  <c r="AD35" i="23"/>
  <c r="R35" i="23"/>
  <c r="S35" i="23" s="1"/>
  <c r="Q35" i="23"/>
  <c r="N35" i="23"/>
  <c r="M35" i="23"/>
  <c r="AD31" i="23"/>
  <c r="AE31" i="23" s="1"/>
  <c r="AH34" i="23"/>
  <c r="AG34" i="23" s="1"/>
  <c r="Q34" i="23"/>
  <c r="T33" i="23"/>
  <c r="Q33" i="23"/>
  <c r="Q32" i="23"/>
  <c r="Q31" i="23"/>
  <c r="R30" i="23"/>
  <c r="S30" i="23" s="1"/>
  <c r="Q30" i="23"/>
  <c r="N30" i="23"/>
  <c r="AD30" i="23" s="1"/>
  <c r="M30" i="23"/>
  <c r="Z29" i="23"/>
  <c r="Z28" i="23"/>
  <c r="Z27" i="23"/>
  <c r="Z26" i="23"/>
  <c r="Z25" i="23"/>
  <c r="Z24" i="23"/>
  <c r="W29" i="23"/>
  <c r="R29" i="23"/>
  <c r="S29" i="23" s="1"/>
  <c r="Q29" i="23"/>
  <c r="M29" i="23"/>
  <c r="W28" i="23"/>
  <c r="AD28" i="23" s="1"/>
  <c r="R28" i="23"/>
  <c r="T28" i="23" s="1"/>
  <c r="Q28" i="23"/>
  <c r="N28" i="23"/>
  <c r="M28" i="23"/>
  <c r="W27" i="23"/>
  <c r="AD27" i="23" s="1"/>
  <c r="Q27" i="23"/>
  <c r="R27" i="23" s="1"/>
  <c r="S27" i="23" s="1"/>
  <c r="N27" i="23"/>
  <c r="M27" i="23"/>
  <c r="Z23" i="23"/>
  <c r="W23" i="23"/>
  <c r="R23" i="23"/>
  <c r="S23" i="23" s="1"/>
  <c r="M23" i="23"/>
  <c r="T27" i="23" l="1"/>
  <c r="AH23" i="23"/>
  <c r="AG23" i="23" s="1"/>
  <c r="AH30" i="23"/>
  <c r="AG30" i="23" s="1"/>
  <c r="T37" i="23"/>
  <c r="T35" i="23"/>
  <c r="AE38" i="23"/>
  <c r="AF38" i="23"/>
  <c r="AE35" i="23"/>
  <c r="AF35" i="23"/>
  <c r="AF37" i="23"/>
  <c r="AE37" i="23"/>
  <c r="AE36" i="23"/>
  <c r="AF36" i="23"/>
  <c r="AH37" i="23"/>
  <c r="AG37" i="23" s="1"/>
  <c r="AH38" i="23"/>
  <c r="AG38" i="23" s="1"/>
  <c r="AD40" i="23"/>
  <c r="AD39" i="23"/>
  <c r="AH35" i="23"/>
  <c r="AG35" i="23" s="1"/>
  <c r="AH36" i="23"/>
  <c r="AG36" i="23" s="1"/>
  <c r="AH33" i="23"/>
  <c r="AG33" i="23" s="1"/>
  <c r="AH31" i="23"/>
  <c r="AG31" i="23" s="1"/>
  <c r="AH32" i="23"/>
  <c r="AG32" i="23" s="1"/>
  <c r="T30" i="23"/>
  <c r="AF32" i="23"/>
  <c r="AE32" i="23"/>
  <c r="AI32" i="23" s="1"/>
  <c r="AI31" i="23"/>
  <c r="AF30" i="23"/>
  <c r="AE30" i="23"/>
  <c r="AI30" i="23" s="1"/>
  <c r="AF31" i="23"/>
  <c r="AE33" i="23"/>
  <c r="AD34" i="23"/>
  <c r="T29" i="23"/>
  <c r="AF28" i="23"/>
  <c r="AE28" i="23"/>
  <c r="AF27" i="23"/>
  <c r="AE27" i="23"/>
  <c r="AH29" i="23"/>
  <c r="AG29" i="23" s="1"/>
  <c r="S28" i="23"/>
  <c r="AH28" i="23"/>
  <c r="AG28" i="23" s="1"/>
  <c r="AD29" i="23"/>
  <c r="AH27" i="23"/>
  <c r="AG27" i="23" s="1"/>
  <c r="N29" i="23"/>
  <c r="T23" i="23"/>
  <c r="N23" i="23"/>
  <c r="AD23" i="23" s="1"/>
  <c r="AI33" i="23" l="1"/>
  <c r="AI36" i="23"/>
  <c r="AI37" i="23"/>
  <c r="AF39" i="23"/>
  <c r="AE39" i="23"/>
  <c r="AI39" i="23" s="1"/>
  <c r="AF40" i="23"/>
  <c r="AE40" i="23"/>
  <c r="AI40" i="23" s="1"/>
  <c r="AI35" i="23"/>
  <c r="AI38" i="23"/>
  <c r="AF34" i="23"/>
  <c r="AE34" i="23"/>
  <c r="AI34" i="23" s="1"/>
  <c r="AF29" i="23"/>
  <c r="AE29" i="23"/>
  <c r="AI29" i="23" s="1"/>
  <c r="AI27" i="23"/>
  <c r="AI28" i="23"/>
  <c r="AF23" i="23"/>
  <c r="AE23" i="23"/>
  <c r="AI23" i="23" s="1"/>
  <c r="W26" i="23" l="1"/>
  <c r="R26" i="23"/>
  <c r="S26" i="23" s="1"/>
  <c r="Q26" i="23"/>
  <c r="M26" i="23"/>
  <c r="W25" i="23"/>
  <c r="AD25" i="23" s="1"/>
  <c r="W24" i="23"/>
  <c r="AD24" i="23" s="1"/>
  <c r="R24" i="23"/>
  <c r="S24" i="23" s="1"/>
  <c r="Q24" i="23"/>
  <c r="N24" i="23"/>
  <c r="M24" i="23"/>
  <c r="AI15" i="23"/>
  <c r="Z22" i="23"/>
  <c r="Z21" i="23"/>
  <c r="Z20" i="23"/>
  <c r="Z19" i="23"/>
  <c r="Z18" i="23"/>
  <c r="Z17" i="23"/>
  <c r="Z16" i="23"/>
  <c r="W22" i="23"/>
  <c r="R22" i="23"/>
  <c r="S22" i="23" s="1"/>
  <c r="M22" i="23"/>
  <c r="W21" i="23"/>
  <c r="AD21" i="23" s="1"/>
  <c r="R21" i="23"/>
  <c r="T21" i="23" s="1"/>
  <c r="N21" i="23"/>
  <c r="M21" i="23"/>
  <c r="W20" i="23"/>
  <c r="AD20" i="23" s="1"/>
  <c r="R20" i="23"/>
  <c r="T20" i="23" s="1"/>
  <c r="N20" i="23"/>
  <c r="M20" i="23"/>
  <c r="W19" i="23"/>
  <c r="R19" i="23"/>
  <c r="S19" i="23" s="1"/>
  <c r="M19" i="23"/>
  <c r="Q21" i="23"/>
  <c r="Q19" i="23"/>
  <c r="Q22" i="23"/>
  <c r="Q20" i="23"/>
  <c r="T24" i="23" l="1"/>
  <c r="T26" i="23"/>
  <c r="AF24" i="23"/>
  <c r="AE24" i="23"/>
  <c r="AF25" i="23"/>
  <c r="AE25" i="23"/>
  <c r="AH26" i="23"/>
  <c r="AG26" i="23" s="1"/>
  <c r="AH24" i="23"/>
  <c r="AG24" i="23" s="1"/>
  <c r="AH25" i="23"/>
  <c r="AG25" i="23" s="1"/>
  <c r="N26" i="23"/>
  <c r="AD26" i="23" s="1"/>
  <c r="AH19" i="23"/>
  <c r="AG19" i="23" s="1"/>
  <c r="T22" i="23"/>
  <c r="T19" i="23"/>
  <c r="AF21" i="23"/>
  <c r="AE21" i="23"/>
  <c r="AE20" i="23"/>
  <c r="AF20" i="23"/>
  <c r="AH22" i="23"/>
  <c r="AG22" i="23" s="1"/>
  <c r="S21" i="23"/>
  <c r="AH21" i="23" s="1"/>
  <c r="AG21" i="23" s="1"/>
  <c r="N19" i="23"/>
  <c r="AD19" i="23" s="1"/>
  <c r="S20" i="23"/>
  <c r="AH20" i="23" s="1"/>
  <c r="AG20" i="23" s="1"/>
  <c r="N22" i="23"/>
  <c r="AD22" i="23" s="1"/>
  <c r="AF26" i="23" l="1"/>
  <c r="AE26" i="23"/>
  <c r="AI26" i="23" s="1"/>
  <c r="AI25" i="23"/>
  <c r="AI24" i="23"/>
  <c r="AI21" i="23"/>
  <c r="AI20" i="23"/>
  <c r="AF22" i="23"/>
  <c r="AE22" i="23"/>
  <c r="AI22" i="23" s="1"/>
  <c r="AF19" i="23"/>
  <c r="AE19" i="23"/>
  <c r="AI19" i="23" s="1"/>
  <c r="W18" i="23" l="1"/>
  <c r="R18" i="23"/>
  <c r="S18" i="23" s="1"/>
  <c r="Q18" i="23"/>
  <c r="M18" i="23"/>
  <c r="T18" i="23" l="1"/>
  <c r="AH18" i="23"/>
  <c r="AG18" i="23" s="1"/>
  <c r="N18" i="23"/>
  <c r="AD18" i="23" s="1"/>
  <c r="AF18" i="23" l="1"/>
  <c r="AE18" i="23"/>
  <c r="AI18" i="23" s="1"/>
  <c r="AF17" i="23" l="1"/>
  <c r="AE17" i="23"/>
  <c r="W17" i="23"/>
  <c r="M17" i="23"/>
  <c r="N17" i="23" s="1"/>
  <c r="R17" i="23"/>
  <c r="S17" i="23" s="1"/>
  <c r="AE16" i="23"/>
  <c r="W16" i="23"/>
  <c r="R16" i="23"/>
  <c r="T16" i="23" s="1"/>
  <c r="M16" i="23"/>
  <c r="N16" i="23" s="1"/>
  <c r="AH17" i="23" l="1"/>
  <c r="AG17" i="23" s="1"/>
  <c r="AI17" i="23" s="1"/>
  <c r="S16" i="23"/>
  <c r="AH16" i="23" s="1"/>
  <c r="AG16" i="23" s="1"/>
  <c r="AI16" i="23" s="1"/>
  <c r="T17" i="23"/>
  <c r="AE15" i="23" l="1"/>
  <c r="AH15" i="23"/>
  <c r="AG15" i="23" s="1"/>
  <c r="AF15" i="23"/>
  <c r="R15" i="23"/>
  <c r="S15" i="23" s="1"/>
  <c r="Q15" i="23"/>
  <c r="M15" i="23"/>
  <c r="N15" i="23" s="1"/>
  <c r="T15" i="23" l="1"/>
  <c r="Z15" i="23" l="1"/>
  <c r="Z14" i="23"/>
  <c r="Z13" i="23"/>
  <c r="Z12" i="23"/>
  <c r="Z11" i="23"/>
  <c r="Z10" i="23"/>
  <c r="Z9" i="23"/>
  <c r="Z8" i="23"/>
  <c r="Z7" i="23"/>
  <c r="Z6" i="23"/>
  <c r="Z5" i="23"/>
  <c r="Z4" i="23"/>
  <c r="W15" i="23"/>
  <c r="V9" i="1" l="1"/>
  <c r="P9" i="1"/>
  <c r="Q9" i="1" s="1"/>
  <c r="R9" i="1" s="1"/>
  <c r="L9" i="1"/>
  <c r="M9" i="1" s="1"/>
  <c r="E9" i="1"/>
  <c r="S9" i="1" s="1"/>
  <c r="AG9" i="1" l="1"/>
  <c r="AF9" i="1" s="1"/>
  <c r="AC9" i="1"/>
  <c r="V8" i="1"/>
  <c r="L8" i="1"/>
  <c r="M8" i="1" s="1"/>
  <c r="E8" i="1"/>
  <c r="S8" i="1" s="1"/>
  <c r="V7" i="1"/>
  <c r="L7" i="1"/>
  <c r="M7" i="1" s="1"/>
  <c r="E7" i="1"/>
  <c r="S7" i="1" s="1"/>
  <c r="AC8" i="1" l="1"/>
  <c r="AD8" i="1" s="1"/>
  <c r="AH8" i="1" s="1"/>
  <c r="AE9" i="1"/>
  <c r="AD9" i="1"/>
  <c r="AH9" i="1" s="1"/>
  <c r="AC7" i="1"/>
  <c r="AD7" i="1" s="1"/>
  <c r="AH7" i="1" s="1"/>
  <c r="W14" i="23" l="1"/>
  <c r="R14" i="23"/>
  <c r="S14" i="23" s="1"/>
  <c r="Q14" i="23"/>
  <c r="M14" i="23"/>
  <c r="W13" i="23"/>
  <c r="Q13" i="23"/>
  <c r="R13" i="23" s="1"/>
  <c r="N13" i="23"/>
  <c r="M13" i="23"/>
  <c r="W12" i="23"/>
  <c r="W11" i="23"/>
  <c r="R11" i="23"/>
  <c r="S11" i="23" s="1"/>
  <c r="Q11" i="23"/>
  <c r="M11" i="23"/>
  <c r="N11" i="23" s="1"/>
  <c r="W10" i="23"/>
  <c r="R10" i="23"/>
  <c r="S10" i="23" s="1"/>
  <c r="Q10" i="23"/>
  <c r="M10" i="23"/>
  <c r="W9" i="23"/>
  <c r="R9" i="23"/>
  <c r="S9" i="23" s="1"/>
  <c r="Q9" i="23"/>
  <c r="M9" i="23"/>
  <c r="AD13" i="23" l="1"/>
  <c r="AD11" i="23"/>
  <c r="AD12" i="23"/>
  <c r="AH11" i="23"/>
  <c r="AG11" i="23" s="1"/>
  <c r="AH10" i="23"/>
  <c r="AG10" i="23" s="1"/>
  <c r="AH12" i="23"/>
  <c r="AG12" i="23" s="1"/>
  <c r="T9" i="23"/>
  <c r="T10" i="23"/>
  <c r="T14" i="23"/>
  <c r="AH9" i="23"/>
  <c r="AG9" i="23" s="1"/>
  <c r="T13" i="23"/>
  <c r="S13" i="23"/>
  <c r="AH13" i="23" s="1"/>
  <c r="AG13" i="23" s="1"/>
  <c r="AE12" i="23"/>
  <c r="AF12" i="23"/>
  <c r="AE13" i="23"/>
  <c r="AF13" i="23"/>
  <c r="AE11" i="23"/>
  <c r="AF11" i="23"/>
  <c r="AH14" i="23"/>
  <c r="AG14" i="23" s="1"/>
  <c r="T11" i="23"/>
  <c r="N14" i="23"/>
  <c r="AD14" i="23" s="1"/>
  <c r="N10" i="23"/>
  <c r="AD10" i="23" s="1"/>
  <c r="N9" i="23"/>
  <c r="AD9" i="23" s="1"/>
  <c r="AI11" i="23" l="1"/>
  <c r="AI12" i="23"/>
  <c r="AF14" i="23"/>
  <c r="AE14" i="23"/>
  <c r="AI14" i="23" s="1"/>
  <c r="AE10" i="23"/>
  <c r="AI10" i="23" s="1"/>
  <c r="AF10" i="23"/>
  <c r="AI13" i="23"/>
  <c r="AF9" i="23"/>
  <c r="AE9" i="23"/>
  <c r="AI9" i="23" s="1"/>
  <c r="W8" i="23" l="1"/>
  <c r="AH8" i="23" s="1"/>
  <c r="AG8" i="23" s="1"/>
  <c r="W7" i="23"/>
  <c r="AH7" i="23" s="1"/>
  <c r="AG7" i="23" s="1"/>
  <c r="W6" i="23"/>
  <c r="AH6" i="23" s="1"/>
  <c r="AG6" i="23" s="1"/>
  <c r="W5" i="23"/>
  <c r="AH5" i="23" s="1"/>
  <c r="AG5" i="23" s="1"/>
  <c r="W4" i="23"/>
  <c r="AD7" i="23" l="1"/>
  <c r="AD5" i="23"/>
  <c r="AD8" i="23"/>
  <c r="AD6" i="23"/>
  <c r="AD4" i="23"/>
  <c r="AF6" i="23" l="1"/>
  <c r="AE6" i="23"/>
  <c r="AI6" i="23" s="1"/>
  <c r="AE8" i="23"/>
  <c r="AI8" i="23" s="1"/>
  <c r="AF8" i="23"/>
  <c r="AE5" i="23"/>
  <c r="AI5" i="23" s="1"/>
  <c r="AF5" i="23"/>
  <c r="AF7" i="23"/>
  <c r="AE7" i="23"/>
  <c r="AI7" i="23" s="1"/>
  <c r="AF4" i="23"/>
  <c r="AE4" i="23"/>
  <c r="R4" i="23" l="1"/>
  <c r="S4" i="23" s="1"/>
  <c r="AH4" i="23" s="1"/>
  <c r="AG4" i="23" s="1"/>
  <c r="AI4" i="23" s="1"/>
  <c r="Q4" i="23"/>
  <c r="M4" i="23"/>
  <c r="V6" i="1"/>
  <c r="AC6" i="1" s="1"/>
  <c r="AD6" i="1" s="1"/>
  <c r="AH6" i="1" s="1"/>
  <c r="V5" i="1"/>
  <c r="AC5" i="1" s="1"/>
  <c r="AD5" i="1" s="1"/>
  <c r="AH5" i="1" s="1"/>
  <c r="V4" i="1"/>
  <c r="P4" i="1"/>
  <c r="Q4" i="1" s="1"/>
  <c r="R4" i="1" s="1"/>
  <c r="L4" i="1"/>
  <c r="M4" i="1" s="1"/>
  <c r="E4" i="1"/>
  <c r="S4" i="1" l="1"/>
  <c r="T4" i="23"/>
  <c r="N4" i="23"/>
  <c r="AG4" i="1"/>
  <c r="AF4" i="1" s="1"/>
  <c r="AC4" i="1"/>
  <c r="AE4" i="1" l="1"/>
  <c r="AD4" i="1"/>
  <c r="AH4" i="1" s="1"/>
  <c r="L3" i="1" l="1"/>
  <c r="E3" i="1"/>
  <c r="R3" i="23" l="1"/>
  <c r="P3" i="1"/>
  <c r="Q3" i="1" s="1"/>
  <c r="G16" i="16" l="1"/>
  <c r="I16" i="16"/>
  <c r="S3" i="1" l="1"/>
  <c r="M3" i="1" l="1"/>
  <c r="W3" i="23" l="1"/>
  <c r="Q3" i="23"/>
  <c r="M3" i="23" l="1"/>
  <c r="T3" i="23" s="1"/>
  <c r="N3" i="23" l="1"/>
  <c r="V3" i="1" l="1"/>
  <c r="Y3" i="1"/>
  <c r="AC3" i="1" s="1"/>
  <c r="AD3" i="1" l="1"/>
  <c r="AH3" i="1" s="1"/>
  <c r="AE3" i="1"/>
  <c r="B22" i="26"/>
  <c r="F3" i="26"/>
  <c r="D22" i="26" s="1"/>
  <c r="F2" i="26"/>
  <c r="G2" i="26" s="1"/>
  <c r="F1" i="26"/>
  <c r="G1" i="26" s="1"/>
  <c r="G38" i="25" l="1"/>
  <c r="G37" i="25"/>
  <c r="G36" i="25"/>
  <c r="G23" i="25"/>
  <c r="G24" i="25"/>
  <c r="G22" i="25"/>
  <c r="Z3" i="23" l="1"/>
  <c r="AD3" i="23" s="1"/>
  <c r="AE3" i="23" l="1"/>
  <c r="AF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3" i="23" l="1"/>
  <c r="AH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G3" i="23" l="1"/>
  <c r="AI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<sst xmlns="http://schemas.openxmlformats.org/spreadsheetml/2006/main" count="1398" uniqueCount="591">
  <si>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</si>
  <si>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</si>
  <si>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</si>
  <si>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</si>
  <si>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</si>
  <si>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</si>
  <si>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</si>
  <si>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</si>
  <si>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</si>
  <si>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</si>
  <si>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</si>
  <si>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</si>
  <si>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</si>
  <si>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</si>
  <si>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</si>
  <si>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</si>
  <si>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</si>
  <si>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</si>
  <si>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</si>
  <si>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</si>
  <si>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</si>
  <si>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</si>
  <si>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</si>
  <si>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</si>
  <si>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</si>
  <si>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</si>
  <si>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</si>
  <si>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</si>
  <si>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</si>
  <si>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</si>
  <si>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</si>
  <si>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</si>
  <si>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</si>
  <si>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</si>
  <si>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</si>
  <si>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</si>
  <si>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</si>
  <si>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</si>
  <si>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</si>
  <si>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</si>
  <si>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</si>
  <si>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</si>
  <si>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</si>
  <si>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</si>
  <si>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</si>
  <si>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</si>
  <si>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</si>
  <si>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</si>
  <si>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</si>
  <si>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</si>
  <si>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</si>
  <si>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</si>
  <si>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</si>
  <si>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</si>
  <si>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</si>
  <si>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</si>
  <si>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</si>
  <si>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</si>
  <si>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</si>
  <si>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</si>
  <si>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</si>
  <si>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</si>
  <si>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</si>
  <si>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</si>
  <si>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</si>
  <si>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</si>
  <si>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</si>
  <si>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</si>
  <si>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</si>
  <si>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</si>
  <si>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</si>
  <si>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</si>
  <si>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</si>
  <si>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</si>
  <si>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</si>
  <si>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</si>
  <si>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</si>
  <si>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</si>
  <si>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</si>
  <si>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</si>
  <si>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</si>
  <si>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</si>
  <si>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</si>
  <si>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</si>
  <si>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</si>
  <si>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</si>
  <si>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</si>
  <si>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</si>
  <si>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</si>
  <si>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</si>
  <si>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</si>
  <si>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</si>
  <si>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</si>
  <si>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</si>
  <si>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</si>
  <si>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</si>
  <si>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</si>
  <si>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</si>
  <si>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</si>
  <si>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</si>
  <si>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</si>
  <si>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</si>
  <si>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</si>
  <si>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</si>
  <si>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</si>
  <si>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</si>
  <si>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</si>
  <si>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</si>
  <si>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</si>
  <si>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</si>
  <si>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</si>
  <si>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</si>
  <si>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</si>
  <si>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</si>
  <si>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</si>
  <si>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</si>
  <si>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</si>
  <si>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</si>
  <si>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</si>
  <si>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</si>
  <si>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</si>
  <si>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</si>
  <si>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</si>
  <si>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</si>
  <si>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</si>
  <si>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</si>
  <si>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</si>
  <si>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</si>
  <si>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</si>
  <si>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</si>
  <si>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</si>
  <si>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</si>
  <si>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</si>
  <si>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</si>
  <si>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</si>
  <si>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</si>
  <si>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</si>
  <si>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</si>
  <si>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</si>
  <si>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</si>
  <si>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</si>
  <si>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</si>
  <si>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</si>
  <si>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</si>
  <si>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</si>
  <si>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</si>
  <si>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</si>
  <si>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</si>
  <si>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</si>
  <si>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</si>
  <si>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</si>
  <si>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</si>
  <si>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</si>
  <si>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</si>
  <si>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</si>
  <si>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</si>
  <si>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</si>
  <si>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</si>
  <si>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</si>
  <si>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</si>
  <si>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</si>
  <si>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</si>
  <si>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</si>
  <si>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</si>
  <si>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</si>
  <si>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</si>
  <si>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</si>
  <si>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</si>
  <si>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</si>
  <si>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</si>
  <si>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</si>
  <si>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</si>
  <si>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</si>
  <si>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</si>
  <si>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</si>
  <si>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</si>
  <si>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</si>
  <si>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</si>
  <si>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</si>
  <si>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</si>
  <si>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</si>
  <si>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</si>
  <si>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</si>
  <si>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</si>
  <si>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</si>
  <si>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</si>
  <si>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</si>
  <si>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</si>
  <si>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</si>
  <si>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</si>
  <si>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</si>
  <si>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</si>
  <si>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</si>
  <si>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</si>
  <si>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</si>
  <si>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</si>
  <si>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</si>
  <si>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</si>
  <si>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</si>
  <si>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</si>
  <si>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</si>
  <si>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</si>
  <si>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</si>
  <si>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</si>
  <si>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</si>
  <si>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</si>
  <si>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</si>
  <si>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</si>
  <si>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</si>
  <si>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</si>
  <si>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</si>
  <si>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</si>
  <si>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</si>
  <si>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</si>
  <si>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</si>
  <si>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</si>
  <si>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</si>
  <si>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</si>
  <si>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</si>
  <si>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</si>
  <si>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</si>
  <si>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</si>
  <si>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</si>
  <si>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</si>
  <si>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</si>
  <si>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</si>
  <si>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</si>
  <si>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</si>
  <si>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</si>
  <si>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</si>
  <si>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</si>
  <si>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</si>
  <si>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</si>
  <si>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</si>
  <si>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</si>
  <si>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</si>
  <si>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</si>
  <si>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</si>
  <si>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</si>
  <si>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</si>
  <si>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</si>
  <si>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</si>
  <si>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</si>
  <si>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</si>
  <si>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</si>
  <si>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</si>
  <si>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</si>
  <si>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</si>
  <si>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</si>
  <si>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</si>
  <si>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</si>
  <si>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</si>
  <si>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</si>
  <si>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</si>
  <si>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</si>
  <si>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</si>
  <si>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</si>
  <si>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</si>
  <si>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</si>
  <si>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</si>
  <si>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</si>
  <si>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</si>
  <si>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</si>
  <si>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</si>
  <si>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</si>
  <si>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</si>
  <si>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</si>
  <si>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</si>
  <si>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</si>
  <si>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</si>
  <si>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</si>
  <si>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</si>
  <si>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</si>
  <si>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</si>
  <si>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</si>
  <si>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</si>
  <si>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</si>
  <si>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</si>
  <si>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</si>
  <si>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</si>
  <si>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Plan de acción o de manejo:</t>
  </si>
  <si>
    <t>apa</t>
  </si>
  <si>
    <t>Id Referencia</t>
  </si>
  <si>
    <t>Puntos de Riesgo Fiscal</t>
  </si>
  <si>
    <t>Actividad en la que potencialmente se origina el riesgo fiscal</t>
  </si>
  <si>
    <t>Circunstancia Inmediata</t>
  </si>
  <si>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</si>
  <si>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</si>
  <si>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</si>
  <si>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</si>
  <si>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</si>
  <si>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</si>
  <si>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</si>
  <si>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</si>
  <si>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</si>
  <si>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</si>
  <si>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Custodiar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</si>
  <si>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</si>
  <si>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</si>
  <si>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</si>
  <si>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</si>
  <si>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</si>
  <si>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</si>
  <si>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</si>
  <si>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</si>
  <si>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</si>
  <si>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</si>
  <si>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</si>
  <si>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</si>
  <si>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</si>
  <si>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</si>
  <si>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</si>
  <si>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</si>
  <si>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</si>
  <si>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</si>
  <si>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</si>
  <si>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</si>
  <si>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</si>
  <si>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</si>
  <si>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</si>
  <si>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</si>
  <si>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</si>
  <si>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</si>
  <si>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</si>
  <si>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</si>
  <si>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</si>
  <si>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</si>
  <si>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</si>
  <si>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 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</si>
  <si>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</si>
  <si>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</si>
  <si>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</si>
  <si>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</si>
  <si>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</si>
  <si>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</si>
  <si>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</si>
  <si>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</si>
  <si>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</si>
  <si>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</si>
  <si>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</si>
  <si>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</si>
  <si>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</si>
  <si>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</si>
  <si>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</si>
  <si>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</si>
  <si>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</si>
  <si>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</si>
  <si>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Ejecución de un alcance inferior al contratado y pago total del contrato</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</si>
  <si>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</si>
  <si>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</si>
  <si>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</si>
  <si>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</si>
  <si>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</si>
  <si>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</si>
  <si>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</si>
  <si>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</si>
  <si>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</si>
  <si>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</si>
  <si>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contratistas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</si>
  <si>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</si>
  <si>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</si>
  <si>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</si>
  <si>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</si>
  <si>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</si>
  <si>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</si>
  <si>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</si>
  <si>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</si>
  <si>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</si>
  <si>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</si>
  <si>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</si>
  <si>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</si>
  <si>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</si>
  <si>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</si>
  <si>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</si>
  <si>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</si>
  <si>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</si>
  <si>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</si>
  <si>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</si>
  <si>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</si>
  <si>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</si>
  <si>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r>
      <rPr>
        <b/>
        <sz val="12"/>
        <color theme="1"/>
        <rFont val="Arial"/>
        <family val="2"/>
      </rPr>
      <t>CATÁLOGO INDICATIVO Y ENUNCIATIVO DE PUNTOS DE RIESGO FISCAL Y CIRCUNSTANCIAS INMEDIATAS</t>
    </r>
    <r>
      <rPr>
        <sz val="12"/>
        <color theme="1"/>
        <rFont val="Arial"/>
        <family val="2"/>
      </rPr>
      <t xml:space="preserve">
</t>
    </r>
    <r>
      <rPr>
        <b/>
        <sz val="12"/>
        <color theme="1"/>
        <rFont val="Arial"/>
        <family val="2"/>
      </rPr>
      <t xml:space="preserve">(Anexo 1)
Introducción </t>
    </r>
    <r>
      <rPr>
        <sz val="12"/>
        <color theme="1"/>
        <rFont val="Arial"/>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
</t>
    </r>
  </si>
  <si>
    <r>
      <t xml:space="preserve">Situación </t>
    </r>
    <r>
      <rPr>
        <b/>
        <i/>
        <u/>
        <sz val="12"/>
        <color rgb="FF000000"/>
        <rFont val="Arial"/>
        <family val="2"/>
      </rPr>
      <t>por la que</t>
    </r>
    <r>
      <rPr>
        <b/>
        <i/>
        <sz val="12"/>
        <color rgb="FF000000"/>
        <rFont val="Arial"/>
        <family val="2"/>
      </rPr>
      <t xml:space="preserve"> se presenta el riesgo</t>
    </r>
  </si>
  <si>
    <t>Información tomada de la Guía para la administración del riesgo y el diseño de controles en entidades públicas, versión 6, noviembre de 2022, Dirección de Gestión y Desempeño Institucional, Departamento Administrativo de la Función Pública.</t>
  </si>
  <si>
    <t xml:space="preserve">Impacto  
¿Qué?:
Las consecuencias que puede ocasionar a la Agencia materialización del riesgo </t>
  </si>
  <si>
    <t>Puntos de riesgo fiscal (seleccione y registre el(os) número(s) Cátalogo</t>
  </si>
  <si>
    <t>Circunstancia inmediata  (seleccione y registre el(os) número(s) Cátalogo</t>
  </si>
  <si>
    <t>Tipo de riesgo</t>
  </si>
  <si>
    <t>Catálogo indicativo y enunciativo para riesgos fiscales</t>
  </si>
  <si>
    <t>Fiscal</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</si>
  <si>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</si>
  <si>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</si>
  <si>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t>0 
(ejemplo)</t>
  </si>
  <si>
    <r>
      <rPr>
        <b/>
        <sz val="12"/>
        <rFont val="Arial"/>
        <family val="2"/>
      </rPr>
      <t xml:space="preserve">Acción: </t>
    </r>
    <r>
      <rPr>
        <sz val="12"/>
        <rFont val="Arial"/>
        <family val="2"/>
      </rPr>
      <t>Pendiente de formular el plan de contingencia.</t>
    </r>
  </si>
  <si>
    <t>Gestión contractual</t>
  </si>
  <si>
    <t>Por sanción, multa o penalidad</t>
  </si>
  <si>
    <t>Ocasionada por la indebida supervisión de los contratos o convenios suscritos</t>
  </si>
  <si>
    <t xml:space="preserve">Posibilidad de afectación económica y reputacional, por sanción, multa o penalidad, ocasionada por la indebida supervisión de los contratos o convenios suscritos </t>
  </si>
  <si>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</si>
  <si>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</si>
  <si>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</si>
  <si>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</si>
  <si>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 xml:space="preserve">Desconocimiento u omisión de la normatividad, para beneficiar a un oferente.
Exigencia de requisitos e insumos técnicos adicionales que restrinja la pluralidad de oferentes.
</t>
  </si>
  <si>
    <t>Posibilidad de afectación reputacional por el beneficio propio o de un tercero debido al direccionamiento del proceso contractual.</t>
  </si>
  <si>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</si>
  <si>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</si>
  <si>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</si>
  <si>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</si>
  <si>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t>1. Reprocesos Administrativos.
2. Afectación de la imagen de la Entidad.
3. Afectación de la imagen de la Entidad.
4. Retraso en la adquisición de bienes y/o servicios requeridos para el normal funcionamiento de la Entidad e incumplimiento de las funciones u objetivos previstos con la adquisición de estos bienes, servicios y obras.
5. Posibles sanciones disciplinarias, penales o fiscales.</t>
  </si>
  <si>
    <r>
      <rPr>
        <b/>
        <sz val="12"/>
        <rFont val="Arial"/>
        <family val="2"/>
      </rPr>
      <t>Acción:</t>
    </r>
    <r>
      <rPr>
        <sz val="12"/>
        <rFont val="Arial"/>
        <family val="2"/>
      </rPr>
      <t xml:space="preserve"> Pendiente de formular el plan de contingencia.</t>
    </r>
  </si>
  <si>
    <r>
      <rPr>
        <b/>
        <sz val="12"/>
        <rFont val="Arial"/>
        <family val="2"/>
      </rPr>
      <t>Acción:</t>
    </r>
    <r>
      <rPr>
        <sz val="12"/>
        <rFont val="Arial"/>
        <family val="2"/>
      </rPr>
      <t xml:space="preserve"> Pendiente de formular el plan de acción o de manejo.</t>
    </r>
  </si>
  <si>
    <r>
      <t xml:space="preserve">Convocar a comités de Contratación,
Velar para que las actuaciones de quienes intervengan en el desarrollo de la actividad contractual de la Entidad, se realicen conforme a los principios de transparencia, economía, responsabilidad y a los postulados de la función administrativa, tal como lo ordenan las normas vigentes.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 realiza cuando se convocan de acuerdo a las causales del manual de contratación. </t>
    </r>
    <r>
      <rPr>
        <b/>
        <sz val="12"/>
        <rFont val="Arial"/>
        <family val="2"/>
      </rPr>
      <t xml:space="preserve">
Propósito: 
Cómo se ejecuta:</t>
    </r>
    <r>
      <rPr>
        <sz val="12"/>
        <rFont val="Arial"/>
        <family val="2"/>
      </rPr>
      <t xml:space="preserve">
</t>
    </r>
    <r>
      <rPr>
        <b/>
        <sz val="12"/>
        <rFont val="Arial"/>
        <family val="2"/>
      </rPr>
      <t xml:space="preserve">
Qué pasa con las observaciones o desviaciones: </t>
    </r>
    <r>
      <rPr>
        <sz val="12"/>
        <rFont val="Arial"/>
        <family val="2"/>
      </rPr>
      <t xml:space="preserve">
</t>
    </r>
    <r>
      <rPr>
        <b/>
        <sz val="12"/>
        <rFont val="Arial"/>
        <family val="2"/>
      </rPr>
      <t>Evidencias o soportes de la ejecución:</t>
    </r>
    <r>
      <rPr>
        <sz val="12"/>
        <rFont val="Arial"/>
        <family val="2"/>
      </rPr>
      <t xml:space="preserve"> Actas del comité de contratación.
</t>
    </r>
  </si>
  <si>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t>
    </r>
    <r>
      <rPr>
        <b/>
        <sz val="12"/>
        <rFont val="Arial"/>
        <family val="2"/>
      </rPr>
      <t>Evidencias o soportes de la ejecución:</t>
    </r>
    <r>
      <rPr>
        <sz val="12"/>
        <rFont val="Arial"/>
        <family val="2"/>
      </rPr>
      <t xml:space="preserve"> Acto administrativo (con flujo de aprobación: de quienes firman, vo.bo., revisón y proyecto).</t>
    </r>
  </si>
  <si>
    <r>
      <rPr>
        <b/>
        <sz val="12"/>
        <rFont val="Arial"/>
        <family val="2"/>
      </rPr>
      <t>Acción:</t>
    </r>
    <r>
      <rPr>
        <sz val="12"/>
        <rFont val="Arial"/>
        <family val="2"/>
      </rPr>
      <t xml:space="preserve"> Pendiente de formular el plan de acción o de manejo.
</t>
    </r>
    <r>
      <rPr>
        <b/>
        <sz val="12"/>
        <rFont val="Arial"/>
        <family val="2"/>
      </rPr>
      <t/>
    </r>
  </si>
  <si>
    <t>Evaluación, Control y Mejoramiento</t>
  </si>
  <si>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</si>
  <si>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Direccionamiento Estratégico y Planeación</t>
  </si>
  <si>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</si>
  <si>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t>Gestión de Comunicaciones</t>
  </si>
  <si>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</si>
  <si>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</si>
  <si>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t>Gestión jurídica</t>
  </si>
  <si>
    <t>Posibilidad de pérdida reputacional por filtración de la información de la estrategía de defensa por el servidor público encargado para obtener beneficio propio o de un tercero.</t>
  </si>
  <si>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</si>
  <si>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t>Posibilidad de afectación reputacional por la veracidad de la información a difundir debido a que las direcciones / dependencias entregan información parcial o sin confirmar y fuera de tiempos.</t>
  </si>
  <si>
    <r>
      <t>Posibilidad de afectación reputacional por queja, reclamo o llamado de atenci</t>
    </r>
    <r>
      <rPr>
        <sz val="12"/>
        <color theme="1"/>
        <rFont val="Arial"/>
        <family val="2"/>
      </rPr>
      <t>ó</t>
    </r>
    <r>
      <rPr>
        <sz val="12"/>
        <rFont val="Arial"/>
        <family val="2"/>
      </rPr>
      <t>n interno o externo, debido a un seguimiento inoportuno a la planeación institucional.</t>
    </r>
  </si>
  <si>
    <t>Debido a un seguimiento inoportuno a la planeación institucional.</t>
  </si>
  <si>
    <t>Debido a que las direcciones / dependencias entregan información parcial o sin confirmar y fuera de tiempos.</t>
  </si>
  <si>
    <t>Matriz de levantamiento de activos.</t>
  </si>
  <si>
    <t>Gestión del conflicto.</t>
  </si>
  <si>
    <t>Por la veracidad de la información a difundir.</t>
  </si>
  <si>
    <t>Por queja, reclamo o llamado de atención interno o externo.</t>
  </si>
  <si>
    <t>Por pérdida de credibilidad en el ejercicio auditor.</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</si>
  <si>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</si>
  <si>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</si>
  <si>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</si>
  <si>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</si>
  <si>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Por daño antijurídico en la actuación de la Agencia.</t>
  </si>
  <si>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Orden del día; listado de asistencia y, correo de convocatoria.</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</si>
  <si>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Cada vez que se requiera.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</si>
  <si>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Cada vez que se requiera.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de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</si>
  <si>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Cada vez que se requiera.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</si>
  <si>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t>Preparación y formulación de cooperación internacional</t>
  </si>
  <si>
    <t>Por una sanción de las autoridades competentes</t>
  </si>
  <si>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</si>
  <si>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</si>
  <si>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</si>
  <si>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</si>
  <si>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Responsbale</t>
    </r>
    <r>
      <rPr>
        <sz val="12"/>
        <rFont val="Arial"/>
        <family val="2"/>
      </rPr>
      <t xml:space="preserve">: El(la) profesional delegado(a) en la supervisión de los proyectos cofinanciados con recursos de contrapartida.  
</t>
    </r>
    <r>
      <rPr>
        <b/>
        <sz val="12"/>
        <rFont val="Arial"/>
        <family val="2"/>
      </rPr>
      <t xml:space="preserve">Periodicidad: </t>
    </r>
    <r>
      <rPr>
        <sz val="12"/>
        <rFont val="Arial"/>
        <family val="2"/>
      </rPr>
      <t xml:space="preserve">Cada vez que se requiera durante la ejecución contractual. 
</t>
    </r>
    <r>
      <rPr>
        <b/>
        <sz val="12"/>
        <rFont val="Arial"/>
        <family val="2"/>
      </rPr>
      <t>Propósito:</t>
    </r>
    <r>
      <rPr>
        <sz val="12"/>
        <rFont val="Arial"/>
        <family val="2"/>
      </rPr>
      <t xml:space="preserve"> 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Evidencias o soportes de la ejecución</t>
    </r>
    <r>
      <rPr>
        <sz val="12"/>
        <rFont val="Arial"/>
        <family val="2"/>
      </rPr>
      <t>: Correos electrónicos, Informe de supervisión, oficios al ejecutor solicitando la corrección, memorandos al ordenador del gasto informando la situación, proceso de incumplimiento contractual, Secop II.</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</si>
  <si>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 </t>
    </r>
    <r>
      <rPr>
        <sz val="12"/>
        <rFont val="Arial"/>
        <family val="2"/>
      </rPr>
      <t>El(la) profesional delegado(a) en la supervisión de los proyectos cofinanciados con recursos de contrapartida.</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</si>
  <si>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t>
    </r>
    <r>
      <rPr>
        <sz val="12"/>
        <rFont val="Arial"/>
        <family val="2"/>
      </rPr>
      <t xml:space="preserve"> El(la) profesional delegado(a) en la supervisión de los proyectos cofinanciados con recursos de contrapartida.</t>
    </r>
  </si>
  <si>
    <r>
      <rPr>
        <b/>
        <sz val="12"/>
        <rFont val="Arial"/>
        <family val="2"/>
      </rPr>
      <t xml:space="preserve">Acción: </t>
    </r>
    <r>
      <rPr>
        <sz val="12"/>
        <rFont val="Arial"/>
        <family val="2"/>
      </rPr>
      <t xml:space="preserve">Denuncia ante los entes de control de revisión y ajuste de los procesos de convocatoria y/o invitación directa del mecanismo de contrapartida nacional para que sean transparentes y públicos a los grupos de valor. </t>
    </r>
  </si>
  <si>
    <r>
      <rPr>
        <b/>
        <sz val="12"/>
        <rFont val="Arial"/>
        <family val="2"/>
      </rPr>
      <t xml:space="preserve">Acción: </t>
    </r>
    <r>
      <rPr>
        <sz val="12"/>
        <rFont val="Arial"/>
        <family val="2"/>
      </rPr>
      <t xml:space="preserve">Inicio de procesos de cumplimientos y sanciones de acuerdo con lo consignado en el convenio, procesos disciplinarios del o a la supervisora de los convenios suscritos.   
</t>
    </r>
  </si>
  <si>
    <r>
      <t xml:space="preserve">Generar criterios de evaluación tecnica, financiera y legal de la iniciativas propuestas garantizando imparcialidad, e igualdad de condiciones en cualquiera de las metodologias de identificación y selección  de iniciativas contempladas en el manual de contrapartidas nacional.
</t>
    </r>
    <r>
      <rPr>
        <b/>
        <sz val="12"/>
        <rFont val="Arial"/>
        <family val="2"/>
      </rPr>
      <t xml:space="preserve">Responsable: </t>
    </r>
    <r>
      <rPr>
        <sz val="12"/>
        <rFont val="Arial"/>
        <family val="2"/>
      </rPr>
      <t xml:space="preserve">Profesionales y contratistas que hacen parte del grupo interno de trabajo de apoyos financieros para la  cooperación internacional . 
</t>
    </r>
    <r>
      <rPr>
        <b/>
        <sz val="12"/>
        <rFont val="Arial"/>
        <family val="2"/>
      </rPr>
      <t>Periodicidad:</t>
    </r>
    <r>
      <rPr>
        <sz val="12"/>
        <rFont val="Arial"/>
        <family val="2"/>
      </rPr>
      <t xml:space="preserve"> Se realiza una vez cuando se recibe la iniciativa.
</t>
    </r>
    <r>
      <rPr>
        <b/>
        <sz val="12"/>
        <rFont val="Arial"/>
        <family val="2"/>
      </rPr>
      <t>Propósito:</t>
    </r>
    <r>
      <rPr>
        <sz val="12"/>
        <rFont val="Arial"/>
        <family val="2"/>
      </rPr>
      <t xml:space="preserve"> Prevenir cualquier tipo de favorecimiento a algun proponente que aplique al mecanismo de contrapartida nacional.
</t>
    </r>
    <r>
      <rPr>
        <b/>
        <sz val="12"/>
        <rFont val="Arial"/>
        <family val="2"/>
      </rPr>
      <t>Cómo se ejecuta:</t>
    </r>
    <r>
      <rPr>
        <sz val="12"/>
        <rFont val="Arial"/>
        <family val="2"/>
      </rPr>
      <t xml:space="preserve"> En mesa tecnica del GIT de Apoyos Financieros, que se reune al inicio del proceso se determinan los criterios de evaluación, los aprueba el director tecnico de DCI mediante acta.
</t>
    </r>
    <r>
      <rPr>
        <b/>
        <sz val="12"/>
        <rFont val="Arial"/>
        <family val="2"/>
      </rPr>
      <t>Qué pasa con las observaciones o desviaciones</t>
    </r>
    <r>
      <rPr>
        <sz val="12"/>
        <rFont val="Arial"/>
        <family val="2"/>
      </rPr>
      <t xml:space="preserve">: En caso de que se consideren los criterios insuficientes, se invitará a la mesa tecnica, miembros de otras direcciones misionales de la entidad para ajustar los criterios y su medida de calificación.
</t>
    </r>
    <r>
      <rPr>
        <b/>
        <sz val="12"/>
        <rFont val="Arial"/>
        <family val="2"/>
      </rPr>
      <t xml:space="preserve">Evidencias o soportes de la ejecución: </t>
    </r>
    <r>
      <rPr>
        <sz val="12"/>
        <rFont val="Arial"/>
        <family val="2"/>
      </rPr>
      <t>Actas de reunión donde se verifique la generación de  criterios de evaluación tecnica, financiera y legal de la iniciativas propuestas</t>
    </r>
  </si>
  <si>
    <t>Gestión administrativa</t>
  </si>
  <si>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</si>
  <si>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</si>
  <si>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</si>
  <si>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realizados durante la jornada diaria y verificados al finalizar la jornada laboral.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</si>
  <si>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</si>
  <si>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Cierre temporal de las operaciones de caja menor para iniciar proceso de investigación interno a los servidores involucrados.
</t>
    </r>
    <r>
      <rPr>
        <b/>
        <sz val="12"/>
        <rFont val="Arial"/>
        <family val="2"/>
      </rPr>
      <t xml:space="preserve">Responsable: </t>
    </r>
    <r>
      <rPr>
        <sz val="12"/>
        <rFont val="Arial"/>
        <family val="2"/>
      </rPr>
      <t>El(la) coordinador(a) del grupo interno de trabajo de gestión de servicios administrativos.</t>
    </r>
  </si>
  <si>
    <t>4,14,17,22, 23, 25, 26, 27, 33, 36</t>
  </si>
  <si>
    <t>Por pérdida de los recursos entregados en administración.</t>
  </si>
  <si>
    <t xml:space="preserve">Al entregar los recursos, sin el cumplimiento de los requisitos y no realizar los controles establecidos en la nortividad vigente. </t>
  </si>
  <si>
    <t xml:space="preserve">Posibilidad de pérdida de resursos en ejercicio sin el cumplimiento de los requisitos y no realizar los controles establecidos en la nortividad vigente. </t>
  </si>
  <si>
    <r>
      <t xml:space="preserve">Aplicar los lineamientos establecidos por la Agencia para la administración de la caja menor.
</t>
    </r>
    <r>
      <rPr>
        <b/>
        <sz val="12"/>
        <rFont val="Arial"/>
        <family val="2"/>
      </rPr>
      <t xml:space="preserve">
Responsable: </t>
    </r>
    <r>
      <rPr>
        <sz val="12"/>
        <rFont val="Arial"/>
        <family val="2"/>
      </rPr>
      <t xml:space="preserve">El cuentadante de la caja menor.
</t>
    </r>
    <r>
      <rPr>
        <b/>
        <sz val="12"/>
        <rFont val="Arial"/>
        <family val="2"/>
      </rPr>
      <t>Periodicidad:</t>
    </r>
    <r>
      <rPr>
        <sz val="12"/>
        <rFont val="Arial"/>
        <family val="2"/>
      </rPr>
      <t xml:space="preserve"> Cada vez que se efectúan gastos por este medio realizados durante la jornada diaria y verificados al finalizar la jornada laboral. 
</t>
    </r>
    <r>
      <rPr>
        <b/>
        <sz val="12"/>
        <rFont val="Arial"/>
        <family val="2"/>
      </rPr>
      <t>Propósito:</t>
    </r>
    <r>
      <rPr>
        <sz val="12"/>
        <rFont val="Arial"/>
        <family val="2"/>
      </rPr>
      <t xml:space="preserve"> Cumplir con los lineamientos establecidos por la Agencia para la administración de la caja menor.
</t>
    </r>
    <r>
      <rPr>
        <b/>
        <sz val="12"/>
        <rFont val="Arial"/>
        <family val="2"/>
      </rPr>
      <t xml:space="preserve">
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 xml:space="preserve">
Qué pasa con las observaciones o desviaciones: </t>
    </r>
    <r>
      <rPr>
        <sz val="12"/>
        <rFont val="Arial"/>
        <family val="2"/>
      </rPr>
      <t xml:space="preserve">Reportar al respectivo superior jerárquico de la Agencia, el estado de la administración  de la caja menor.
</t>
    </r>
    <r>
      <rPr>
        <b/>
        <sz val="12"/>
        <rFont val="Arial"/>
        <family val="2"/>
      </rPr>
      <t xml:space="preserve">Evidencias o soportes de la ejecución: </t>
    </r>
    <r>
      <rPr>
        <sz val="12"/>
        <rFont val="Arial"/>
        <family val="2"/>
      </rPr>
      <t>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</si>
  <si>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
Responsable</t>
    </r>
    <r>
      <rPr>
        <sz val="12"/>
        <rFont val="Arial"/>
        <family val="2"/>
      </rPr>
      <t>: El(la) coordinador(a) del grupo interno de trabajo de gestión de servicios administrativos.</t>
    </r>
  </si>
  <si>
    <r>
      <rPr>
        <b/>
        <sz val="12"/>
        <color theme="1"/>
        <rFont val="Arial"/>
        <family val="2"/>
      </rPr>
      <t xml:space="preserve">Acción: </t>
    </r>
    <r>
      <rPr>
        <sz val="12"/>
        <color theme="1"/>
        <rFont val="Arial"/>
        <family val="2"/>
      </rPr>
      <t xml:space="preserve">Cierre temporal de las operaciones de caja menor para iniciar proceso de investigación interno a los servidores involucrados.
</t>
    </r>
    <r>
      <rPr>
        <b/>
        <sz val="12"/>
        <color theme="1"/>
        <rFont val="Arial"/>
        <family val="2"/>
      </rPr>
      <t xml:space="preserve">Responsable: </t>
    </r>
    <r>
      <rPr>
        <sz val="12"/>
        <color theme="1"/>
        <rFont val="Arial"/>
        <family val="2"/>
      </rPr>
      <t>El(la) coordinador(a) del grupo interno de trabajo de gestión de servicios administrativos.</t>
    </r>
  </si>
  <si>
    <t>Implementación y seguimiento de la cooperación internacional</t>
  </si>
  <si>
    <t xml:space="preserve">Por cambios en las dinámicas de la Cooperación Sur-Sur,  así como factores propios de países socios:
cambios de Gobierno, restricciones presupuestales, entre otros. </t>
  </si>
  <si>
    <t>Realizar seguimiento a la ejecución de los recursos derl FOCAI que se les entregan a otros países o entidades.
Responsable: El director(a) técnico(a).
Periodicidad: Trimestral. 
Propósito: Que el seguimiento en la ejecución de los recursos entregados por el FOCAI  a otros países o entidades.
Cómo se ejecuta:Mediante solicitud formal dirigida a los beneficiarios de los recursos entregado por APC Colombia, solicitándoles el informe del uso de los recursos recibidos.
Qué pasa con las observaciones o desviaciones: Cuando aplique se reitera la solicitud del informe donde el beneficiario da cuenta del uso de los recursos recibidos 
Evidencias o soportes de la ejecución: Oficios de solicitud y reitero de los informes del uso de los recursos.</t>
  </si>
  <si>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</si>
  <si>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t>Posibilidad de afectación reputacional por no rendir informes sobre el uso o destinación de los recursos entregados a otros países y otras entidades y por ende por la no entrega de los mismos.</t>
  </si>
  <si>
    <t xml:space="preserve">Por baja ejecución de proyectos e iniciativas de cooperación Sur-Sur. </t>
  </si>
  <si>
    <t>Por no reporte o no rendir informes sobre el uso o destinación de los recursos entregados a otros países y otras entidades.</t>
  </si>
  <si>
    <t>Por la no entrega de los informes.</t>
  </si>
  <si>
    <t xml:space="preserve">Posibilidad de afectación reputacional por baja ejecución de las actividades de cooperación Sur Sur por cambios en las dinámicas de la Cooperación con los  países socios.  </t>
  </si>
  <si>
    <r>
      <t xml:space="preserve">Realizar seguimiento al informe de ejecución de los recursos entregados.
</t>
    </r>
    <r>
      <rPr>
        <b/>
        <sz val="12"/>
        <rFont val="Arial"/>
        <family val="2"/>
      </rPr>
      <t>Responsable:</t>
    </r>
    <r>
      <rPr>
        <sz val="12"/>
        <rFont val="Arial"/>
        <family val="2"/>
      </rPr>
      <t xml:space="preserve"> El(a) director(a) técnico(a).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Que el seguimiento sea oportuno en la ejecución de los recursos entregados.
</t>
    </r>
    <r>
      <rPr>
        <b/>
        <sz val="12"/>
        <rFont val="Arial"/>
        <family val="2"/>
      </rPr>
      <t xml:space="preserve">Cómo se ejecuta: </t>
    </r>
    <r>
      <rPr>
        <sz val="12"/>
        <rFont val="Arial"/>
        <family val="2"/>
      </rPr>
      <t xml:space="preserve">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 xml:space="preserve">Evidencias o soportes de la ejecución: </t>
    </r>
    <r>
      <rPr>
        <sz val="12"/>
        <rFont val="Arial"/>
        <family val="2"/>
      </rPr>
      <t>Acta de reunión trimestral de las comisiones mixtas, programación mensual de seguimiento de los enlaces de los países.</t>
    </r>
  </si>
  <si>
    <r>
      <rPr>
        <b/>
        <sz val="12"/>
        <rFont val="Arial"/>
        <family val="2"/>
      </rPr>
      <t xml:space="preserve">Acción: </t>
    </r>
    <r>
      <rPr>
        <sz val="12"/>
        <rFont val="Arial"/>
        <family val="2"/>
      </rPr>
      <t xml:space="preserve">Presenta periodicamente a la Dirección general  las alertas a de los ejecución de los recursos del FOCAI entregados a otros países o entidades
</t>
    </r>
    <r>
      <rPr>
        <b/>
        <sz val="12"/>
        <rFont val="Arial"/>
        <family val="2"/>
      </rPr>
      <t xml:space="preserve">Responsable: </t>
    </r>
    <r>
      <rPr>
        <sz val="12"/>
        <rFont val="Arial"/>
        <family val="2"/>
      </rPr>
      <t xml:space="preserve">El(a) director(a) técnico(a).
</t>
    </r>
  </si>
  <si>
    <r>
      <rPr>
        <b/>
        <sz val="12"/>
        <color theme="1"/>
        <rFont val="Arial"/>
        <family val="2"/>
      </rPr>
      <t xml:space="preserve">Acción: </t>
    </r>
    <r>
      <rPr>
        <sz val="12"/>
        <color theme="1"/>
        <rFont val="Arial"/>
        <family val="2"/>
      </rPr>
      <t>Pendiente de formular el plan de contingencia.</t>
    </r>
  </si>
  <si>
    <r>
      <rPr>
        <b/>
        <sz val="12"/>
        <color theme="1"/>
        <rFont val="Arial"/>
        <family val="2"/>
      </rPr>
      <t>Acción:</t>
    </r>
    <r>
      <rPr>
        <sz val="12"/>
        <color theme="1"/>
        <rFont val="Arial"/>
        <family val="2"/>
      </rPr>
      <t xml:space="preserve"> Pendiente de formular el plan de contingencia.</t>
    </r>
  </si>
  <si>
    <t>Posibilidad de afectación reputacional debido a la baja ejecución de las actividades plasmadas dentro del PETI lo que genera incumplimiento en la realización de proyectos e iniciativas.</t>
  </si>
  <si>
    <t>Realizar seguimiento a la ejecucion de proyectos e iniciativas.
Responsable: El director(a) administrativo(a) y financiero(a).
Periodicidad: Trimestral. 
Propósito: Que el seguimiento sea oportuno en la ejecución de proyectos e iniciativas. 
Cómo se ejecuta: 
Se realiza por medio de la supervision de las iniciativas de proyectos contempladas en el PETI.
Qué pasa con las observaciones o desviaciones: Cuando aplique se realiza ajustes a los proyectos o reprogramación de iniciativas. 
Evidencias o soportes de la ejecución: Informes de supervisión de las unidades establecidas en el PETI e informes de ejecución del PETI.</t>
  </si>
  <si>
    <t>Gestión de tecnologías de la información</t>
  </si>
  <si>
    <t>Baja ejecución de proyectos e iniciativas del Plan Estrategicos de Tecnologias de la Información (PETI).</t>
  </si>
  <si>
    <r>
      <rPr>
        <sz val="12"/>
        <rFont val="Arial"/>
        <family val="2"/>
      </rPr>
      <t xml:space="preserve">Posible incumplimiento en una obligación que no afecte el objeto contractual.
</t>
    </r>
    <r>
      <rPr>
        <b/>
        <sz val="12"/>
        <rFont val="Arial"/>
        <family val="2"/>
      </rPr>
      <t xml:space="preserve">
Acción: </t>
    </r>
    <r>
      <rPr>
        <sz val="12"/>
        <rFont val="Arial"/>
        <family val="2"/>
      </rPr>
      <t xml:space="preserve"> En caso del posible incumplimiento el supervisor del contrato debera notificar al contratista sobre el mismo, con conocimiento al Director Administrativo y Financiero.</t>
    </r>
    <r>
      <rPr>
        <b/>
        <sz val="12"/>
        <rFont val="Arial"/>
        <family val="2"/>
      </rPr>
      <t xml:space="preserve">
Responsable:</t>
    </r>
    <r>
      <rPr>
        <sz val="12"/>
        <rFont val="Arial"/>
        <family val="2"/>
      </rPr>
      <t xml:space="preserve"> Supervisor del contrato.</t>
    </r>
  </si>
  <si>
    <r>
      <rPr>
        <b/>
        <sz val="12"/>
        <rFont val="Arial"/>
        <family val="2"/>
      </rPr>
      <t xml:space="preserve">Acción: </t>
    </r>
    <r>
      <rPr>
        <sz val="12"/>
        <rFont val="Arial"/>
        <family val="2"/>
      </rPr>
      <t>Apertura de trámite administrativo por posible incumplimiento.</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</si>
  <si>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</si>
  <si>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</si>
  <si>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t xml:space="preserve">Puertas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</si>
  <si>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rPr>
        <b/>
        <sz val="12"/>
        <rFont val="Arial"/>
        <family val="2"/>
      </rPr>
      <t xml:space="preserve">Acción: </t>
    </r>
    <r>
      <rPr>
        <sz val="12"/>
        <rFont val="Arial"/>
        <family val="2"/>
      </rPr>
      <t xml:space="preserve">Realizar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</si>
  <si>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t>Perdidas economicas, de imagen y/o reputacionales.</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</si>
  <si>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</si>
  <si>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r>
      <rPr>
        <b/>
        <sz val="12"/>
        <rFont val="Arial"/>
        <family val="2"/>
      </rPr>
      <t xml:space="preserve">Acción: </t>
    </r>
    <r>
      <rPr>
        <sz val="12"/>
        <rFont val="Arial"/>
        <family val="2"/>
      </rPr>
      <t xml:space="preserve">Revisar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</si>
  <si>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</si>
  <si>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rPr>
        <b/>
        <sz val="12"/>
        <rFont val="Arial"/>
        <family val="2"/>
      </rPr>
      <t xml:space="preserve">Acción: </t>
    </r>
    <r>
      <rPr>
        <sz val="12"/>
        <rFont val="Arial"/>
        <family val="2"/>
      </rPr>
      <t xml:space="preserve">Revisar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</si>
  <si>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</si>
  <si>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</si>
  <si>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</si>
  <si>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</si>
  <si>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</si>
  <si>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</si>
  <si>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</si>
  <si>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</si>
  <si>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t>Susceptible a retrasos en los procesos internos por falta de la información requerida.</t>
  </si>
  <si>
    <t>Por el incumplimiento de compromisos institucionales, normatividad, demandas o  acciones disciplinarias.</t>
  </si>
  <si>
    <t>Por factores propios del país: cambios de Gobierno, restricciones presupuestales, incumplimiento en la ejecucion del proyecto y/o iniciativa, entre otros.</t>
  </si>
  <si>
    <t>Debido a la inadeacuada custodia, ingreso y/o salida e inoportuna gestión y registro en el sistema de información.</t>
  </si>
  <si>
    <t>Debido al ingreso de personal sin autorización y falta de control en en los prestamos de documentación y/o activos.</t>
  </si>
  <si>
    <t>Debido a ingreso de personal no autorizado y falta de control en el prestamo de expedientes.</t>
  </si>
  <si>
    <t>Posibilidad de afectación económica y reputacional susceptible a pérdida de información, documentos, expedientes que puedan ser sustraidos sin autorización del archivo central.</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</si>
  <si>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</si>
  <si>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por inadeacuada custodia, ingreso y/o salida e inoportuna de personas ajenas al proceso o la Agencia, ocasionando pérdida o daño de los bienes de la Agencia.</t>
  </si>
  <si>
    <t>Posibilidad de afectación económica y reputacional por inadeacuada custodia, ingreso y/o salida e inoportuna gestión y registro en el sistema de información destinado para tal fin, ocasionando pérdida o daño de los bienes de la Agencia.</t>
  </si>
  <si>
    <t>Gestión de servicio al ciudadano</t>
  </si>
  <si>
    <t>Carencia o insuficiencia de PAC.</t>
  </si>
  <si>
    <t>Registro de información sin soportes completos y precisos.</t>
  </si>
  <si>
    <t>Suministro de información al proceso contable de forma incompleta o sin verificación.</t>
  </si>
  <si>
    <t>Las áreas no realizan la solicitud de cupo PAC en las fechas estipuladas
Minhacienda no autoriza la solicitud del total de cupo PAC, debido a la no ejecución en el mes inmediatamente anterior.</t>
  </si>
  <si>
    <t>Incumplimiento en el pago de los compromisos financieros adquiridos por la entidad en forma oportuna.</t>
  </si>
  <si>
    <t>Posibilidad de afectación re putacional por el incompleto o inexacto reflejo de la realidad de los hechos económicos registrados en los estados financieros de la Agencia.</t>
  </si>
  <si>
    <t>Gestión financiera</t>
  </si>
  <si>
    <t>Retarda el traslado oportuno de la petición a las diferentes direcciones que por compentencia debe dar tramite a la solicitud.</t>
  </si>
  <si>
    <r>
      <t xml:space="preserve">Alarma programada en el Sistema de gestión documental Orfeo para recordar el plazo y tiempos de respuesta, a los servidores públicos responsables de tramitar, o apoyar en la respuesta o con insumos para las PQRSD. Notificación enviada en dos oportunidades durante el dia de la jornada laboral.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Adicionalmente se hace un seguimiento de la copia del correo de las alarmas generadas, para seguimiento y control.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E igualmente desde la cuenta de PQRSD se envia un correo electrónico recordatorio al servidor público responsables de tramitar la PQRSD, en el cual se indica el plazo y tiempos de respuesta de la solicitud.
</t>
    </r>
    <r>
      <rPr>
        <b/>
        <sz val="12"/>
        <rFont val="Arial"/>
        <family val="2"/>
      </rPr>
      <t>Evidencias o soportes de la ejecución:</t>
    </r>
    <r>
      <rPr>
        <sz val="12"/>
        <rFont val="Arial"/>
        <family val="2"/>
      </rPr>
      <t xml:space="preserve"> Se encuentran plasmadas en los correos enviados a cada uno de los responsables de la respuesta. (Alarmas automáticas)</t>
    </r>
  </si>
  <si>
    <r>
      <rPr>
        <b/>
        <sz val="12"/>
        <rFont val="Arial"/>
        <family val="2"/>
      </rPr>
      <t xml:space="preserve">Acción: </t>
    </r>
    <r>
      <rPr>
        <sz val="12"/>
        <rFont val="Arial"/>
        <family val="2"/>
      </rPr>
      <t xml:space="preserve">Realizar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</si>
  <si>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 xml:space="preserve">Acción: Hacer </t>
    </r>
    <r>
      <rPr>
        <sz val="12"/>
        <rFont val="Arial"/>
        <family val="2"/>
      </rPr>
      <t xml:space="preserve">de manera inmediata el traslado de la petición a las diferentes direcciones que por compentencia debe dar tramite a la solicitud.
</t>
    </r>
    <r>
      <rPr>
        <b/>
        <sz val="12"/>
        <rFont val="Arial"/>
        <family val="2"/>
      </rPr>
      <t xml:space="preserve">Responsable: </t>
    </r>
    <r>
      <rPr>
        <sz val="12"/>
        <rFont val="Arial"/>
        <family val="2"/>
      </rPr>
      <t xml:space="preserve">El(la) profesional responsable de las PQRSD.
</t>
    </r>
  </si>
  <si>
    <t>Debido a la respuesta inoportuna a las PQRSD.</t>
  </si>
  <si>
    <t>Posibilidad de afectación reputacional y/o económica,  por acciones constitucionales (Tutelas) y responsabilidades disciplinarias, debido a la respuesta inoportuna a las PQRSD.</t>
  </si>
  <si>
    <t>Gestión de talento humano</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</si>
  <si>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</si>
  <si>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</si>
  <si>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</si>
  <si>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</si>
  <si>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</si>
  <si>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</si>
  <si>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t>Por reclamos de los servidores públicos.</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</si>
  <si>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</si>
  <si>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</si>
  <si>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</si>
  <si>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por reclamos de los servidores debido a liquidaciones inexactas de la nómina o de las liquidaciones finales o fallas en la legalización del acto
administrativo.</t>
  </si>
  <si>
    <t>Posibilidad de afectación económica y reputacional por sanciones y/o multas del organismo de control, debido al incumplimiento legal de los requisitos del Sistema de gestión de seguridad y salud en el trabajo (SG-SST).</t>
  </si>
  <si>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</si>
  <si>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</si>
  <si>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</si>
  <si>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</si>
  <si>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</si>
  <si>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</si>
  <si>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r>
      <t xml:space="preserve">Registrar información correspondiente a las donaciones recibidas, verificadas y tramitadas, las digitaliza y archiva con sus soportes, y socializa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 xml:space="preserve">Cómo se ejecuta: </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</si>
  <si>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t xml:space="preserve">Administración de recursos de cooperación internacional no reembolsables y donaciones en especie </t>
  </si>
  <si>
    <t>Por la reclamación de la DIAN y queja y/o sanción de los organismos de vigilancia y control.</t>
  </si>
  <si>
    <t>Debido al incumplimiento en los requisitos para tramitar donaciones por parte de la Agencia.</t>
  </si>
  <si>
    <t>Posibilidad de afectación reputacional, por la reclamación de la DIAN y queja y/o sanción de los organismos de vigilancia y control, debido al incumplimiento en los requisitos para tramitar donaciones por parte de la Agencia.</t>
  </si>
  <si>
    <t>Por baja alineación de las prioridades de los cooperantes internacionales con las prioridades definidas en la ENCI 2023-2027</t>
  </si>
  <si>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</si>
  <si>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documento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</si>
  <si>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t xml:space="preserve">Elaborar y hacer seguimiento trimestral a treinta (30) planes de trabajo para la vigencia 2022,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</si>
  <si>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</si>
  <si>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</si>
  <si>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</si>
  <si>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t xml:space="preserve">Hacer seguimiento periódico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</si>
  <si>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rPr>
        <b/>
        <sz val="12"/>
        <rFont val="Arial"/>
        <family val="2"/>
      </rPr>
      <t xml:space="preserve">Acción: </t>
    </r>
    <r>
      <rPr>
        <sz val="12"/>
        <rFont val="Arial"/>
        <family val="2"/>
      </rPr>
      <t xml:space="preserve">Informar (los responsables del equipo CUC) por correo electónico al responsable de la revisión de los documentos de los registros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</si>
  <si>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</si>
  <si>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</si>
  <si>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</si>
  <si>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</si>
  <si>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t>Identificación y priorización de cooperación internacional</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</si>
  <si>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</si>
  <si>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</si>
  <si>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</si>
  <si>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</si>
  <si>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</si>
  <si>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FIN</t>
  </si>
  <si>
    <t xml:space="preserve">Por revocatoria de nombramiento y sanciones disciplinarias </t>
  </si>
  <si>
    <t>Debido al incumplimiento en la verificación y  certificación de requisitos exigidos para el desempeño del empleo público</t>
  </si>
  <si>
    <t>Posibilidad de afectación económica
y reputacional por revocatoria de nombramiento y sanciones disciplinarias, debido al incumplimiento en la verificación y certificación de requisitos exigidos para el desempeño del empleo público</t>
  </si>
  <si>
    <r>
      <t xml:space="preserve">Expedir certificación de cumplimiento de requisitos y verificar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</si>
  <si>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rPr>
        <b/>
        <sz val="12"/>
        <rFont val="Arial"/>
        <family val="2"/>
      </rPr>
      <t xml:space="preserve">Acción: </t>
    </r>
    <r>
      <rPr>
        <sz val="12"/>
        <rFont val="Arial"/>
        <family val="2"/>
      </rPr>
      <t xml:space="preserve">Aplicar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</si>
  <si>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t>Por la Reclamación  del donante</t>
  </si>
  <si>
    <t>Debido a la ausencia en el seguimiento frente a la entrega final de la donación realizada por el donante</t>
  </si>
  <si>
    <t>Posibilidad de afectación económica y reputacional, por la reclamación del donante, debido a la ausencia en el  seguimiento frente a la entrega final de la donación realizada por el donante</t>
  </si>
  <si>
    <r>
      <rPr>
        <b/>
        <sz val="12"/>
        <rFont val="Arial"/>
        <family val="2"/>
      </rPr>
      <t xml:space="preserve">Acción: </t>
    </r>
    <r>
      <rPr>
        <sz val="12"/>
        <rFont val="Arial"/>
        <family val="2"/>
      </rPr>
      <t xml:space="preserve">Solicitar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</si>
  <si>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r>
      <t xml:space="preserve">Validar el cumplimiento de los lineamientos establecidos en el Protocolo de seguridad y manejo de tesorería autorizadas por el Ministerio de Hacienda.
</t>
    </r>
    <r>
      <rPr>
        <b/>
        <sz val="12"/>
        <rFont val="Arial"/>
        <family val="2"/>
      </rPr>
      <t xml:space="preserve">Responsable: </t>
    </r>
    <r>
      <rPr>
        <sz val="12"/>
        <rFont val="Arial"/>
        <family val="2"/>
      </rPr>
      <t xml:space="preserve">El(la) coordinador(a) del grupo interno de trabajo de gestión financiera.
</t>
    </r>
    <r>
      <rPr>
        <b/>
        <sz val="12"/>
        <rFont val="Arial"/>
        <family val="2"/>
      </rPr>
      <t xml:space="preserve">Periodicidad: </t>
    </r>
    <r>
      <rPr>
        <sz val="12"/>
        <rFont val="Arial"/>
        <family val="2"/>
      </rPr>
      <t xml:space="preserve">Continua.
</t>
    </r>
    <r>
      <rPr>
        <b/>
        <sz val="12"/>
        <rFont val="Arial"/>
        <family val="2"/>
      </rPr>
      <t xml:space="preserve">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Evidencias o soportes de la ejecución:</t>
    </r>
    <r>
      <rPr>
        <sz val="12"/>
        <rFont val="Arial"/>
        <family val="2"/>
      </rPr>
      <t xml:space="preserve"> Protocolo actualizado, comprobante de pagos a través de la plataforma bancaria, solicitud de pago al banco, entre otros.</t>
    </r>
  </si>
  <si>
    <r>
      <rPr>
        <b/>
        <sz val="12"/>
        <rFont val="Arial"/>
        <family val="2"/>
      </rPr>
      <t>Acción:</t>
    </r>
    <r>
      <rPr>
        <sz val="12"/>
        <rFont val="Arial"/>
        <family val="2"/>
      </rPr>
      <t xml:space="preserve"> 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</si>
  <si>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Acción:</t>
    </r>
    <r>
      <rPr>
        <sz val="12"/>
        <rFont val="Arial"/>
        <family val="2"/>
      </rPr>
      <t xml:space="preserve"> Informar al jefe inmediato y  ordenador del gasto para que se realice la gestión necesaria en cuanto al pago y adelantar la investigación de la causa o causas que dieron origen al incumplimiento, para tomar las acciones correctivas a que de lugar la situación. </t>
    </r>
  </si>
  <si>
    <r>
      <t xml:space="preserve">Realizar conciliaciones bancarias acorde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</si>
  <si>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t>Por la insuficiencia de controles adecuados para el registro de cuentas por pagar y obligaciones</t>
  </si>
  <si>
    <t>Debido a la falta de seguimiento y control por parte de los supervisores de contrato u orden de compra</t>
  </si>
  <si>
    <t>Realizar pagos con cargo a un Registro Presupuestal de un mismo tercero, con cargo a otro contrato u orden de compra</t>
  </si>
  <si>
    <r>
      <t xml:space="preserve">Realizar seguimiento y verificación en SECOP II y aplicar formato de seguimiento a los proveedores con más de un contrato u orden de compra suscrito con APC-Colombia.
</t>
    </r>
    <r>
      <rPr>
        <b/>
        <sz val="12"/>
        <rFont val="Arial"/>
        <family val="2"/>
      </rPr>
      <t>Responsable:</t>
    </r>
    <r>
      <rPr>
        <sz val="12"/>
        <rFont val="Arial"/>
        <family val="2"/>
      </rPr>
      <t xml:space="preserve"> El(la) contador(a) del grupo interno de trabajo de gestión financiera o quién haga sus veces.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realización de pagos con cargo a un registro presupuestal que no corresponda.
</t>
    </r>
    <r>
      <rPr>
        <b/>
        <sz val="12"/>
        <rFont val="Arial"/>
        <family val="2"/>
      </rPr>
      <t>Cómo se ejecuta:</t>
    </r>
    <r>
      <rPr>
        <sz val="12"/>
        <rFont val="Arial"/>
        <family val="2"/>
      </rPr>
      <t xml:space="preserve"> Cada vez que se realiza una solicitud de pago con cargo a proveedores con más de un contrato u orden de compra.
</t>
    </r>
    <r>
      <rPr>
        <b/>
        <sz val="12"/>
        <rFont val="Arial"/>
        <family val="2"/>
      </rPr>
      <t>Qué pasa con las observaciones o desviaciones:</t>
    </r>
    <r>
      <rPr>
        <sz val="12"/>
        <rFont val="Arial"/>
        <family val="2"/>
      </rPr>
      <t xml:space="preserve"> En caso de encontrar inconsistencias en la solicitud de pago, éste será devuelto para verificación y corrección por parte del proveedor y supervisor.
</t>
    </r>
    <r>
      <rPr>
        <b/>
        <sz val="12"/>
        <rFont val="Arial"/>
        <family val="2"/>
      </rPr>
      <t>Evidencias o soportes de la ejecución:</t>
    </r>
    <r>
      <rPr>
        <sz val="12"/>
        <rFont val="Arial"/>
        <family val="2"/>
      </rPr>
      <t xml:space="preserve"> Formato para control de pagos firmado por el(la) supervisor(a) y del(a) funcionario(a) que realice la revisión en el proceso Gestión financiera.</t>
    </r>
  </si>
  <si>
    <r>
      <rPr>
        <b/>
        <sz val="12"/>
        <rFont val="Arial"/>
        <family val="2"/>
      </rPr>
      <t>Acción:</t>
    </r>
    <r>
      <rPr>
        <sz val="12"/>
        <rFont val="Arial"/>
        <family val="2"/>
      </rPr>
      <t xml:space="preserve"> Revisar y actualizar el Procedimiento elaboración de estados financieros.
</t>
    </r>
    <r>
      <rPr>
        <b/>
        <sz val="12"/>
        <rFont val="Arial"/>
        <family val="2"/>
      </rPr>
      <t>Responsable:</t>
    </r>
    <r>
      <rPr>
        <sz val="12"/>
        <rFont val="Arial"/>
        <family val="2"/>
      </rPr>
      <t xml:space="preserve"> Profesional especializado con funciones de contabilidad.</t>
    </r>
  </si>
  <si>
    <r>
      <rPr>
        <b/>
        <sz val="12"/>
        <rFont val="Arial"/>
        <family val="2"/>
      </rPr>
      <t xml:space="preserve">Acción: </t>
    </r>
    <r>
      <rPr>
        <sz val="12"/>
        <rFont val="Arial"/>
        <family val="2"/>
      </rPr>
      <t xml:space="preserve">Informar al jefe inmediato y ordenador del gasto para que se realice la gestión necesaria en cuanto al pago y adelantar la investigación de la causa o causas que dieron origen al incumplimiento, para tomar las acciones correctivas a que de lugar la situación. </t>
    </r>
  </si>
  <si>
    <r>
      <t xml:space="preserve">Verificar los documentos entregados por el donante </t>
    </r>
    <r>
      <rPr>
        <b/>
        <sz val="9"/>
        <rFont val="Arial"/>
        <family val="2"/>
      </rPr>
      <t>(carta de ofrecimiento de la donación, certificado de la donación y carta de exoneración de responsabilidades)</t>
    </r>
    <r>
      <rPr>
        <sz val="9"/>
        <rFont val="Arial"/>
        <family val="2"/>
      </rPr>
      <t xml:space="preserve"> antes y durante el proceso, donde se indentifica la entidad  beneficiaria de la donación y realizar la validación de los antecedentes y reconocimiento de bienes lícitos e ilícitos.
</t>
    </r>
    <r>
      <rPr>
        <b/>
        <sz val="9"/>
        <rFont val="Arial"/>
        <family val="2"/>
      </rPr>
      <t xml:space="preserve">
Responsable: </t>
    </r>
    <r>
      <rPr>
        <sz val="9"/>
        <rFont val="Arial"/>
        <family val="2"/>
      </rPr>
      <t xml:space="preserve">El(la) profesional asignado(a) a desarrollar las actividades necesarias para la canalización de donaciones en especie. 
</t>
    </r>
    <r>
      <rPr>
        <b/>
        <sz val="9"/>
        <rFont val="Arial"/>
        <family val="2"/>
      </rPr>
      <t>Periocidad</t>
    </r>
    <r>
      <rPr>
        <sz val="9"/>
        <rFont val="Arial"/>
        <family val="2"/>
      </rPr>
      <t xml:space="preserve">: Cada vez que llegue una donación. 
</t>
    </r>
    <r>
      <rPr>
        <b/>
        <sz val="9"/>
        <rFont val="Arial"/>
        <family val="2"/>
      </rPr>
      <t xml:space="preserve">Propósito: </t>
    </r>
    <r>
      <rPr>
        <sz val="9"/>
        <rFont val="Arial"/>
        <family val="2"/>
      </rPr>
      <t xml:space="preserve">Prevenir la posibilidad de afectación a la Agencia por el ingreso de bienes ilícitos, y Garantizar la entrega de los bienes a los beneficiarios finales definidos por voluntad del donante. 
</t>
    </r>
    <r>
      <rPr>
        <b/>
        <sz val="9"/>
        <rFont val="Arial"/>
        <family val="2"/>
      </rPr>
      <t xml:space="preserve">Cómo se ejecuta: </t>
    </r>
    <r>
      <rPr>
        <sz val="9"/>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9"/>
        <rFont val="Arial"/>
        <family val="2"/>
      </rPr>
      <t xml:space="preserve">Qué pasa con las observaciones o desviaciones: </t>
    </r>
    <r>
      <rPr>
        <sz val="9"/>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9"/>
        <rFont val="Arial"/>
        <family val="2"/>
      </rPr>
      <t xml:space="preserve">
Evidencias o soportes de la ejecución: </t>
    </r>
    <r>
      <rPr>
        <sz val="9"/>
        <rFont val="Arial"/>
        <family val="2"/>
      </rPr>
      <t>Actas de reunión, acta de ingreso, acta de salida, ayuda de memoria, control de asistencia con temas propuestos y discutidos, comunicación, correo electrónico y documentos de la donación.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</si>
</sst>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b/>
      <i/>
      <u/>
      <sz val="12"/>
      <color rgb="FF000000"/>
      <name val="Arial"/>
      <family val="2"/>
    </font>
    <font>
      <b/>
      <i/>
      <sz val="12"/>
      <color theme="1"/>
      <name val="Arial"/>
      <family val="2"/>
    </font>
    <font>
      <b/>
      <i/>
      <sz val="12"/>
      <color rgb="FF000000"/>
      <name val="Arial"/>
      <family val="2"/>
    </font>
    <font>
      <sz val="12"/>
      <color rgb="FFFF0000"/>
      <name val="Arial"/>
      <family val="2"/>
    </font>
    <font>
      <sz val="11"/>
      <name val="Calibri"/>
      <family val="2"/>
      <scheme val="minor"/>
    </font>
    <font>
      <u/>
      <sz val="11"/>
      <color theme="10"/>
      <name val="Calibri"/>
      <family val="2"/>
      <scheme val="minor"/>
    </font>
    <font>
      <sz val="9"/>
      <name val="Arial"/>
      <family val="2"/>
    </font>
    <font>
      <b/>
      <sz val="9"/>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990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theme="9" tint="-0.24994659260841701"/>
      </left>
      <right style="dashed">
        <color theme="9" tint="-0.24994659260841701"/>
      </right>
      <top style="dashed">
        <color theme="9" tint="-0.24994659260841701"/>
      </top>
      <bottom/>
      <diagonal/>
    </border>
    <border>
      <left/>
      <right style="thin">
        <color indexed="64"/>
      </right>
      <top style="thin">
        <color indexed="64"/>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9" fillId="0" borderId="0" applyNumberFormat="0" applyFill="0" applyBorder="0" applyAlignment="0" applyProtection="0"/>
  </cellStyleXfs>
  <cellXfs count="566">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9" fontId="19" fillId="0" borderId="17" xfId="0" applyNumberFormat="1" applyFont="1" applyBorder="1" applyAlignment="1" applyProtection="1">
      <alignment horizontal="left" vertical="top" wrapText="1"/>
      <protection locked="0"/>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19" fillId="3"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9" fontId="19" fillId="9" borderId="17" xfId="0" applyNumberFormat="1" applyFont="1" applyFill="1" applyBorder="1" applyAlignment="1" applyProtection="1">
      <alignment horizontal="left" vertical="top" wrapText="1"/>
      <protection hidden="1"/>
    </xf>
    <xf numFmtId="0" fontId="19" fillId="3" borderId="0" xfId="0" applyFont="1" applyFill="1"/>
    <xf numFmtId="0" fontId="21" fillId="9" borderId="23"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0" fontId="21" fillId="9" borderId="17" xfId="0" applyFont="1" applyFill="1" applyBorder="1" applyAlignment="1">
      <alignment horizontal="left" vertical="top" wrapText="1"/>
    </xf>
    <xf numFmtId="0" fontId="21" fillId="9" borderId="18" xfId="0" applyFont="1" applyFill="1" applyBorder="1" applyAlignment="1">
      <alignment horizontal="left" vertical="top" wrapText="1"/>
    </xf>
    <xf numFmtId="0" fontId="21" fillId="9" borderId="18" xfId="0" applyFont="1" applyFill="1" applyBorder="1" applyAlignment="1">
      <alignment horizontal="left" vertical="top" textRotation="90"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0" fontId="21" fillId="3" borderId="17" xfId="0" applyFont="1" applyFill="1" applyBorder="1" applyAlignment="1" applyProtection="1">
      <alignment horizontal="left" vertical="top" textRotation="90" wrapText="1"/>
      <protection hidden="1"/>
    </xf>
    <xf numFmtId="0" fontId="21" fillId="9" borderId="25" xfId="0" applyFont="1" applyFill="1" applyBorder="1" applyAlignment="1">
      <alignment vertical="top" wrapText="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6" xfId="0" applyFont="1" applyFill="1" applyBorder="1" applyAlignment="1">
      <alignment horizontal="left" vertical="top" wrapText="1"/>
    </xf>
    <xf numFmtId="0" fontId="21" fillId="9" borderId="26" xfId="0" applyFont="1" applyFill="1" applyBorder="1" applyAlignment="1">
      <alignment horizontal="left" vertical="top"/>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9" borderId="21" xfId="0" applyFont="1" applyFill="1" applyBorder="1" applyAlignment="1">
      <alignment horizontal="left" vertical="top" wrapText="1"/>
    </xf>
    <xf numFmtId="0" fontId="21" fillId="14" borderId="21" xfId="0" applyFont="1" applyFill="1" applyBorder="1" applyAlignment="1">
      <alignment horizontal="left" vertical="top" textRotation="90"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30" fillId="3" borderId="0" xfId="0" applyFont="1" applyFill="1" applyAlignment="1">
      <alignment horizontal="left"/>
    </xf>
    <xf numFmtId="0" fontId="20" fillId="8" borderId="0" xfId="0" applyFont="1" applyFill="1" applyAlignment="1">
      <alignment horizontal="left" vertical="top"/>
    </xf>
    <xf numFmtId="0" fontId="19" fillId="8" borderId="0" xfId="0" applyFont="1" applyFill="1" applyAlignment="1">
      <alignment horizontal="left" vertical="top"/>
    </xf>
    <xf numFmtId="0" fontId="19" fillId="8" borderId="0" xfId="0" applyFont="1" applyFill="1" applyAlignment="1">
      <alignment vertical="top"/>
    </xf>
    <xf numFmtId="0" fontId="22" fillId="14" borderId="17" xfId="0" applyFont="1" applyFill="1" applyBorder="1" applyAlignment="1">
      <alignment horizontal="left" vertical="top" wrapText="1"/>
    </xf>
    <xf numFmtId="0" fontId="35" fillId="14" borderId="17" xfId="0" applyFont="1" applyFill="1" applyBorder="1" applyAlignment="1">
      <alignment horizontal="left" vertical="top" wrapText="1"/>
    </xf>
    <xf numFmtId="0" fontId="36" fillId="14" borderId="17" xfId="0" applyFont="1" applyFill="1" applyBorder="1" applyAlignment="1">
      <alignment horizontal="left" vertical="top" wrapText="1"/>
    </xf>
    <xf numFmtId="0" fontId="20" fillId="17" borderId="0" xfId="0" applyFont="1" applyFill="1" applyAlignment="1">
      <alignment horizontal="left" vertical="top"/>
    </xf>
    <xf numFmtId="0" fontId="20" fillId="0" borderId="17" xfId="0" applyFont="1" applyBorder="1" applyAlignment="1">
      <alignment horizontal="left" vertical="top" wrapText="1"/>
    </xf>
    <xf numFmtId="0" fontId="21" fillId="0" borderId="17" xfId="0" applyFont="1" applyBorder="1" applyAlignment="1" applyProtection="1">
      <alignment horizontal="left" vertical="top" wrapText="1"/>
      <protection hidden="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164" fontId="28" fillId="9" borderId="17" xfId="1" applyNumberFormat="1" applyFont="1" applyFill="1" applyBorder="1" applyAlignment="1">
      <alignment horizontal="left" vertical="top" wrapText="1"/>
    </xf>
    <xf numFmtId="0" fontId="27" fillId="3" borderId="17" xfId="0" applyFont="1" applyFill="1" applyBorder="1" applyAlignment="1" applyProtection="1">
      <alignment horizontal="left" vertical="top" textRotation="90" wrapText="1"/>
      <protection hidden="1"/>
    </xf>
    <xf numFmtId="9" fontId="28" fillId="3" borderId="17" xfId="0" applyNumberFormat="1"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8" fillId="3" borderId="21" xfId="0" applyFont="1" applyFill="1" applyBorder="1" applyAlignment="1" applyProtection="1">
      <alignment horizontal="left" vertical="top" wrapText="1"/>
    </xf>
    <xf numFmtId="0" fontId="28" fillId="0" borderId="21" xfId="0"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9" borderId="23" xfId="0" applyNumberFormat="1" applyFont="1" applyFill="1" applyBorder="1" applyAlignment="1" applyProtection="1">
      <alignment horizontal="left" vertical="top" wrapText="1"/>
      <protection hidden="1"/>
    </xf>
    <xf numFmtId="0" fontId="27" fillId="9" borderId="21" xfId="0" applyFont="1" applyFill="1" applyBorder="1" applyAlignment="1" applyProtection="1">
      <alignment horizontal="left" vertical="top" wrapText="1"/>
      <protection hidden="1"/>
    </xf>
    <xf numFmtId="9" fontId="28" fillId="9"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9" fontId="28" fillId="9" borderId="17" xfId="0" applyNumberFormat="1" applyFont="1" applyFill="1" applyBorder="1" applyAlignment="1" applyProtection="1">
      <alignment horizontal="left" vertical="top"/>
      <protection hidden="1"/>
    </xf>
    <xf numFmtId="0" fontId="27" fillId="9" borderId="17" xfId="0" applyFont="1" applyFill="1" applyBorder="1" applyAlignment="1" applyProtection="1">
      <alignment horizontal="left" vertical="top" textRotation="90" wrapText="1"/>
      <protection hidden="1"/>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0" fillId="0" borderId="17" xfId="0" applyFont="1" applyBorder="1" applyAlignment="1">
      <alignment horizontal="left" vertical="top" wrapText="1"/>
    </xf>
    <xf numFmtId="0" fontId="19" fillId="3" borderId="22" xfId="0" applyFont="1" applyFill="1" applyBorder="1" applyAlignment="1">
      <alignment horizontal="left" vertical="top" wrapText="1"/>
    </xf>
    <xf numFmtId="0" fontId="19" fillId="0" borderId="22" xfId="0" applyFont="1" applyBorder="1" applyAlignment="1" applyProtection="1">
      <alignment horizontal="left" vertical="top" wrapText="1"/>
      <protection locked="0"/>
    </xf>
    <xf numFmtId="0" fontId="19" fillId="0" borderId="22" xfId="0" applyFont="1" applyBorder="1" applyAlignment="1">
      <alignment horizontal="left" vertical="top" wrapText="1"/>
    </xf>
    <xf numFmtId="0" fontId="19" fillId="0" borderId="21" xfId="0" applyFont="1" applyBorder="1" applyAlignment="1" applyProtection="1">
      <alignment horizontal="left" vertical="top" wrapText="1"/>
      <protection locked="0"/>
    </xf>
    <xf numFmtId="9" fontId="19" fillId="0" borderId="22" xfId="0" applyNumberFormat="1" applyFont="1" applyBorder="1" applyAlignment="1" applyProtection="1">
      <alignment horizontal="left" vertical="top" wrapText="1"/>
      <protection hidden="1"/>
    </xf>
    <xf numFmtId="0" fontId="19" fillId="0" borderId="20" xfId="0" applyFont="1" applyBorder="1" applyAlignment="1">
      <alignment horizontal="left" vertical="top"/>
    </xf>
    <xf numFmtId="9" fontId="19" fillId="3" borderId="17" xfId="0" applyNumberFormat="1" applyFont="1" applyFill="1" applyBorder="1" applyAlignment="1" applyProtection="1">
      <alignment horizontal="left" vertical="top"/>
      <protection hidden="1"/>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5" xfId="0" applyFont="1" applyBorder="1" applyAlignment="1" applyProtection="1">
      <alignment horizontal="left" vertical="top" wrapText="1"/>
      <protection locked="0"/>
    </xf>
    <xf numFmtId="0" fontId="19" fillId="0" borderId="25" xfId="0" applyFont="1" applyBorder="1" applyAlignment="1">
      <alignment horizontal="left" vertical="top" wrapText="1"/>
    </xf>
    <xf numFmtId="0" fontId="19" fillId="0" borderId="18" xfId="0" applyFont="1" applyBorder="1" applyAlignment="1">
      <alignment horizontal="left" vertical="top" wrapText="1"/>
    </xf>
    <xf numFmtId="0" fontId="28" fillId="3" borderId="21"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0" borderId="21" xfId="0" applyFont="1" applyBorder="1" applyAlignment="1" applyProtection="1">
      <alignment horizontal="left" vertical="top" wrapText="1"/>
      <protection locked="0"/>
    </xf>
    <xf numFmtId="0" fontId="19" fillId="0" borderId="25" xfId="0" applyFont="1" applyBorder="1" applyAlignment="1" applyProtection="1">
      <alignment horizontal="left" vertical="top" wrapText="1"/>
      <protection locked="0"/>
    </xf>
    <xf numFmtId="0" fontId="19" fillId="0" borderId="21" xfId="0" applyFont="1" applyBorder="1" applyAlignment="1" applyProtection="1">
      <alignment vertical="top" wrapText="1"/>
      <protection locked="0"/>
    </xf>
    <xf numFmtId="0" fontId="19" fillId="0" borderId="25"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3" borderId="21" xfId="0" applyFont="1" applyFill="1" applyBorder="1" applyAlignment="1">
      <alignment vertical="top" wrapText="1"/>
    </xf>
    <xf numFmtId="0" fontId="19" fillId="3" borderId="25" xfId="0" applyFont="1" applyFill="1" applyBorder="1" applyAlignment="1">
      <alignment vertical="top" wrapText="1"/>
    </xf>
    <xf numFmtId="0" fontId="19" fillId="3" borderId="18" xfId="0" applyFont="1" applyFill="1" applyBorder="1" applyAlignment="1">
      <alignment vertical="top" wrapText="1"/>
    </xf>
    <xf numFmtId="0" fontId="38" fillId="0" borderId="0" xfId="0" applyFont="1"/>
    <xf numFmtId="0" fontId="19" fillId="0" borderId="0" xfId="0" applyFont="1" applyAlignment="1">
      <alignment vertical="top"/>
    </xf>
    <xf numFmtId="0" fontId="19" fillId="0" borderId="0" xfId="0" applyFont="1"/>
    <xf numFmtId="9" fontId="19" fillId="0" borderId="0" xfId="0" applyNumberFormat="1" applyFont="1"/>
    <xf numFmtId="9" fontId="19" fillId="0" borderId="0" xfId="1" applyFont="1"/>
    <xf numFmtId="164" fontId="37" fillId="3" borderId="17" xfId="1" applyNumberFormat="1" applyFont="1" applyFill="1" applyBorder="1" applyAlignment="1">
      <alignment horizontal="left" vertical="top" wrapText="1"/>
    </xf>
    <xf numFmtId="9" fontId="37" fillId="3" borderId="17" xfId="0" applyNumberFormat="1"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9" borderId="23" xfId="0" applyNumberFormat="1" applyFont="1" applyFill="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21" fillId="3" borderId="22" xfId="0" applyFont="1" applyFill="1" applyBorder="1" applyAlignment="1" applyProtection="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19" fillId="0" borderId="20" xfId="0" applyFont="1" applyBorder="1" applyAlignment="1" applyProtection="1">
      <alignment horizontal="left" vertical="top" wrapText="1"/>
    </xf>
    <xf numFmtId="0" fontId="19" fillId="3" borderId="21" xfId="0" applyFont="1" applyFill="1" applyBorder="1" applyAlignment="1" applyProtection="1">
      <alignment horizontal="left" vertical="top" wrapText="1"/>
      <protection locked="0"/>
    </xf>
    <xf numFmtId="0" fontId="21" fillId="3" borderId="21"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0" borderId="20" xfId="0" applyFont="1" applyBorder="1" applyAlignment="1">
      <alignment horizontal="left" vertical="top" wrapText="1"/>
    </xf>
    <xf numFmtId="0" fontId="21" fillId="3" borderId="18"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18" xfId="0" applyFont="1" applyFill="1" applyBorder="1" applyAlignment="1" applyProtection="1">
      <alignment horizontal="left" vertical="top" wrapText="1"/>
      <protection locked="0"/>
    </xf>
    <xf numFmtId="9" fontId="19" fillId="0" borderId="28"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0" fontId="21" fillId="3" borderId="17"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31" xfId="0" applyFont="1" applyFill="1" applyBorder="1" applyAlignment="1" applyProtection="1">
      <alignment horizontal="left" vertical="top" wrapText="1"/>
      <protection hidden="1"/>
    </xf>
    <xf numFmtId="0" fontId="20" fillId="0" borderId="18" xfId="0" applyFont="1" applyBorder="1" applyAlignment="1">
      <alignment horizontal="left" vertical="top" wrapText="1"/>
    </xf>
    <xf numFmtId="0" fontId="28" fillId="0" borderId="21" xfId="0" applyFont="1" applyBorder="1" applyAlignment="1">
      <alignment horizontal="left" vertical="top" wrapText="1"/>
    </xf>
    <xf numFmtId="0" fontId="19" fillId="3" borderId="27" xfId="0" applyFont="1" applyFill="1" applyBorder="1" applyAlignment="1">
      <alignment horizontal="left" vertical="top" wrapText="1"/>
    </xf>
    <xf numFmtId="0" fontId="19" fillId="0" borderId="28" xfId="0" applyFont="1" applyBorder="1" applyAlignment="1" applyProtection="1">
      <alignmen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21" fillId="0" borderId="17" xfId="0" applyFont="1" applyBorder="1" applyAlignment="1">
      <alignment horizontal="left" vertical="top" wrapText="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protection locked="0"/>
    </xf>
    <xf numFmtId="0" fontId="19" fillId="0" borderId="17" xfId="0" applyFont="1" applyBorder="1" applyAlignment="1">
      <alignment horizontal="left" vertical="top"/>
    </xf>
    <xf numFmtId="0" fontId="21" fillId="0" borderId="17" xfId="0" applyFont="1" applyFill="1" applyBorder="1" applyAlignment="1" applyProtection="1">
      <alignment horizontal="left" vertical="top"/>
      <protection hidden="1"/>
    </xf>
    <xf numFmtId="0" fontId="37"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9" fontId="20" fillId="0" borderId="17" xfId="0" applyNumberFormat="1" applyFont="1" applyBorder="1" applyAlignment="1" applyProtection="1">
      <alignment horizontal="left" vertical="top" wrapText="1"/>
      <protection hidden="1"/>
    </xf>
    <xf numFmtId="0" fontId="22" fillId="0" borderId="17" xfId="0" applyFont="1" applyBorder="1" applyAlignment="1" applyProtection="1">
      <alignment horizontal="left" vertical="top" wrapText="1"/>
      <protection hidden="1"/>
    </xf>
    <xf numFmtId="9" fontId="19" fillId="0" borderId="17" xfId="1" applyFont="1" applyBorder="1" applyAlignment="1" applyProtection="1">
      <alignment horizontal="left" vertical="top" wrapText="1"/>
      <protection hidden="1"/>
    </xf>
    <xf numFmtId="164" fontId="19" fillId="9" borderId="17" xfId="1" applyNumberFormat="1" applyFont="1" applyFill="1" applyBorder="1" applyAlignment="1">
      <alignment horizontal="left" vertical="top" wrapText="1"/>
    </xf>
    <xf numFmtId="9" fontId="19" fillId="3" borderId="17" xfId="0" applyNumberFormat="1" applyFont="1" applyFill="1" applyBorder="1" applyAlignment="1" applyProtection="1">
      <alignment horizontal="left" vertical="top" wrapText="1"/>
      <protection hidden="1"/>
    </xf>
    <xf numFmtId="0" fontId="19" fillId="0" borderId="17" xfId="5" applyFont="1" applyBorder="1" applyAlignment="1" applyProtection="1">
      <alignment horizontal="left" vertical="top" wrapText="1"/>
      <protection locked="0"/>
    </xf>
    <xf numFmtId="0" fontId="20" fillId="0" borderId="17" xfId="0" applyFont="1" applyBorder="1" applyAlignment="1" applyProtection="1">
      <alignment horizontal="left" vertical="top" wrapText="1"/>
    </xf>
    <xf numFmtId="0" fontId="21" fillId="3" borderId="17" xfId="0" applyFont="1" applyFill="1" applyBorder="1" applyAlignment="1" applyProtection="1">
      <alignment horizontal="left" vertical="top" wrapText="1"/>
      <protection locked="0"/>
    </xf>
    <xf numFmtId="9" fontId="19" fillId="9" borderId="0" xfId="0" applyNumberFormat="1" applyFont="1" applyFill="1" applyBorder="1" applyAlignment="1" applyProtection="1">
      <alignment horizontal="left" vertical="top" wrapText="1"/>
      <protection hidden="1"/>
    </xf>
    <xf numFmtId="164" fontId="28" fillId="3" borderId="17" xfId="1" applyNumberFormat="1" applyFont="1" applyFill="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19" fillId="3" borderId="20" xfId="0" applyFont="1" applyFill="1" applyBorder="1" applyAlignment="1" applyProtection="1">
      <alignment horizontal="left" vertical="top" wrapText="1"/>
    </xf>
    <xf numFmtId="0" fontId="19" fillId="0" borderId="27"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hidden="1"/>
    </xf>
    <xf numFmtId="0" fontId="20" fillId="0" borderId="25" xfId="0" applyFont="1" applyBorder="1" applyAlignment="1">
      <alignment horizontal="left" vertical="top" wrapText="1"/>
    </xf>
    <xf numFmtId="0" fontId="19" fillId="0" borderId="26" xfId="0" applyFont="1" applyBorder="1" applyAlignment="1">
      <alignment horizontal="left" vertical="top" wrapText="1"/>
    </xf>
    <xf numFmtId="9" fontId="19" fillId="0" borderId="24" xfId="0" applyNumberFormat="1" applyFont="1" applyBorder="1" applyAlignment="1" applyProtection="1">
      <alignment horizontal="left" vertical="top" wrapText="1"/>
      <protection hidden="1"/>
    </xf>
    <xf numFmtId="9" fontId="19" fillId="0" borderId="30" xfId="0" applyNumberFormat="1" applyFont="1" applyBorder="1" applyAlignment="1" applyProtection="1">
      <alignment horizontal="left" vertical="top" wrapText="1"/>
      <protection hidden="1"/>
    </xf>
    <xf numFmtId="0" fontId="19" fillId="0" borderId="28"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hidden="1"/>
    </xf>
    <xf numFmtId="0" fontId="19" fillId="0" borderId="21" xfId="0" applyFont="1" applyBorder="1" applyAlignment="1" applyProtection="1">
      <alignment horizontal="left" vertical="top" textRotation="90" wrapText="1"/>
      <protection locked="0"/>
    </xf>
    <xf numFmtId="9" fontId="19" fillId="0" borderId="21" xfId="0" applyNumberFormat="1" applyFont="1" applyBorder="1" applyAlignment="1" applyProtection="1">
      <alignment horizontal="left" vertical="top"/>
      <protection hidden="1"/>
    </xf>
    <xf numFmtId="164" fontId="19" fillId="3" borderId="21" xfId="1" applyNumberFormat="1" applyFont="1" applyFill="1" applyBorder="1" applyAlignment="1">
      <alignment horizontal="left" vertical="top"/>
    </xf>
    <xf numFmtId="0" fontId="21" fillId="3" borderId="21" xfId="0" applyFont="1" applyFill="1" applyBorder="1" applyAlignment="1" applyProtection="1">
      <alignment horizontal="left" vertical="top" textRotation="90" wrapText="1"/>
      <protection hidden="1"/>
    </xf>
    <xf numFmtId="0" fontId="21" fillId="9" borderId="21" xfId="0" applyFont="1" applyFill="1" applyBorder="1" applyAlignment="1" applyProtection="1">
      <alignment horizontal="left" vertical="top" textRotation="90"/>
      <protection hidden="1"/>
    </xf>
    <xf numFmtId="14" fontId="19" fillId="3" borderId="21" xfId="0" applyNumberFormat="1" applyFont="1" applyFill="1" applyBorder="1" applyAlignment="1">
      <alignment horizontal="left" vertical="top" wrapText="1"/>
    </xf>
    <xf numFmtId="0" fontId="19" fillId="0" borderId="19" xfId="0" applyFont="1" applyBorder="1" applyAlignment="1">
      <alignment horizontal="left" vertical="top"/>
    </xf>
    <xf numFmtId="0" fontId="19" fillId="0" borderId="23" xfId="0" applyFont="1" applyBorder="1" applyAlignment="1">
      <alignment horizontal="left" vertical="top" wrapText="1"/>
    </xf>
    <xf numFmtId="0" fontId="21" fillId="0" borderId="17" xfId="0" applyFont="1" applyBorder="1" applyAlignment="1" applyProtection="1">
      <alignment horizontal="left" vertical="top"/>
      <protection hidden="1"/>
    </xf>
    <xf numFmtId="0" fontId="21" fillId="9" borderId="21" xfId="0"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20"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19" fillId="0" borderId="21" xfId="0" applyFont="1" applyBorder="1" applyAlignment="1" applyProtection="1">
      <alignment horizontal="left" vertical="top" wrapText="1"/>
      <protection locked="0"/>
    </xf>
    <xf numFmtId="0" fontId="21" fillId="0" borderId="21" xfId="0" applyFont="1" applyBorder="1" applyAlignment="1" applyProtection="1">
      <alignment horizontal="left" vertical="top"/>
      <protection hidden="1"/>
    </xf>
    <xf numFmtId="0" fontId="19" fillId="3" borderId="21" xfId="0" applyFont="1" applyFill="1" applyBorder="1" applyAlignment="1" applyProtection="1">
      <alignment horizontal="left" vertical="top" wrapText="1"/>
      <protection locked="0"/>
    </xf>
    <xf numFmtId="0" fontId="19" fillId="0" borderId="21" xfId="0" applyFont="1" applyBorder="1" applyAlignment="1">
      <alignment horizontal="left" vertical="top" wrapText="1"/>
    </xf>
    <xf numFmtId="0" fontId="19" fillId="0" borderId="21" xfId="0" applyFont="1" applyBorder="1" applyAlignment="1">
      <alignment horizontal="left" vertical="top"/>
    </xf>
    <xf numFmtId="0" fontId="19" fillId="0" borderId="18" xfId="0" applyFont="1" applyBorder="1" applyAlignment="1">
      <alignment horizontal="left" vertical="top"/>
    </xf>
    <xf numFmtId="0" fontId="19" fillId="0" borderId="25" xfId="0" applyFont="1" applyBorder="1" applyAlignment="1">
      <alignment horizontal="left" vertical="top"/>
    </xf>
    <xf numFmtId="0" fontId="19" fillId="3" borderId="21" xfId="0" applyFont="1" applyFill="1" applyBorder="1" applyAlignment="1" applyProtection="1">
      <alignment horizontal="left" vertical="top" wrapText="1"/>
      <protection locked="0"/>
    </xf>
    <xf numFmtId="9" fontId="19" fillId="3" borderId="20" xfId="0" applyNumberFormat="1" applyFont="1" applyFill="1" applyBorder="1" applyAlignment="1" applyProtection="1">
      <alignment horizontal="left" vertical="top" wrapText="1"/>
      <protection hidden="1"/>
    </xf>
    <xf numFmtId="0" fontId="21" fillId="3" borderId="17" xfId="0" applyFont="1" applyFill="1" applyBorder="1" applyAlignment="1" applyProtection="1">
      <alignment horizontal="left" vertical="top" wrapText="1"/>
      <protection hidden="1"/>
    </xf>
    <xf numFmtId="9" fontId="19" fillId="3" borderId="19" xfId="0" applyNumberFormat="1" applyFont="1" applyFill="1" applyBorder="1" applyAlignment="1" applyProtection="1">
      <alignment horizontal="left" vertical="top" wrapText="1"/>
      <protection hidden="1"/>
    </xf>
    <xf numFmtId="9" fontId="19" fillId="3" borderId="21" xfId="0" applyNumberFormat="1" applyFont="1" applyFill="1" applyBorder="1" applyAlignment="1" applyProtection="1">
      <alignment horizontal="left" vertical="top" wrapText="1"/>
      <protection hidden="1"/>
    </xf>
    <xf numFmtId="0" fontId="21" fillId="3" borderId="21" xfId="0" applyFont="1" applyFill="1" applyBorder="1" applyAlignment="1" applyProtection="1">
      <alignment horizontal="left" vertical="top" wrapText="1"/>
      <protection hidden="1"/>
    </xf>
    <xf numFmtId="9" fontId="19" fillId="3" borderId="21" xfId="0" applyNumberFormat="1" applyFont="1" applyFill="1" applyBorder="1" applyAlignment="1" applyProtection="1">
      <alignment horizontal="left" vertical="top"/>
      <protection hidden="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21" fillId="0" borderId="25" xfId="0" applyFont="1" applyBorder="1" applyAlignment="1" applyProtection="1">
      <alignment horizontal="left" vertical="top" wrapText="1"/>
      <protection hidden="1"/>
    </xf>
    <xf numFmtId="0" fontId="21" fillId="0" borderId="21" xfId="0" applyFont="1" applyFill="1" applyBorder="1" applyAlignment="1" applyProtection="1">
      <alignment horizontal="center" vertical="top" wrapText="1"/>
      <protection hidden="1"/>
    </xf>
    <xf numFmtId="0" fontId="21" fillId="0" borderId="18" xfId="0" applyFont="1" applyFill="1" applyBorder="1" applyAlignment="1" applyProtection="1">
      <alignment horizontal="center"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0" fillId="0" borderId="21" xfId="0" applyFont="1" applyBorder="1" applyAlignment="1">
      <alignment horizontal="left" vertical="top" wrapText="1"/>
    </xf>
    <xf numFmtId="0" fontId="20" fillId="0" borderId="25" xfId="0" applyFont="1" applyBorder="1" applyAlignment="1">
      <alignment horizontal="left" vertical="top" wrapText="1"/>
    </xf>
    <xf numFmtId="0" fontId="20" fillId="0" borderId="18" xfId="0" applyFont="1" applyBorder="1" applyAlignment="1">
      <alignment horizontal="left" vertical="top" wrapText="1"/>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20" fillId="0" borderId="17" xfId="0" applyFont="1" applyBorder="1" applyAlignment="1">
      <alignment horizontal="left" vertical="top" wrapText="1"/>
    </xf>
    <xf numFmtId="0" fontId="20" fillId="0" borderId="22" xfId="0" applyFont="1" applyBorder="1" applyAlignment="1">
      <alignment horizontal="left" vertical="top"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21" xfId="0" applyFont="1" applyBorder="1" applyAlignment="1">
      <alignment horizontal="center" vertical="top" wrapText="1"/>
    </xf>
    <xf numFmtId="0" fontId="20" fillId="0" borderId="25" xfId="0" applyFont="1" applyBorder="1" applyAlignment="1">
      <alignment horizontal="center" vertical="top" wrapText="1"/>
    </xf>
    <xf numFmtId="0" fontId="20" fillId="0" borderId="18" xfId="0" applyFont="1" applyBorder="1" applyAlignment="1">
      <alignment horizontal="center" vertical="top" wrapText="1"/>
    </xf>
    <xf numFmtId="0" fontId="19" fillId="0" borderId="25" xfId="0"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3" xfId="0" applyFont="1" applyFill="1" applyBorder="1" applyAlignment="1">
      <alignment horizontal="left" vertical="top"/>
    </xf>
    <xf numFmtId="0" fontId="21" fillId="14" borderId="20" xfId="0" applyFont="1" applyFill="1" applyBorder="1" applyAlignment="1">
      <alignment horizontal="left" vertical="top"/>
    </xf>
    <xf numFmtId="0" fontId="19" fillId="3" borderId="21" xfId="0" applyFont="1" applyFill="1" applyBorder="1" applyAlignment="1" applyProtection="1">
      <alignment horizontal="left" vertical="top" wrapText="1"/>
    </xf>
    <xf numFmtId="0" fontId="19" fillId="3" borderId="25" xfId="0" applyFont="1" applyFill="1" applyBorder="1" applyAlignment="1" applyProtection="1">
      <alignment horizontal="left" vertical="top" wrapText="1"/>
    </xf>
    <xf numFmtId="0" fontId="19" fillId="3" borderId="18"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28" xfId="0" applyFont="1" applyFill="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25" xfId="0" applyNumberFormat="1" applyFont="1" applyBorder="1" applyAlignment="1" applyProtection="1">
      <alignment horizontal="left" vertical="top" wrapText="1"/>
      <protection locked="0"/>
    </xf>
    <xf numFmtId="9" fontId="19" fillId="0" borderId="18" xfId="0" applyNumberFormat="1" applyFont="1" applyBorder="1" applyAlignment="1" applyProtection="1">
      <alignment horizontal="left" vertical="top" wrapText="1"/>
      <protection locked="0"/>
    </xf>
    <xf numFmtId="9" fontId="20" fillId="0" borderId="21" xfId="0" applyNumberFormat="1" applyFont="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19" fillId="3" borderId="21"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25" xfId="0" applyFont="1" applyFill="1" applyBorder="1" applyAlignment="1">
      <alignment horizontal="left" vertical="top" wrapText="1"/>
    </xf>
    <xf numFmtId="0" fontId="21" fillId="0" borderId="21" xfId="0" applyFont="1" applyBorder="1" applyAlignment="1" applyProtection="1">
      <alignment horizontal="left" vertical="top"/>
      <protection hidden="1"/>
    </xf>
    <xf numFmtId="0" fontId="21" fillId="0" borderId="18" xfId="0" applyFont="1" applyBorder="1" applyAlignment="1" applyProtection="1">
      <alignment horizontal="left" vertical="top"/>
      <protection hidden="1"/>
    </xf>
    <xf numFmtId="0" fontId="19" fillId="3" borderId="21" xfId="0" applyFont="1" applyFill="1" applyBorder="1" applyAlignment="1" applyProtection="1">
      <alignment horizontal="left" vertical="top" wrapText="1"/>
      <protection locked="0"/>
    </xf>
    <xf numFmtId="0" fontId="19" fillId="3" borderId="18" xfId="0" applyFont="1" applyFill="1" applyBorder="1" applyAlignment="1" applyProtection="1">
      <alignment horizontal="left" vertical="top" wrapText="1"/>
      <protection locked="0"/>
    </xf>
    <xf numFmtId="0" fontId="19" fillId="0" borderId="21" xfId="0" applyFont="1" applyBorder="1" applyAlignment="1">
      <alignment horizontal="left" vertical="top" wrapText="1"/>
    </xf>
    <xf numFmtId="0" fontId="19" fillId="0" borderId="18" xfId="0" applyFont="1" applyBorder="1" applyAlignment="1">
      <alignment horizontal="left" vertical="top" wrapText="1"/>
    </xf>
    <xf numFmtId="0" fontId="21" fillId="0" borderId="21" xfId="0" applyFont="1" applyBorder="1" applyAlignment="1" applyProtection="1">
      <alignment vertical="top" wrapText="1"/>
      <protection hidden="1"/>
    </xf>
    <xf numFmtId="0" fontId="21" fillId="0" borderId="18" xfId="0" applyFont="1" applyBorder="1" applyAlignment="1" applyProtection="1">
      <alignment vertical="top" wrapText="1"/>
      <protection hidden="1"/>
    </xf>
    <xf numFmtId="0" fontId="19" fillId="0" borderId="21" xfId="0" applyFont="1" applyBorder="1" applyAlignment="1">
      <alignment horizontal="left" vertical="top"/>
    </xf>
    <xf numFmtId="0" fontId="19" fillId="0" borderId="18" xfId="0" applyFont="1" applyBorder="1" applyAlignment="1">
      <alignment horizontal="left" vertical="top"/>
    </xf>
    <xf numFmtId="0" fontId="21" fillId="0" borderId="25" xfId="0" applyFont="1" applyBorder="1" applyAlignment="1" applyProtection="1">
      <alignment horizontal="left" vertical="top"/>
      <protection hidden="1"/>
    </xf>
    <xf numFmtId="0" fontId="19" fillId="0" borderId="25" xfId="0" applyFont="1" applyBorder="1" applyAlignment="1">
      <alignment horizontal="left" vertical="top"/>
    </xf>
    <xf numFmtId="0" fontId="19" fillId="3" borderId="21" xfId="0" applyFont="1" applyFill="1" applyBorder="1" applyAlignment="1">
      <alignment horizontal="left" vertical="top"/>
    </xf>
    <xf numFmtId="0" fontId="19" fillId="3" borderId="25" xfId="0" applyFont="1" applyFill="1" applyBorder="1" applyAlignment="1">
      <alignment horizontal="left" vertical="top"/>
    </xf>
    <xf numFmtId="0" fontId="19" fillId="3" borderId="18" xfId="0" applyFont="1" applyFill="1" applyBorder="1" applyAlignment="1">
      <alignment horizontal="left" vertical="top"/>
    </xf>
    <xf numFmtId="0" fontId="19" fillId="0" borderId="25" xfId="0" applyFont="1" applyBorder="1" applyAlignment="1">
      <alignment horizontal="left" vertical="top" wrapText="1"/>
    </xf>
    <xf numFmtId="0" fontId="22" fillId="14" borderId="17" xfId="0" applyFont="1" applyFill="1" applyBorder="1" applyAlignment="1">
      <alignment horizontal="left" vertical="top" wrapText="1"/>
    </xf>
    <xf numFmtId="0" fontId="20" fillId="0" borderId="0" xfId="0" applyFont="1" applyBorder="1" applyAlignment="1">
      <alignment horizontal="left" vertical="top" wrapText="1"/>
    </xf>
    <xf numFmtId="0" fontId="22" fillId="3" borderId="0" xfId="0" applyFont="1" applyFill="1" applyBorder="1" applyAlignment="1">
      <alignment horizontal="center" vertical="top" wrapText="1"/>
    </xf>
    <xf numFmtId="0" fontId="19" fillId="3" borderId="19" xfId="0" applyFont="1" applyFill="1" applyBorder="1" applyAlignment="1">
      <alignment horizontal="left" vertical="top" wrapText="1"/>
    </xf>
    <xf numFmtId="0" fontId="19" fillId="3" borderId="20"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23" xfId="0" applyFont="1" applyFill="1" applyBorder="1" applyAlignment="1">
      <alignment horizontal="left" vertical="top" wrapText="1"/>
    </xf>
    <xf numFmtId="0" fontId="20"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1024">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alcChain" Target="calcChain.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202020-2023/RIESGOS%20ya/PROP%20MAPA%20RIES%20GEST%20Y%20CORRU%20CONT%2031-01-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ON%202020-2023/RIESGOS%20ya/PROP%20MAPA%20RIES%20GEST%20CONTRACTUAL%2031-01-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ON%202020-2023/RIESGOS%20ya/MANT%20RIES%20GEST%20Y%20PRO%20RIES%20GEST%20DOCI%2031-01-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ON%202020-2023/RIESGOS%20ya/ELIM%20RIES%20GEST%20Y%20PROP%20RIES%20GEST%20TECNOLOGIAS%2031-01-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ON%202020-2023/RIESGOS%20ya/MANT%20RIES%20GEST%20CONTRACTUAL%2031-01-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2020-2023/RIESGOS%20ya/PROP%20RIES%20GEST%20SERVICIO%20CIUDADANO%2031-01-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ON%202020-2023/RIESGOS%20ya/PROP%20RIES%20FISC%20ADMINISTRATIVA%2031-01-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FINA%2027-01-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GD%2030-01-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ON%202020-2023/RIESGOS%20ya/PROP%20MAPA%20RIES%20CORR%20CONTRACTUAL%2031-01-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escargas/Mapa%20de%20riesgos%20de%20corrupcio&#769;n%20(Caja%20menor)%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LANEACION%202020-2023/RIESGOS%20ya/MANT%20RIES%20CORR%20CONTRACTUAL%2031-01-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refreshError="1"/>
      <sheetData sheetId="9" refreshError="1"/>
      <sheetData sheetId="10"/>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221">
          <cell r="B221" t="e">
            <v>#NAME?</v>
          </cell>
        </row>
        <row r="222">
          <cell r="B222" t="e">
            <v>#NAME?</v>
          </cell>
        </row>
        <row r="223">
          <cell r="B223" t="e">
            <v>#NAME?</v>
          </cell>
          <cell r="F223" t="str">
            <v>❌</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BI41"/>
  <sheetViews>
    <sheetView zoomScaleNormal="100" workbookViewId="0">
      <selection activeCell="H4" sqref="H4:H8"/>
    </sheetView>
  </sheetViews>
  <sheetFormatPr baseColWidth="10" defaultColWidth="11.42578125" defaultRowHeight="150" customHeight="1" x14ac:dyDescent="0.25"/>
  <cols>
    <col min="1" max="1" width="5.7109375" style="99" customWidth="1"/>
    <col min="2" max="5" width="22.7109375" style="102" customWidth="1"/>
    <col min="6" max="6" width="15.7109375" style="102" customWidth="1"/>
    <col min="7" max="7" width="20.7109375" style="102" customWidth="1"/>
    <col min="8" max="8" width="31" style="102" customWidth="1"/>
    <col min="9" max="9" width="63.85546875" style="103" customWidth="1"/>
    <col min="10" max="12" width="16" style="102" customWidth="1"/>
    <col min="13" max="13" width="15.7109375" style="102" customWidth="1"/>
    <col min="14" max="14" width="8.7109375" style="102" customWidth="1"/>
    <col min="15" max="16" width="20.7109375" style="102" customWidth="1"/>
    <col min="17" max="17" width="10.7109375" style="145" hidden="1" customWidth="1"/>
    <col min="18" max="18" width="15.7109375" style="102" customWidth="1"/>
    <col min="19" max="19" width="8.7109375" style="102" customWidth="1"/>
    <col min="20" max="20" width="15.7109375" style="102" customWidth="1"/>
    <col min="21" max="21" width="12.7109375" style="102" customWidth="1"/>
    <col min="22" max="22" width="50.7109375" style="119" customWidth="1"/>
    <col min="23" max="23" width="15.7109375" style="102" customWidth="1"/>
    <col min="24" max="29" width="12.7109375" style="102" customWidth="1"/>
    <col min="30" max="30" width="10.7109375" style="145" hidden="1" customWidth="1"/>
    <col min="31" max="31" width="12.7109375" style="145" customWidth="1"/>
    <col min="32" max="32" width="5.42578125" style="145" hidden="1" customWidth="1"/>
    <col min="33" max="36" width="12.7109375" style="102" customWidth="1"/>
    <col min="37" max="37" width="50.7109375" style="102" customWidth="1"/>
    <col min="38" max="39" width="15.7109375" style="102" customWidth="1"/>
    <col min="40" max="41" width="12.7109375" style="102" customWidth="1"/>
    <col min="42" max="42" width="50.5703125" style="102" customWidth="1"/>
    <col min="43" max="16384" width="11.42578125" style="102"/>
  </cols>
  <sheetData>
    <row r="1" spans="1:61" s="100" customFormat="1" ht="50.1" customHeight="1" x14ac:dyDescent="0.25">
      <c r="A1" s="382" t="s">
        <v>71</v>
      </c>
      <c r="B1" s="383"/>
      <c r="C1" s="384"/>
      <c r="D1" s="381" t="s">
        <v>387</v>
      </c>
      <c r="E1" s="381"/>
      <c r="F1" s="112"/>
      <c r="G1" s="112"/>
      <c r="H1" s="112"/>
      <c r="I1" s="112"/>
      <c r="J1" s="112"/>
      <c r="K1" s="112"/>
      <c r="L1" s="112"/>
      <c r="M1" s="134"/>
      <c r="N1" s="138" t="s">
        <v>72</v>
      </c>
      <c r="O1" s="112"/>
      <c r="P1" s="112"/>
      <c r="Q1" s="144" t="s">
        <v>270</v>
      </c>
      <c r="R1" s="134"/>
      <c r="S1" s="112"/>
      <c r="T1" s="112"/>
      <c r="U1" s="143"/>
      <c r="V1" s="112" t="s">
        <v>73</v>
      </c>
      <c r="W1" s="112"/>
      <c r="X1" s="112"/>
      <c r="Y1" s="112"/>
      <c r="Z1" s="134"/>
      <c r="AA1" s="121"/>
      <c r="AB1" s="121"/>
      <c r="AC1" s="121"/>
      <c r="AD1" s="146" t="s">
        <v>270</v>
      </c>
      <c r="AE1" s="56"/>
      <c r="AF1" s="56"/>
      <c r="AG1" s="122"/>
      <c r="AH1" s="122"/>
      <c r="AI1" s="122"/>
      <c r="AJ1" s="123"/>
      <c r="AK1" s="134" t="s">
        <v>206</v>
      </c>
      <c r="AL1" s="124"/>
      <c r="AM1" s="124"/>
      <c r="AN1" s="124"/>
      <c r="AO1" s="125"/>
      <c r="AP1" s="56" t="s">
        <v>274</v>
      </c>
      <c r="AQ1" s="98"/>
      <c r="AR1" s="98"/>
      <c r="AS1" s="98"/>
      <c r="AT1" s="98"/>
      <c r="AU1" s="98"/>
      <c r="AV1" s="98"/>
      <c r="AW1" s="98"/>
      <c r="AX1" s="98"/>
      <c r="AY1" s="98"/>
      <c r="AZ1" s="98"/>
      <c r="BA1" s="98"/>
      <c r="BB1" s="98"/>
      <c r="BC1" s="98"/>
      <c r="BD1" s="98"/>
      <c r="BE1" s="98"/>
      <c r="BF1" s="98"/>
      <c r="BG1" s="98"/>
      <c r="BH1" s="98"/>
      <c r="BI1" s="98"/>
    </row>
    <row r="2" spans="1:61" s="100" customFormat="1" ht="84" customHeight="1" x14ac:dyDescent="0.25">
      <c r="A2" s="139" t="s">
        <v>189</v>
      </c>
      <c r="B2" s="139" t="s">
        <v>104</v>
      </c>
      <c r="C2" s="65" t="s">
        <v>386</v>
      </c>
      <c r="D2" s="139" t="s">
        <v>384</v>
      </c>
      <c r="E2" s="139" t="s">
        <v>385</v>
      </c>
      <c r="F2" s="139" t="s">
        <v>383</v>
      </c>
      <c r="G2" s="140" t="s">
        <v>210</v>
      </c>
      <c r="H2" s="137" t="s">
        <v>211</v>
      </c>
      <c r="I2" s="139" t="s">
        <v>212</v>
      </c>
      <c r="J2" s="139" t="s">
        <v>199</v>
      </c>
      <c r="K2" s="139" t="s">
        <v>281</v>
      </c>
      <c r="L2" s="139" t="s">
        <v>233</v>
      </c>
      <c r="M2" s="140" t="s">
        <v>234</v>
      </c>
      <c r="N2" s="142" t="s">
        <v>4</v>
      </c>
      <c r="O2" s="133" t="s">
        <v>200</v>
      </c>
      <c r="P2" s="132" t="s">
        <v>271</v>
      </c>
      <c r="Q2" s="161" t="s">
        <v>1</v>
      </c>
      <c r="R2" s="136" t="s">
        <v>232</v>
      </c>
      <c r="S2" s="142" t="s">
        <v>4</v>
      </c>
      <c r="T2" s="133" t="s">
        <v>201</v>
      </c>
      <c r="U2" s="131" t="s">
        <v>202</v>
      </c>
      <c r="V2" s="131" t="s">
        <v>236</v>
      </c>
      <c r="W2" s="131" t="s">
        <v>218</v>
      </c>
      <c r="X2" s="132" t="s">
        <v>225</v>
      </c>
      <c r="Y2" s="133" t="s">
        <v>226</v>
      </c>
      <c r="Z2" s="132" t="s">
        <v>219</v>
      </c>
      <c r="AA2" s="136" t="s">
        <v>220</v>
      </c>
      <c r="AB2" s="132" t="s">
        <v>221</v>
      </c>
      <c r="AC2" s="131" t="s">
        <v>227</v>
      </c>
      <c r="AD2" s="162" t="s">
        <v>203</v>
      </c>
      <c r="AE2" s="140" t="s">
        <v>235</v>
      </c>
      <c r="AF2" s="163" t="s">
        <v>4</v>
      </c>
      <c r="AG2" s="133" t="s">
        <v>208</v>
      </c>
      <c r="AH2" s="135" t="s">
        <v>4</v>
      </c>
      <c r="AI2" s="136" t="s">
        <v>207</v>
      </c>
      <c r="AJ2" s="132" t="s">
        <v>244</v>
      </c>
      <c r="AK2" s="140" t="s">
        <v>275</v>
      </c>
      <c r="AL2" s="131" t="s">
        <v>205</v>
      </c>
      <c r="AM2" s="131" t="s">
        <v>204</v>
      </c>
      <c r="AN2" s="132" t="s">
        <v>25</v>
      </c>
      <c r="AO2" s="140" t="s">
        <v>26</v>
      </c>
      <c r="AP2" s="140" t="s">
        <v>276</v>
      </c>
      <c r="AQ2" s="98"/>
      <c r="AR2" s="98"/>
      <c r="AS2" s="98"/>
      <c r="AT2" s="98"/>
      <c r="AU2" s="98"/>
      <c r="AV2" s="98"/>
      <c r="AW2" s="98"/>
      <c r="AX2" s="98"/>
      <c r="AY2" s="98"/>
      <c r="AZ2" s="98"/>
      <c r="BA2" s="98"/>
      <c r="BB2" s="98"/>
      <c r="BC2" s="98"/>
      <c r="BD2" s="98"/>
      <c r="BE2" s="98"/>
      <c r="BF2" s="98"/>
      <c r="BG2" s="98"/>
      <c r="BH2" s="98"/>
      <c r="BI2" s="98"/>
    </row>
    <row r="3" spans="1:61" s="120" customFormat="1" ht="50.1" hidden="1" customHeight="1" x14ac:dyDescent="0.25">
      <c r="A3" s="178" t="s">
        <v>391</v>
      </c>
      <c r="B3" s="179"/>
      <c r="C3" s="237" t="s">
        <v>142</v>
      </c>
      <c r="D3" s="179"/>
      <c r="E3" s="179"/>
      <c r="F3" s="180" t="s">
        <v>255</v>
      </c>
      <c r="G3" s="180" t="s">
        <v>277</v>
      </c>
      <c r="H3" s="180" t="s">
        <v>278</v>
      </c>
      <c r="I3" s="281" t="s">
        <v>279</v>
      </c>
      <c r="J3" s="225" t="s">
        <v>196</v>
      </c>
      <c r="K3" s="200" t="s">
        <v>240</v>
      </c>
      <c r="L3" s="180">
        <v>54</v>
      </c>
      <c r="M3" s="182" t="str">
        <f>IF(L3&lt;=0,"",IF(L3&lt;=2,"Muy Baja",IF(L3&lt;=24,"Baja",IF(L3&lt;=500,"Media",IF(L3&lt;=5000,"Alta","Muy Alta")))))</f>
        <v>Media</v>
      </c>
      <c r="N3" s="183">
        <f>IF(M3="","",IF(M3="Muy Baja",0.2,IF(M3="Baja",0.4,IF(M3="Media",0.6,IF(M3="Alta",0.8,IF(M3="Muy Alta",1,))))))</f>
        <v>0.6</v>
      </c>
      <c r="O3" s="183" t="s">
        <v>53</v>
      </c>
      <c r="P3" s="184" t="s">
        <v>262</v>
      </c>
      <c r="Q3" s="185" t="str">
        <f>P3</f>
        <v xml:space="preserve">     El riesgo afecta la imagen de la entidad internamente, de conocimiento general, nivel interno, de junta directiva, y accionistas y/o de proveedores </v>
      </c>
      <c r="R3" s="182"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Menor</v>
      </c>
      <c r="S3" s="183">
        <f>IF(R3="","",IF(R3="Leve",0.2,IF(R3="Menor",0.4,IF(R3="Moderado",0.6,IF(R3="Mayor",0.8,IF(R3="Catastrófico",1,))))))</f>
        <v>0.4</v>
      </c>
      <c r="T3" s="186" t="str">
        <f>IF(OR(AND(M3="Muy Baja",R3="Leve"),AND(M3="Muy Baja",R3="Menor"),AND(M3="Baja",R3="Leve")),"Bajo",IF(OR(AND(M3="Muy baja",R3="Moderado"),AND(M3="Baja",R3="Menor"),AND(M3="Baja",R3="Moderado"),AND(M3="Media",R3="Leve"),AND(M3="Media",R3="Menor"),AND(M3="Media",R3="Moderado"),AND(M3="Alta",R3="Leve"),AND(M3="Alta",R3="Menor")),"Moderado",IF(OR(AND(M3="Muy Baja",R3="Mayor"),AND(M3="Baja",R3="Mayor"),AND(M3="Media",R3="Mayor"),AND(M3="Alta",R3="Moderado"),AND(M3="Alta",R3="Mayor"),AND(M3="Muy Alta",R3="Leve"),AND(M3="Muy Alta",R3="Menor"),AND(M3="Muy Alta",R3="Moderado"),AND(M3="Muy Alta",R3="Mayor")),"Alto",IF(OR(AND(M3="Muy Baja",R3="Catastrófico"),AND(M3="Baja",R3="Catastrófico"),AND(M3="Media",R3="Catastrófico"),AND(M3="Alta",R3="Catastrófico"),AND(M3="Muy Alta",R3="Catastrófico")),"Extremo",""))))</f>
        <v>Moderado</v>
      </c>
      <c r="U3" s="187">
        <v>1</v>
      </c>
      <c r="V3" s="180" t="s">
        <v>389</v>
      </c>
      <c r="W3" s="188" t="str">
        <f>IF(OR(X3="Preventivo",X3="Detectivo"),"Probabilidad",IF(X3="Correctivo","Impacto",""))</f>
        <v>Probabilidad</v>
      </c>
      <c r="X3" s="189" t="s">
        <v>10</v>
      </c>
      <c r="Y3" s="189" t="s">
        <v>6</v>
      </c>
      <c r="Z3" s="190" t="str">
        <f>IF(AND(X3="Preventivo",Y3="Automático"),"50%",IF(AND(X3="Preventivo",Y3="Manual"),"40%",IF(AND(X3="Detectivo",Y3="Automático"),"40%",IF(AND(X3="Detectivo",Y3="Manual"),"30%",IF(AND(X3="Correctivo",Y3="Automático"),"35%",IF(AND(X3="Correctivo",Y3="Manual"),"25%",""))))))</f>
        <v>40%</v>
      </c>
      <c r="AA3" s="189" t="s">
        <v>229</v>
      </c>
      <c r="AB3" s="189" t="s">
        <v>18</v>
      </c>
      <c r="AC3" s="189" t="s">
        <v>231</v>
      </c>
      <c r="AD3" s="191">
        <f>IFERROR(IF(W3="Probabilidad",(N3-(+N3*Z3)),IF(W3="Impacto",N3,"")),"")</f>
        <v>0.36</v>
      </c>
      <c r="AE3" s="192" t="str">
        <f t="shared" ref="AE3:AE4" si="0">IFERROR(IF(AD3="","",IF(AD3&lt;=0.2,"Muy Baja",IF(AD3&lt;=0.4,"Baja",IF(AD3&lt;=0.6,"Media",IF(AD3&lt;=0.8,"Alta","Muy Alta"))))),"")</f>
        <v>Baja</v>
      </c>
      <c r="AF3" s="193">
        <f t="shared" ref="AF3:AF4" si="1">+AD3</f>
        <v>0.36</v>
      </c>
      <c r="AG3" s="194" t="str">
        <f t="shared" ref="AG3:AG4" si="2">IFERROR(IF(AH3="","",IF(AH3&lt;=0.2,"Leve",IF(AH3&lt;=0.4,"Menor",IF(AH3&lt;=0.6,"Moderado",IF(AH3&lt;=0.8,"Mayor","Catastrófico"))))),"")</f>
        <v>Menor</v>
      </c>
      <c r="AH3" s="183">
        <f>IFERROR(IF(W3="Impacto",(S3-(+S3*Z3)),IF(W3="Probabilidad",S3,"")),"")</f>
        <v>0.4</v>
      </c>
      <c r="AI3" s="195" t="str">
        <f t="shared" ref="AI3:AI4" si="3">IFERROR(IF(OR(AND(AE3="Muy Baja",AG3="Leve"),AND(AE3="Muy Baja",AG3="Menor"),AND(AE3="Baja",AG3="Leve")),"Bajo",IF(OR(AND(AE3="Muy baja",AG3="Moderado"),AND(AE3="Baja",AG3="Menor"),AND(AE3="Baja",AG3="Moderado"),AND(AE3="Media",AG3="Leve"),AND(AE3="Media",AG3="Menor"),AND(AE3="Media",AG3="Moderado"),AND(AE3="Alta",AG3="Leve"),AND(AE3="Alta",AG3="Menor")),"Moderado",IF(OR(AND(AE3="Muy Baja",AG3="Mayor"),AND(AE3="Baja",AG3="Mayor"),AND(AE3="Media",AG3="Mayor"),AND(AE3="Alta",AG3="Moderado"),AND(AE3="Alta",AG3="Mayor"),AND(AE3="Muy Alta",AG3="Leve"),AND(AE3="Muy Alta",AG3="Menor"),AND(AE3="Muy Alta",AG3="Moderado"),AND(AE3="Muy Alta",AG3="Mayor")),"Alto",IF(OR(AND(AE3="Muy Baja",AG3="Catastrófico"),AND(AE3="Baja",AG3="Catastrófico"),AND(AE3="Media",AG3="Catastrófico"),AND(AE3="Alta",AG3="Catastrófico"),AND(AE3="Muy Alta",AG3="Catastrófico")),"Extremo","")))),"")</f>
        <v>Moderado</v>
      </c>
      <c r="AJ3" s="189" t="s">
        <v>23</v>
      </c>
      <c r="AK3" s="196"/>
      <c r="AL3" s="197">
        <v>44593</v>
      </c>
      <c r="AM3" s="197">
        <v>44926</v>
      </c>
      <c r="AN3" s="180" t="s">
        <v>28</v>
      </c>
      <c r="AO3" s="180" t="s">
        <v>28</v>
      </c>
      <c r="AP3" s="181"/>
      <c r="AQ3" s="198"/>
      <c r="AR3" s="198"/>
      <c r="AS3" s="198"/>
      <c r="AT3" s="198"/>
      <c r="AU3" s="198"/>
      <c r="AV3" s="198"/>
      <c r="AW3" s="198"/>
      <c r="AX3" s="198"/>
      <c r="AY3" s="198"/>
      <c r="AZ3" s="198"/>
      <c r="BA3" s="198"/>
      <c r="BB3" s="198"/>
      <c r="BC3" s="198"/>
      <c r="BD3" s="198"/>
      <c r="BE3" s="198"/>
      <c r="BF3" s="198"/>
      <c r="BG3" s="198"/>
      <c r="BH3" s="198"/>
      <c r="BI3" s="198"/>
    </row>
    <row r="4" spans="1:61" s="103" customFormat="1" ht="99.95" customHeight="1" x14ac:dyDescent="0.25">
      <c r="A4" s="385">
        <v>1</v>
      </c>
      <c r="B4" s="388" t="s">
        <v>393</v>
      </c>
      <c r="C4" s="238" t="s">
        <v>142</v>
      </c>
      <c r="D4" s="244"/>
      <c r="E4" s="244"/>
      <c r="F4" s="371" t="s">
        <v>256</v>
      </c>
      <c r="G4" s="371" t="s">
        <v>407</v>
      </c>
      <c r="H4" s="371" t="s">
        <v>401</v>
      </c>
      <c r="I4" s="241" t="s">
        <v>402</v>
      </c>
      <c r="J4" s="238" t="s">
        <v>196</v>
      </c>
      <c r="K4" s="284" t="s">
        <v>239</v>
      </c>
      <c r="L4" s="371">
        <v>140</v>
      </c>
      <c r="M4" s="359" t="str">
        <f>IF(L4&lt;=0,"",IF(L4&lt;=2,"Muy Baja",IF(L4&lt;=24,"Baja",IF(L4&lt;=500,"Media",IF(L4&lt;=5000,"Alta","Muy Alta")))))</f>
        <v>Media</v>
      </c>
      <c r="N4" s="362">
        <f>IF(M4="","",IF(M4="Muy Baja",0.2,IF(M4="Baja",0.4,IF(M4="Media",0.6,IF(M4="Alta",0.8,IF(M4="Muy Alta",1,))))))</f>
        <v>0.6</v>
      </c>
      <c r="O4" s="362" t="s">
        <v>53</v>
      </c>
      <c r="P4" s="391" t="s">
        <v>262</v>
      </c>
      <c r="Q4" s="260" t="str">
        <f>P4</f>
        <v xml:space="preserve">     El riesgo afecta la imagen de la entidad internamente, de conocimiento general, nivel interno, de junta directiva, y accionistas y/o de proveedores </v>
      </c>
      <c r="R4" s="359" t="str">
        <f>IF(P4='[2]Tabla Impacto'!$D$3,'[2]Tabla Impacto'!$A$3,IF(P4='[2]Tabla Impacto'!$C$3,'[2]Tabla Impacto'!$A$3,IF(P4='[2]Tabla Impacto'!$B$3,'[2]Tabla Impacto'!$A$3,IF(P4='[2]Tabla Impacto'!$D$4,'[2]Tabla Impacto'!$A$4,IF(P4='[2]Tabla Impacto'!$C$4,'[2]Tabla Impacto'!$A$4,IF(P4='[2]Tabla Impacto'!$B$4,'[2]Tabla Impacto'!$A$4,IF(P4='[2]Tabla Impacto'!$D$5,'[2]Tabla Impacto'!$A$5,IF(P4='[2]Tabla Impacto'!$C$5,'[2]Tabla Impacto'!$A$5,IF(P4='[2]Tabla Impacto'!$B$5,'[2]Tabla Impacto'!$A$5,IF(P4='[2]Tabla Impacto'!$D$6,'[2]Tabla Impacto'!$A$6,IF(P4='[2]Tabla Impacto'!$C$6,'[2]Tabla Impacto'!$A$6,IF(P4='[2]Tabla Impacto'!$B$6,'[2]Tabla Impacto'!$A$6,IF(P4='[2]Tabla Impacto'!$D$7,'[2]Tabla Impacto'!$A$7,IF(P4='[2]Tabla Impacto'!$C$7,'[2]Tabla Impacto'!$A$7,IF(P4='[2]Tabla Impacto'!$B$7,'[2]Tabla Impacto'!$A$7,0)))))))))))))))</f>
        <v>Menor</v>
      </c>
      <c r="S4" s="394">
        <f>IF(R4="","",IF(R4="Leve",0.2,IF(R4="Menor",0.4,IF(R4="Moderado",0.6,IF(R4="Mayor",0.8,IF(R4="Catastrófico",1,))))))</f>
        <v>0.4</v>
      </c>
      <c r="T4" s="397" t="str">
        <f>IF(OR(AND(M4="Muy Baja",R4="Leve"),AND(M4="Muy Baja",R4="Menor"),AND(M4="Baja",R4="Leve")),"Bajo",IF(OR(AND(M4="Muy baja",R4="Moderado"),AND(M4="Baja",R4="Menor"),AND(M4="Baja",R4="Moderado"),AND(M4="Media",R4="Leve"),AND(M4="Media",R4="Menor"),AND(M4="Media",R4="Moderado"),AND(M4="Alta",R4="Leve"),AND(M4="Alta",R4="Menor")),"Moderado",IF(OR(AND(M4="Muy Baja",R4="Mayor"),AND(M4="Baja",R4="Mayor"),AND(M4="Media",R4="Mayor"),AND(M4="Alta",R4="Moderado"),AND(M4="Alta",R4="Mayor"),AND(M4="Muy Alta",R4="Leve"),AND(M4="Muy Alta",R4="Menor"),AND(M4="Muy Alta",R4="Moderado"),AND(M4="Muy Alta",R4="Mayor")),"Alto",IF(OR(AND(M4="Muy Baja",R4="Catastrófico"),AND(M4="Baja",R4="Catastrófico"),AND(M4="Media",R4="Catastrófico"),AND(M4="Alta",R4="Catastrófico"),AND(M4="Muy Alta",R4="Catastrófico")),"Extremo",""))))</f>
        <v>Moderado</v>
      </c>
      <c r="U4" s="61">
        <v>1</v>
      </c>
      <c r="V4" s="49" t="s">
        <v>403</v>
      </c>
      <c r="W4" s="47" t="str">
        <f t="shared" ref="W4" si="4">IF(OR(X4="Preventivo",X4="Detectivo"),"Probabilidad",IF(X4="Correctivo","Impacto",""))</f>
        <v>Probabilidad</v>
      </c>
      <c r="X4" s="101" t="s">
        <v>10</v>
      </c>
      <c r="Y4" s="101" t="s">
        <v>6</v>
      </c>
      <c r="Z4" s="299" t="str">
        <f t="shared" ref="Z4:Z15" si="5">IF(AND(X4="Preventivo",Y4="Automático"),"50%",IF(AND(X4="Preventivo",Y4="Manual"),"40%",IF(AND(X4="Detectivo",Y4="Automático"),"40%",IF(AND(X4="Detectivo",Y4="Manual"),"30%",IF(AND(X4="Correctivo",Y4="Automático"),"35%",IF(AND(X4="Correctivo",Y4="Manual"),"25%",""))))))</f>
        <v>40%</v>
      </c>
      <c r="AA4" s="101" t="s">
        <v>15</v>
      </c>
      <c r="AB4" s="101" t="s">
        <v>18</v>
      </c>
      <c r="AC4" s="101" t="s">
        <v>231</v>
      </c>
      <c r="AD4" s="252">
        <f t="shared" ref="AD4" si="6">IFERROR(IF(W4="Probabilidad",(N4-(+N4*Z4)),IF(W4="Impacto",N4,"")),"")</f>
        <v>0.36</v>
      </c>
      <c r="AE4" s="151" t="str">
        <f t="shared" si="0"/>
        <v>Baja</v>
      </c>
      <c r="AF4" s="253">
        <f t="shared" si="1"/>
        <v>0.36</v>
      </c>
      <c r="AG4" s="165" t="str">
        <f t="shared" si="2"/>
        <v>Menor</v>
      </c>
      <c r="AH4" s="50">
        <f t="shared" ref="AH4" si="7">IFERROR(IF(W4="Impacto",(S4-(+S4*Z4)),IF(W4="Probabilidad",S4,"")),"")</f>
        <v>0.4</v>
      </c>
      <c r="AI4" s="48" t="str">
        <f t="shared" si="3"/>
        <v>Moderado</v>
      </c>
      <c r="AJ4" s="101" t="s">
        <v>197</v>
      </c>
      <c r="AK4" s="49" t="s">
        <v>409</v>
      </c>
      <c r="AL4" s="55">
        <v>45323</v>
      </c>
      <c r="AM4" s="55">
        <v>45657</v>
      </c>
      <c r="AN4" s="49"/>
      <c r="AO4" s="49"/>
      <c r="AP4" s="57" t="s">
        <v>408</v>
      </c>
      <c r="AQ4" s="145"/>
      <c r="AR4" s="145"/>
      <c r="AS4" s="145"/>
      <c r="AT4" s="145"/>
      <c r="AU4" s="145"/>
      <c r="AV4" s="145"/>
      <c r="AW4" s="145"/>
      <c r="AX4" s="145"/>
      <c r="AY4" s="145"/>
      <c r="AZ4" s="145"/>
      <c r="BA4" s="145"/>
      <c r="BB4" s="145"/>
      <c r="BC4" s="145"/>
      <c r="BD4" s="145"/>
      <c r="BE4" s="145"/>
      <c r="BF4" s="145"/>
      <c r="BG4" s="145"/>
      <c r="BH4" s="145"/>
      <c r="BI4" s="145"/>
    </row>
    <row r="5" spans="1:61" s="103" customFormat="1" ht="99.95" customHeight="1" x14ac:dyDescent="0.25">
      <c r="A5" s="386"/>
      <c r="B5" s="389"/>
      <c r="C5" s="235"/>
      <c r="D5" s="245"/>
      <c r="E5" s="245"/>
      <c r="F5" s="380"/>
      <c r="G5" s="380"/>
      <c r="H5" s="380"/>
      <c r="I5" s="242"/>
      <c r="J5" s="234"/>
      <c r="K5" s="285"/>
      <c r="L5" s="380"/>
      <c r="M5" s="360"/>
      <c r="N5" s="363"/>
      <c r="O5" s="363"/>
      <c r="P5" s="392"/>
      <c r="Q5" s="145"/>
      <c r="R5" s="360"/>
      <c r="S5" s="395"/>
      <c r="T5" s="398"/>
      <c r="U5" s="176">
        <v>2</v>
      </c>
      <c r="V5" s="49" t="s">
        <v>404</v>
      </c>
      <c r="W5" s="47" t="str">
        <f t="shared" ref="W5:W14" si="8">IF(OR(X5="Preventivo",X5="Detectivo"),"Probabilidad",IF(X5="Correctivo","Impacto",""))</f>
        <v>Probabilidad</v>
      </c>
      <c r="X5" s="101" t="s">
        <v>10</v>
      </c>
      <c r="Y5" s="101" t="s">
        <v>6</v>
      </c>
      <c r="Z5" s="299" t="str">
        <f t="shared" si="5"/>
        <v>40%</v>
      </c>
      <c r="AA5" s="101" t="s">
        <v>15</v>
      </c>
      <c r="AB5" s="101" t="s">
        <v>18</v>
      </c>
      <c r="AC5" s="101" t="s">
        <v>231</v>
      </c>
      <c r="AD5" s="252">
        <f t="shared" ref="AD5:AD14" si="9">IFERROR(IF(W5="Probabilidad",(N5-(+N5*Z5)),IF(W5="Impacto",N5,"")),"")</f>
        <v>0</v>
      </c>
      <c r="AE5" s="151" t="str">
        <f t="shared" ref="AE5:AE23" si="10">IFERROR(IF(AD5="","",IF(AD5&lt;=0.2,"Muy Baja",IF(AD5&lt;=0.4,"Baja",IF(AD5&lt;=0.6,"Media",IF(AD5&lt;=0.8,"Alta","Muy Alta"))))),"")</f>
        <v>Muy Baja</v>
      </c>
      <c r="AF5" s="253">
        <f t="shared" ref="AF5:AF14" si="11">+AD5</f>
        <v>0</v>
      </c>
      <c r="AG5" s="165" t="str">
        <f t="shared" ref="AG5:AG14" si="12">IFERROR(IF(AH5="","",IF(AH5&lt;=0.2,"Leve",IF(AH5&lt;=0.4,"Menor",IF(AH5&lt;=0.6,"Moderado",IF(AH5&lt;=0.8,"Mayor","Catastrófico"))))),"")</f>
        <v>Leve</v>
      </c>
      <c r="AH5" s="50">
        <f t="shared" ref="AH5:AH14" si="13">IFERROR(IF(W5="Impacto",(S5-(+S5*Z5)),IF(W5="Probabilidad",S5,"")),"")</f>
        <v>0</v>
      </c>
      <c r="AI5" s="48" t="str">
        <f t="shared" ref="AI5:AI23" si="14">IFERROR(IF(OR(AND(AE5="Muy Baja",AG5="Leve"),AND(AE5="Muy Baja",AG5="Menor"),AND(AE5="Baja",AG5="Leve")),"Bajo",IF(OR(AND(AE5="Muy baja",AG5="Moderado"),AND(AE5="Baja",AG5="Menor"),AND(AE5="Baja",AG5="Moderado"),AND(AE5="Media",AG5="Leve"),AND(AE5="Media",AG5="Menor"),AND(AE5="Media",AG5="Moderado"),AND(AE5="Alta",AG5="Leve"),AND(AE5="Alta",AG5="Menor")),"Moderado",IF(OR(AND(AE5="Muy Baja",AG5="Mayor"),AND(AE5="Baja",AG5="Mayor"),AND(AE5="Media",AG5="Mayor"),AND(AE5="Alta",AG5="Moderado"),AND(AE5="Alta",AG5="Mayor"),AND(AE5="Muy Alta",AG5="Leve"),AND(AE5="Muy Alta",AG5="Menor"),AND(AE5="Muy Alta",AG5="Moderado"),AND(AE5="Muy Alta",AG5="Mayor")),"Alto",IF(OR(AND(AE5="Muy Baja",AG5="Catastrófico"),AND(AE5="Baja",AG5="Catastrófico"),AND(AE5="Media",AG5="Catastrófico"),AND(AE5="Alta",AG5="Catastrófico"),AND(AE5="Muy Alta",AG5="Catastrófico")),"Extremo","")))),"")</f>
        <v>Bajo</v>
      </c>
      <c r="AJ5" s="101" t="s">
        <v>197</v>
      </c>
      <c r="AK5" s="49" t="s">
        <v>409</v>
      </c>
      <c r="AL5" s="55">
        <v>45323</v>
      </c>
      <c r="AM5" s="55">
        <v>45657</v>
      </c>
      <c r="AN5" s="49"/>
      <c r="AO5" s="49"/>
      <c r="AP5" s="57" t="s">
        <v>408</v>
      </c>
    </row>
    <row r="6" spans="1:61" s="103" customFormat="1" ht="99.95" customHeight="1" x14ac:dyDescent="0.25">
      <c r="A6" s="386"/>
      <c r="B6" s="389"/>
      <c r="C6" s="235"/>
      <c r="D6" s="245"/>
      <c r="E6" s="245"/>
      <c r="F6" s="380"/>
      <c r="G6" s="380"/>
      <c r="H6" s="380"/>
      <c r="I6" s="242"/>
      <c r="J6" s="234"/>
      <c r="K6" s="285"/>
      <c r="L6" s="380"/>
      <c r="M6" s="360"/>
      <c r="N6" s="363"/>
      <c r="O6" s="363"/>
      <c r="P6" s="392"/>
      <c r="Q6" s="145"/>
      <c r="R6" s="360"/>
      <c r="S6" s="395"/>
      <c r="T6" s="398"/>
      <c r="U6" s="176">
        <v>3</v>
      </c>
      <c r="V6" s="49" t="s">
        <v>405</v>
      </c>
      <c r="W6" s="47" t="str">
        <f t="shared" si="8"/>
        <v>Probabilidad</v>
      </c>
      <c r="X6" s="101" t="s">
        <v>10</v>
      </c>
      <c r="Y6" s="101" t="s">
        <v>6</v>
      </c>
      <c r="Z6" s="299" t="str">
        <f t="shared" si="5"/>
        <v>40%</v>
      </c>
      <c r="AA6" s="101" t="s">
        <v>15</v>
      </c>
      <c r="AB6" s="101" t="s">
        <v>18</v>
      </c>
      <c r="AC6" s="101" t="s">
        <v>231</v>
      </c>
      <c r="AD6" s="252">
        <f t="shared" si="9"/>
        <v>0</v>
      </c>
      <c r="AE6" s="151" t="str">
        <f t="shared" si="10"/>
        <v>Muy Baja</v>
      </c>
      <c r="AF6" s="253">
        <f t="shared" si="11"/>
        <v>0</v>
      </c>
      <c r="AG6" s="165" t="str">
        <f t="shared" si="12"/>
        <v>Leve</v>
      </c>
      <c r="AH6" s="50">
        <f t="shared" si="13"/>
        <v>0</v>
      </c>
      <c r="AI6" s="48" t="str">
        <f t="shared" si="14"/>
        <v>Bajo</v>
      </c>
      <c r="AJ6" s="101" t="s">
        <v>197</v>
      </c>
      <c r="AK6" s="49" t="s">
        <v>409</v>
      </c>
      <c r="AL6" s="55">
        <v>45323</v>
      </c>
      <c r="AM6" s="55">
        <v>45657</v>
      </c>
      <c r="AN6" s="49"/>
      <c r="AO6" s="49"/>
      <c r="AP6" s="57" t="s">
        <v>408</v>
      </c>
    </row>
    <row r="7" spans="1:61" s="103" customFormat="1" ht="99.95" customHeight="1" x14ac:dyDescent="0.25">
      <c r="A7" s="386"/>
      <c r="B7" s="389"/>
      <c r="C7" s="235"/>
      <c r="D7" s="245"/>
      <c r="E7" s="245"/>
      <c r="F7" s="380"/>
      <c r="G7" s="380"/>
      <c r="H7" s="380"/>
      <c r="I7" s="242"/>
      <c r="J7" s="234"/>
      <c r="K7" s="285"/>
      <c r="L7" s="380"/>
      <c r="M7" s="360"/>
      <c r="N7" s="363"/>
      <c r="O7" s="363"/>
      <c r="P7" s="392"/>
      <c r="Q7" s="145"/>
      <c r="R7" s="360"/>
      <c r="S7" s="395"/>
      <c r="T7" s="398"/>
      <c r="U7" s="176">
        <v>4</v>
      </c>
      <c r="V7" s="49" t="s">
        <v>406</v>
      </c>
      <c r="W7" s="47" t="str">
        <f t="shared" si="8"/>
        <v>Probabilidad</v>
      </c>
      <c r="X7" s="101" t="s">
        <v>10</v>
      </c>
      <c r="Y7" s="101" t="s">
        <v>6</v>
      </c>
      <c r="Z7" s="299" t="str">
        <f t="shared" si="5"/>
        <v>40%</v>
      </c>
      <c r="AA7" s="101" t="s">
        <v>15</v>
      </c>
      <c r="AB7" s="101" t="s">
        <v>18</v>
      </c>
      <c r="AC7" s="101" t="s">
        <v>231</v>
      </c>
      <c r="AD7" s="252">
        <f t="shared" si="9"/>
        <v>0</v>
      </c>
      <c r="AE7" s="151" t="str">
        <f t="shared" si="10"/>
        <v>Muy Baja</v>
      </c>
      <c r="AF7" s="253">
        <f t="shared" si="11"/>
        <v>0</v>
      </c>
      <c r="AG7" s="165" t="str">
        <f t="shared" si="12"/>
        <v>Leve</v>
      </c>
      <c r="AH7" s="50">
        <f t="shared" si="13"/>
        <v>0</v>
      </c>
      <c r="AI7" s="48" t="str">
        <f t="shared" si="14"/>
        <v>Bajo</v>
      </c>
      <c r="AJ7" s="101" t="s">
        <v>197</v>
      </c>
      <c r="AK7" s="49" t="s">
        <v>409</v>
      </c>
      <c r="AL7" s="55">
        <v>45323</v>
      </c>
      <c r="AM7" s="55">
        <v>45657</v>
      </c>
      <c r="AN7" s="49"/>
      <c r="AO7" s="49"/>
      <c r="AP7" s="57" t="s">
        <v>408</v>
      </c>
    </row>
    <row r="8" spans="1:61" s="103" customFormat="1" ht="99.95" customHeight="1" x14ac:dyDescent="0.25">
      <c r="A8" s="387"/>
      <c r="B8" s="390"/>
      <c r="C8" s="236"/>
      <c r="D8" s="246"/>
      <c r="E8" s="246"/>
      <c r="F8" s="372"/>
      <c r="G8" s="372"/>
      <c r="H8" s="372"/>
      <c r="I8" s="243"/>
      <c r="J8" s="261"/>
      <c r="K8" s="286"/>
      <c r="L8" s="372"/>
      <c r="M8" s="361"/>
      <c r="N8" s="364"/>
      <c r="O8" s="364"/>
      <c r="P8" s="393"/>
      <c r="Q8" s="145"/>
      <c r="R8" s="361"/>
      <c r="S8" s="396"/>
      <c r="T8" s="399"/>
      <c r="U8" s="176">
        <v>5</v>
      </c>
      <c r="V8" s="49" t="s">
        <v>410</v>
      </c>
      <c r="W8" s="47" t="str">
        <f t="shared" si="8"/>
        <v>Probabilidad</v>
      </c>
      <c r="X8" s="101" t="s">
        <v>10</v>
      </c>
      <c r="Y8" s="101" t="s">
        <v>6</v>
      </c>
      <c r="Z8" s="299" t="str">
        <f t="shared" si="5"/>
        <v>40%</v>
      </c>
      <c r="AA8" s="101" t="s">
        <v>15</v>
      </c>
      <c r="AB8" s="101" t="s">
        <v>18</v>
      </c>
      <c r="AC8" s="101" t="s">
        <v>231</v>
      </c>
      <c r="AD8" s="252">
        <f t="shared" si="9"/>
        <v>0</v>
      </c>
      <c r="AE8" s="151" t="str">
        <f t="shared" si="10"/>
        <v>Muy Baja</v>
      </c>
      <c r="AF8" s="253">
        <f t="shared" si="11"/>
        <v>0</v>
      </c>
      <c r="AG8" s="165" t="str">
        <f t="shared" si="12"/>
        <v>Leve</v>
      </c>
      <c r="AH8" s="50">
        <f t="shared" si="13"/>
        <v>0</v>
      </c>
      <c r="AI8" s="48" t="str">
        <f t="shared" si="14"/>
        <v>Bajo</v>
      </c>
      <c r="AJ8" s="101" t="s">
        <v>197</v>
      </c>
      <c r="AK8" s="49" t="s">
        <v>409</v>
      </c>
      <c r="AL8" s="55">
        <v>45323</v>
      </c>
      <c r="AM8" s="55">
        <v>45657</v>
      </c>
      <c r="AN8" s="49"/>
      <c r="AO8" s="49"/>
      <c r="AP8" s="57" t="s">
        <v>408</v>
      </c>
    </row>
    <row r="9" spans="1:61" ht="99.95" customHeight="1" x14ac:dyDescent="0.25">
      <c r="A9" s="176">
        <v>2</v>
      </c>
      <c r="B9" s="176" t="s">
        <v>393</v>
      </c>
      <c r="C9" s="57" t="s">
        <v>142</v>
      </c>
      <c r="D9" s="176"/>
      <c r="E9" s="176"/>
      <c r="F9" s="49" t="s">
        <v>256</v>
      </c>
      <c r="G9" s="68" t="s">
        <v>436</v>
      </c>
      <c r="H9" s="68" t="s">
        <v>435</v>
      </c>
      <c r="I9" s="68" t="s">
        <v>434</v>
      </c>
      <c r="J9" s="282" t="s">
        <v>195</v>
      </c>
      <c r="K9" s="49" t="s">
        <v>239</v>
      </c>
      <c r="L9" s="261">
        <v>144</v>
      </c>
      <c r="M9" s="164" t="str">
        <f>IF(L9&lt;=0,"",IF(L9&lt;=2,"Muy Baja",IF(L9&lt;=24,"Baja",IF(L9&lt;=500,"Media",IF(L9&lt;=5000,"Alta","Muy Alta")))))</f>
        <v>Media</v>
      </c>
      <c r="N9" s="50">
        <f>IF(M9="","",IF(M9="Muy Baja",0.2,IF(M9="Baja",0.4,IF(M9="Media",0.6,IF(M9="Alta",0.8,IF(M9="Muy Alta",1,))))))</f>
        <v>0.6</v>
      </c>
      <c r="O9" s="50" t="s">
        <v>53</v>
      </c>
      <c r="P9" s="54" t="s">
        <v>259</v>
      </c>
      <c r="Q9" s="128" t="str">
        <f>P9</f>
        <v>Entre 50 y 100 SMLMV  / El riesgo afecta la imagen de la entidad con algunos usuarios de relevancia frente al logro de los objetivos</v>
      </c>
      <c r="R9" s="164" t="str">
        <f>IF(P9='[3]Tabla Impacto'!$D$3,'[3]Tabla Impacto'!$A$3,IF(P9='[3]Tabla Impacto'!$C$3,'[3]Tabla Impacto'!$A$3,IF(P9='[3]Tabla Impacto'!$B$3,'[3]Tabla Impacto'!$A$3,IF(P9='[3]Tabla Impacto'!$D$4,'[3]Tabla Impacto'!$A$4,IF(P9='[3]Tabla Impacto'!$C$4,'[3]Tabla Impacto'!$A$4,IF(P9='[3]Tabla Impacto'!$B$4,'[3]Tabla Impacto'!$A$4,IF(P9='[3]Tabla Impacto'!$D$5,'[3]Tabla Impacto'!$A$5,IF(P9='[3]Tabla Impacto'!$C$5,'[3]Tabla Impacto'!$A$5,IF(P9='[3]Tabla Impacto'!$B$5,'[3]Tabla Impacto'!$A$5,IF(P9='[3]Tabla Impacto'!$D$6,'[3]Tabla Impacto'!$A$6,IF(P9='[3]Tabla Impacto'!$C$6,'[3]Tabla Impacto'!$A$6,IF(P9='[3]Tabla Impacto'!$B$6,'[3]Tabla Impacto'!$A$6,IF(P9='[3]Tabla Impacto'!$D$7,'[3]Tabla Impacto'!$A$7,IF(P9='[3]Tabla Impacto'!$C$7,'[3]Tabla Impacto'!$A$7,IF(P9='[3]Tabla Impacto'!$B$7,'[3]Tabla Impacto'!$A$7,0)))))))))))))))</f>
        <v>Moderado</v>
      </c>
      <c r="S9" s="50">
        <f>IF(R9="","",IF(R9="Leve",0.2,IF(R9="Menor",0.4,IF(R9="Moderado",0.6,IF(R9="Mayor",0.8,IF(R9="Catastrófico",1,))))))</f>
        <v>0.6</v>
      </c>
      <c r="T9" s="177" t="str">
        <f>IF(OR(AND(M9="Muy Baja",R9="Leve"),AND(M9="Muy Baja",R9="Menor"),AND(M9="Baja",R9="Leve")),"Bajo",IF(OR(AND(M9="Muy baja",R9="Moderado"),AND(M9="Baja",R9="Menor"),AND(M9="Baja",R9="Moderado"),AND(M9="Media",R9="Leve"),AND(M9="Media",R9="Menor"),AND(M9="Media",R9="Moderado"),AND(M9="Alta",R9="Leve"),AND(M9="Alta",R9="Menor")),"Moderado",IF(OR(AND(M9="Muy Baja",R9="Mayor"),AND(M9="Baja",R9="Mayor"),AND(M9="Media",R9="Mayor"),AND(M9="Alta",R9="Moderado"),AND(M9="Alta",R9="Mayor"),AND(M9="Muy Alta",R9="Leve"),AND(M9="Muy Alta",R9="Menor"),AND(M9="Muy Alta",R9="Moderado"),AND(M9="Muy Alta",R9="Mayor")),"Alto",IF(OR(AND(M9="Muy Baja",R9="Catastrófico"),AND(M9="Baja",R9="Catastrófico"),AND(M9="Media",R9="Catastrófico"),AND(M9="Alta",R9="Catastrófico"),AND(M9="Muy Alta",R9="Catastrófico")),"Extremo",""))))</f>
        <v>Moderado</v>
      </c>
      <c r="U9" s="61">
        <v>1</v>
      </c>
      <c r="V9" s="49" t="s">
        <v>411</v>
      </c>
      <c r="W9" s="47" t="str">
        <f t="shared" si="8"/>
        <v>Probabilidad</v>
      </c>
      <c r="X9" s="101" t="s">
        <v>10</v>
      </c>
      <c r="Y9" s="101" t="s">
        <v>6</v>
      </c>
      <c r="Z9" s="299" t="str">
        <f t="shared" si="5"/>
        <v>40%</v>
      </c>
      <c r="AA9" s="101" t="s">
        <v>15</v>
      </c>
      <c r="AB9" s="101" t="s">
        <v>18</v>
      </c>
      <c r="AC9" s="101" t="s">
        <v>231</v>
      </c>
      <c r="AD9" s="252">
        <f t="shared" si="9"/>
        <v>0.36</v>
      </c>
      <c r="AE9" s="151" t="str">
        <f t="shared" si="10"/>
        <v>Baja</v>
      </c>
      <c r="AF9" s="253">
        <f t="shared" si="11"/>
        <v>0.36</v>
      </c>
      <c r="AG9" s="165" t="str">
        <f t="shared" si="12"/>
        <v>Moderado</v>
      </c>
      <c r="AH9" s="50">
        <f t="shared" si="13"/>
        <v>0.6</v>
      </c>
      <c r="AI9" s="48" t="str">
        <f t="shared" si="14"/>
        <v>Moderado</v>
      </c>
      <c r="AJ9" s="101" t="s">
        <v>197</v>
      </c>
      <c r="AK9" s="49" t="s">
        <v>412</v>
      </c>
      <c r="AL9" s="55">
        <v>45323</v>
      </c>
      <c r="AM9" s="55">
        <v>45657</v>
      </c>
      <c r="AN9" s="49"/>
      <c r="AO9" s="49"/>
      <c r="AP9" s="68" t="s">
        <v>392</v>
      </c>
    </row>
    <row r="10" spans="1:61" ht="99.95" customHeight="1" x14ac:dyDescent="0.25">
      <c r="A10" s="102">
        <v>3</v>
      </c>
      <c r="B10" s="225" t="s">
        <v>413</v>
      </c>
      <c r="C10" s="57" t="s">
        <v>142</v>
      </c>
      <c r="D10" s="262"/>
      <c r="E10" s="225"/>
      <c r="F10" s="49" t="s">
        <v>255</v>
      </c>
      <c r="G10" s="228" t="s">
        <v>431</v>
      </c>
      <c r="H10" s="228" t="s">
        <v>432</v>
      </c>
      <c r="I10" s="263" t="s">
        <v>433</v>
      </c>
      <c r="J10" s="225" t="s">
        <v>196</v>
      </c>
      <c r="K10" s="49" t="s">
        <v>239</v>
      </c>
      <c r="L10" s="228">
        <v>54</v>
      </c>
      <c r="M10" s="107" t="str">
        <f>IF(L10&lt;=0,"",IF(L10&lt;=2,"Muy Baja",IF(L10&lt;=24,"Baja",IF(L10&lt;=500,"Media",IF(L10&lt;=5000,"Alta","Muy Alta")))))</f>
        <v>Media</v>
      </c>
      <c r="N10" s="108">
        <f>IF(M10="","",IF(M10="Muy Baja",0.2,IF(M10="Baja",0.4,IF(M10="Media",0.6,IF(M10="Alta",0.8,IF(M10="Muy Alta",1,))))))</f>
        <v>0.6</v>
      </c>
      <c r="O10" s="108" t="s">
        <v>53</v>
      </c>
      <c r="P10" s="264" t="s">
        <v>77</v>
      </c>
      <c r="Q10" s="265" t="str">
        <f>IF(NOT(ISERROR(MATCH(P10,'[4]Tabla Impacto.'!$A$220:$A$222,0))),'[4]Tabla Impacto.'!$E$222&amp;"Por favor no seleccionar los criterios de impacto(Afectación Económica o presupuestal y Pérdida Reputacional)",P10)</f>
        <v xml:space="preserve">     El riesgo afecta la imagen de la entidad con algunos usuarios de relevancia frente al logro de los objetivos</v>
      </c>
      <c r="R10" s="107" t="str">
        <f>IF(P10='[3]Tabla Impacto'!$D$3,'[3]Tabla Impacto'!$A$3,IF(P10='[3]Tabla Impacto'!$C$3,'[3]Tabla Impacto'!$A$3,IF(P10='[3]Tabla Impacto'!$B$3,'[3]Tabla Impacto'!$A$3,IF(P10='[3]Tabla Impacto'!$D$4,'[3]Tabla Impacto'!$A$4,IF(P10='[3]Tabla Impacto'!$C$4,'[3]Tabla Impacto'!$A$4,IF(P10='[3]Tabla Impacto'!$B$4,'[3]Tabla Impacto'!$A$4,IF(P10='[3]Tabla Impacto'!$D$5,'[3]Tabla Impacto'!$A$5,IF(P10='[3]Tabla Impacto'!$C$5,'[3]Tabla Impacto'!$A$5,IF(P10='[3]Tabla Impacto'!$B$5,'[3]Tabla Impacto'!$A$5,IF(P10='[3]Tabla Impacto'!$D$6,'[3]Tabla Impacto'!$A$6,IF(P10='[3]Tabla Impacto'!$C$6,'[3]Tabla Impacto'!$A$6,IF(P10='[3]Tabla Impacto'!$B$6,'[3]Tabla Impacto'!$A$6,IF(P10='[3]Tabla Impacto'!$D$7,'[3]Tabla Impacto'!$A$7,IF(P10='[3]Tabla Impacto'!$C$7,'[3]Tabla Impacto'!$A$7,IF(P10='[3]Tabla Impacto'!$B$7,'[3]Tabla Impacto'!$A$7,0)))))))))))))))</f>
        <v>Moderado</v>
      </c>
      <c r="S10" s="108">
        <f>IF(R10="","",IF(R10="Leve",0.2,IF(R10="Menor",0.4,IF(R10="Moderado",0.6,IF(R10="Mayor",0.8,IF(R10="Catastrófico",1,))))))</f>
        <v>0.6</v>
      </c>
      <c r="T10" s="266" t="str">
        <f>IF(OR(AND(M10="Muy Baja",R10="Leve"),AND(M10="Muy Baja",R10="Menor"),AND(M10="Baja",R10="Leve")),"Bajo",IF(OR(AND(M10="Muy baja",R10="Moderado"),AND(M10="Baja",R10="Menor"),AND(M10="Baja",R10="Moderado"),AND(M10="Media",R10="Leve"),AND(M10="Media",R10="Menor"),AND(M10="Media",R10="Moderado"),AND(M10="Alta",R10="Leve"),AND(M10="Alta",R10="Menor")),"Moderado",IF(OR(AND(M10="Muy Baja",R10="Mayor"),AND(M10="Baja",R10="Mayor"),AND(M10="Media",R10="Mayor"),AND(M10="Alta",R10="Moderado"),AND(M10="Alta",R10="Mayor"),AND(M10="Muy Alta",R10="Leve"),AND(M10="Muy Alta",R10="Menor"),AND(M10="Muy Alta",R10="Moderado"),AND(M10="Muy Alta",R10="Mayor")),"Alto",IF(OR(AND(M10="Muy Baja",R10="Catastrófico"),AND(M10="Baja",R10="Catastrófico"),AND(M10="Media",R10="Catastrófico"),AND(M10="Alta",R10="Catastrófico"),AND(M10="Muy Alta",R10="Catastrófico")),"Extremo",""))))</f>
        <v>Moderado</v>
      </c>
      <c r="U10" s="267">
        <v>1</v>
      </c>
      <c r="V10" s="49" t="s">
        <v>440</v>
      </c>
      <c r="W10" s="47" t="str">
        <f t="shared" si="8"/>
        <v>Probabilidad</v>
      </c>
      <c r="X10" s="101" t="s">
        <v>10</v>
      </c>
      <c r="Y10" s="101" t="s">
        <v>6</v>
      </c>
      <c r="Z10" s="299" t="str">
        <f t="shared" si="5"/>
        <v>40%</v>
      </c>
      <c r="AA10" s="101" t="s">
        <v>15</v>
      </c>
      <c r="AB10" s="101" t="s">
        <v>18</v>
      </c>
      <c r="AC10" s="101" t="s">
        <v>231</v>
      </c>
      <c r="AD10" s="252">
        <f t="shared" si="9"/>
        <v>0.36</v>
      </c>
      <c r="AE10" s="151" t="str">
        <f t="shared" si="10"/>
        <v>Baja</v>
      </c>
      <c r="AF10" s="253">
        <f t="shared" si="11"/>
        <v>0.36</v>
      </c>
      <c r="AG10" s="165" t="str">
        <f t="shared" si="12"/>
        <v>Moderado</v>
      </c>
      <c r="AH10" s="50">
        <f t="shared" si="13"/>
        <v>0.6</v>
      </c>
      <c r="AI10" s="48" t="str">
        <f t="shared" si="14"/>
        <v>Moderado</v>
      </c>
      <c r="AJ10" s="101" t="s">
        <v>197</v>
      </c>
      <c r="AK10" s="268" t="s">
        <v>414</v>
      </c>
      <c r="AL10" s="55">
        <v>45323</v>
      </c>
      <c r="AM10" s="55">
        <v>45657</v>
      </c>
      <c r="AN10" s="226"/>
      <c r="AO10" s="228"/>
      <c r="AP10" s="57" t="s">
        <v>392</v>
      </c>
    </row>
    <row r="11" spans="1:61" ht="99.95" customHeight="1" x14ac:dyDescent="0.25">
      <c r="A11" s="365">
        <v>4</v>
      </c>
      <c r="B11" s="400" t="s">
        <v>415</v>
      </c>
      <c r="C11" s="400" t="s">
        <v>142</v>
      </c>
      <c r="D11" s="269"/>
      <c r="E11" s="270"/>
      <c r="F11" s="371" t="s">
        <v>255</v>
      </c>
      <c r="G11" s="268" t="s">
        <v>430</v>
      </c>
      <c r="H11" s="268" t="s">
        <v>425</v>
      </c>
      <c r="I11" s="268" t="s">
        <v>424</v>
      </c>
      <c r="J11" s="225" t="s">
        <v>196</v>
      </c>
      <c r="K11" s="228" t="s">
        <v>239</v>
      </c>
      <c r="L11" s="371">
        <v>144</v>
      </c>
      <c r="M11" s="359" t="str">
        <f>IF(L11&lt;=0,"",IF(L11&lt;=2,"Muy Baja",IF(L11&lt;=24,"Baja",IF(L11&lt;=500,"Media",IF(L11&lt;=5000,"Alta","Muy Alta")))))</f>
        <v>Media</v>
      </c>
      <c r="N11" s="362">
        <f>IF(M11="","",IF(M11="Muy Baja",0.2,IF(M11="Baja",0.4,IF(M11="Media",0.6,IF(M11="Alta",0.8,IF(M11="Muy Alta",1,))))))</f>
        <v>0.6</v>
      </c>
      <c r="O11" s="229" t="s">
        <v>53</v>
      </c>
      <c r="P11" s="264" t="s">
        <v>77</v>
      </c>
      <c r="Q11" s="265" t="str">
        <f>IF(NOT(ISERROR(MATCH(P11,'[4]Tabla Impacto.'!$A$220:$A$222,0))),'[4]Tabla Impacto.'!$E$222&amp;"Por favor no seleccionar los criterios de impacto(Afectación Económica o presupuestal y Pérdida Reputacional)",P11)</f>
        <v xml:space="preserve">     El riesgo afecta la imagen de la entidad con algunos usuarios de relevancia frente al logro de los objetivos</v>
      </c>
      <c r="R11" s="359" t="str">
        <f>IF(P11='[3]Tabla Impacto'!$D$3,'[3]Tabla Impacto'!$A$3,IF(P11='[3]Tabla Impacto'!$C$3,'[3]Tabla Impacto'!$A$3,IF(P11='[3]Tabla Impacto'!$B$3,'[3]Tabla Impacto'!$A$3,IF(P11='[3]Tabla Impacto'!$D$4,'[3]Tabla Impacto'!$A$4,IF(P11='[3]Tabla Impacto'!$C$4,'[3]Tabla Impacto'!$A$4,IF(P11='[3]Tabla Impacto'!$B$4,'[3]Tabla Impacto'!$A$4,IF(P11='[3]Tabla Impacto'!$D$5,'[3]Tabla Impacto'!$A$5,IF(P11='[3]Tabla Impacto'!$C$5,'[3]Tabla Impacto'!$A$5,IF(P11='[3]Tabla Impacto'!$B$5,'[3]Tabla Impacto'!$A$5,IF(P11='[3]Tabla Impacto'!$D$6,'[3]Tabla Impacto'!$A$6,IF(P11='[3]Tabla Impacto'!$C$6,'[3]Tabla Impacto'!$A$6,IF(P11='[3]Tabla Impacto'!$B$6,'[3]Tabla Impacto'!$A$6,IF(P11='[3]Tabla Impacto'!$D$7,'[3]Tabla Impacto'!$A$7,IF(P11='[3]Tabla Impacto'!$C$7,'[3]Tabla Impacto'!$A$7,IF(P11='[3]Tabla Impacto'!$B$7,'[3]Tabla Impacto'!$A$7,0)))))))))))))))</f>
        <v>Moderado</v>
      </c>
      <c r="S11" s="362">
        <f>IF(R11="","",IF(R11="Leve",0.2,IF(R11="Menor",0.4,IF(R11="Moderado",0.6,IF(R11="Mayor",0.8,IF(R11="Catastrófico",1,))))))</f>
        <v>0.6</v>
      </c>
      <c r="T11" s="354" t="str">
        <f>IF(OR(AND(M11="Muy Baja",R11="Leve"),AND(M11="Muy Baja",R11="Menor"),AND(M11="Baja",R11="Leve")),"Bajo",IF(OR(AND(M11="Muy baja",R11="Moderado"),AND(M11="Baja",R11="Menor"),AND(M11="Baja",R11="Moderado"),AND(M11="Media",R11="Leve"),AND(M11="Media",R11="Menor"),AND(M11="Media",R11="Moderado"),AND(M11="Alta",R11="Leve"),AND(M11="Alta",R11="Menor")),"Moderado",IF(OR(AND(M11="Muy Baja",R11="Mayor"),AND(M11="Baja",R11="Mayor"),AND(M11="Media",R11="Mayor"),AND(M11="Alta",R11="Moderado"),AND(M11="Alta",R11="Mayor"),AND(M11="Muy Alta",R11="Leve"),AND(M11="Muy Alta",R11="Menor"),AND(M11="Muy Alta",R11="Moderado"),AND(M11="Muy Alta",R11="Mayor")),"Alto",IF(OR(AND(M11="Muy Baja",R11="Catastrófico"),AND(M11="Baja",R11="Catastrófico"),AND(M11="Media",R11="Catastrófico"),AND(M11="Alta",R11="Catastrófico"),AND(M11="Muy Alta",R11="Catastrófico")),"Extremo",""))))</f>
        <v>Moderado</v>
      </c>
      <c r="U11" s="267">
        <v>1</v>
      </c>
      <c r="V11" s="49" t="s">
        <v>439</v>
      </c>
      <c r="W11" s="47" t="str">
        <f t="shared" si="8"/>
        <v>Probabilidad</v>
      </c>
      <c r="X11" s="101" t="s">
        <v>10</v>
      </c>
      <c r="Y11" s="101" t="s">
        <v>6</v>
      </c>
      <c r="Z11" s="299" t="str">
        <f t="shared" si="5"/>
        <v>40%</v>
      </c>
      <c r="AA11" s="101" t="s">
        <v>15</v>
      </c>
      <c r="AB11" s="101" t="s">
        <v>18</v>
      </c>
      <c r="AC11" s="101" t="s">
        <v>231</v>
      </c>
      <c r="AD11" s="252">
        <f t="shared" si="9"/>
        <v>0.36</v>
      </c>
      <c r="AE11" s="151" t="str">
        <f t="shared" si="10"/>
        <v>Baja</v>
      </c>
      <c r="AF11" s="253">
        <f t="shared" si="11"/>
        <v>0.36</v>
      </c>
      <c r="AG11" s="165" t="str">
        <f t="shared" si="12"/>
        <v>Moderado</v>
      </c>
      <c r="AH11" s="50">
        <f t="shared" si="13"/>
        <v>0.6</v>
      </c>
      <c r="AI11" s="48" t="str">
        <f t="shared" si="14"/>
        <v>Moderado</v>
      </c>
      <c r="AJ11" s="101" t="s">
        <v>197</v>
      </c>
      <c r="AK11" s="226" t="s">
        <v>416</v>
      </c>
      <c r="AL11" s="55">
        <v>45323</v>
      </c>
      <c r="AM11" s="55">
        <v>45657</v>
      </c>
      <c r="AN11" s="226"/>
      <c r="AO11" s="228"/>
      <c r="AP11" s="271" t="s">
        <v>392</v>
      </c>
    </row>
    <row r="12" spans="1:61" ht="99.95" customHeight="1" x14ac:dyDescent="0.25">
      <c r="A12" s="367"/>
      <c r="B12" s="401"/>
      <c r="C12" s="402"/>
      <c r="D12" s="272"/>
      <c r="E12" s="273"/>
      <c r="F12" s="372"/>
      <c r="G12" s="274"/>
      <c r="H12" s="274"/>
      <c r="I12" s="274"/>
      <c r="J12" s="283"/>
      <c r="K12" s="243"/>
      <c r="L12" s="372"/>
      <c r="M12" s="361"/>
      <c r="N12" s="364"/>
      <c r="O12" s="275"/>
      <c r="P12" s="276"/>
      <c r="Q12" s="265"/>
      <c r="R12" s="361"/>
      <c r="S12" s="364"/>
      <c r="T12" s="355"/>
      <c r="U12" s="267">
        <v>2</v>
      </c>
      <c r="V12" s="49" t="s">
        <v>438</v>
      </c>
      <c r="W12" s="47" t="str">
        <f t="shared" si="8"/>
        <v>Probabilidad</v>
      </c>
      <c r="X12" s="101" t="s">
        <v>10</v>
      </c>
      <c r="Y12" s="101" t="s">
        <v>6</v>
      </c>
      <c r="Z12" s="299" t="str">
        <f t="shared" si="5"/>
        <v>40%</v>
      </c>
      <c r="AA12" s="101" t="s">
        <v>15</v>
      </c>
      <c r="AB12" s="101" t="s">
        <v>18</v>
      </c>
      <c r="AC12" s="101" t="s">
        <v>231</v>
      </c>
      <c r="AD12" s="252">
        <f t="shared" si="9"/>
        <v>0</v>
      </c>
      <c r="AE12" s="151" t="str">
        <f t="shared" si="10"/>
        <v>Muy Baja</v>
      </c>
      <c r="AF12" s="253">
        <f t="shared" si="11"/>
        <v>0</v>
      </c>
      <c r="AG12" s="165" t="str">
        <f t="shared" si="12"/>
        <v>Leve</v>
      </c>
      <c r="AH12" s="50">
        <f t="shared" si="13"/>
        <v>0</v>
      </c>
      <c r="AI12" s="48" t="str">
        <f t="shared" si="14"/>
        <v>Bajo</v>
      </c>
      <c r="AJ12" s="101" t="s">
        <v>197</v>
      </c>
      <c r="AK12" s="226" t="s">
        <v>416</v>
      </c>
      <c r="AL12" s="55">
        <v>45323</v>
      </c>
      <c r="AM12" s="55">
        <v>45657</v>
      </c>
      <c r="AN12" s="226"/>
      <c r="AO12" s="228"/>
      <c r="AP12" s="271" t="s">
        <v>392</v>
      </c>
    </row>
    <row r="13" spans="1:61" ht="99.95" customHeight="1" x14ac:dyDescent="0.25">
      <c r="A13" s="176">
        <v>5</v>
      </c>
      <c r="B13" s="57" t="s">
        <v>417</v>
      </c>
      <c r="C13" s="57" t="s">
        <v>142</v>
      </c>
      <c r="D13" s="277"/>
      <c r="E13" s="57"/>
      <c r="F13" s="49" t="s">
        <v>255</v>
      </c>
      <c r="G13" s="49" t="s">
        <v>429</v>
      </c>
      <c r="H13" s="49" t="s">
        <v>426</v>
      </c>
      <c r="I13" s="49" t="s">
        <v>423</v>
      </c>
      <c r="J13" s="225" t="s">
        <v>196</v>
      </c>
      <c r="K13" s="49" t="s">
        <v>239</v>
      </c>
      <c r="L13" s="228">
        <v>360</v>
      </c>
      <c r="M13" s="107" t="str">
        <f t="shared" ref="M13:M18" si="15">IF(L13&lt;=0,"",IF(L13&lt;=2,"Muy Baja",IF(L13&lt;=24,"Baja",IF(L13&lt;=500,"Media",IF(L13&lt;=5000,"Alta","Muy Alta")))))</f>
        <v>Media</v>
      </c>
      <c r="N13" s="108">
        <f t="shared" ref="N13:N18" si="16">IF(M13="","",IF(M13="Muy Baja",0.2,IF(M13="Baja",0.4,IF(M13="Media",0.6,IF(M13="Alta",0.8,IF(M13="Muy Alta",1,))))))</f>
        <v>0.6</v>
      </c>
      <c r="O13" s="229" t="s">
        <v>53</v>
      </c>
      <c r="P13" s="278" t="s">
        <v>77</v>
      </c>
      <c r="Q13" s="108" t="str">
        <f>IF(NOT(ISERROR(MATCH(P13,'[5]Tabla Impacto'!$B$221:$B$223,0))),'[5]Tabla Impacto'!$F$223&amp;"Por favor no seleccionar los criterios de impacto(Afectación Económica o presupuestal y Pérdida Reputacional)",P13)</f>
        <v xml:space="preserve">     El riesgo afecta la imagen de la entidad con algunos usuarios de relevancia frente al logro de los objetivos</v>
      </c>
      <c r="R13" s="279" t="str">
        <f>IF(OR(Q13='[6]Tabla Impacto'!$C$11,Q13='[6]Tabla Impacto'!$D$11),"Leve",IF(OR(Q13='[6]Tabla Impacto'!$C$12,Q13='[6]Tabla Impacto'!$D$12),"Menor",IF(OR(Q13='[6]Tabla Impacto'!$C$13,Q13='[6]Tabla Impacto'!$D$13),"Moderado",IF(OR(Q13='[6]Tabla Impacto'!$C$14,Q13='[6]Tabla Impacto'!$D$14),"Mayor",IF(OR(Q13='[6]Tabla Impacto'!$C$15,Q13='[6]Tabla Impacto'!$D$15),"Catastrófico","")))))</f>
        <v>Moderado</v>
      </c>
      <c r="S13" s="108">
        <f t="shared" ref="S13:S18" si="17">IF(R13="","",IF(R13="Leve",0.2,IF(R13="Menor",0.4,IF(R13="Moderado",0.6,IF(R13="Mayor",0.8,IF(R13="Catastrófico",1,))))))</f>
        <v>0.6</v>
      </c>
      <c r="T13" s="266" t="str">
        <f t="shared" ref="T13:T18" si="18">IF(OR(AND(M13="Muy Baja",R13="Leve"),AND(M13="Muy Baja",R13="Menor"),AND(M13="Baja",R13="Leve")),"Bajo",IF(OR(AND(M13="Muy baja",R13="Moderado"),AND(M13="Baja",R13="Menor"),AND(M13="Baja",R13="Moderado"),AND(M13="Media",R13="Leve"),AND(M13="Media",R13="Menor"),AND(M13="Media",R13="Moderado"),AND(M13="Alta",R13="Leve"),AND(M13="Alta",R13="Menor")),"Moderado",IF(OR(AND(M13="Muy Baja",R13="Mayor"),AND(M13="Baja",R13="Mayor"),AND(M13="Media",R13="Mayor"),AND(M13="Alta",R13="Moderado"),AND(M13="Alta",R13="Mayor"),AND(M13="Muy Alta",R13="Leve"),AND(M13="Muy Alta",R13="Menor"),AND(M13="Muy Alta",R13="Moderado"),AND(M13="Muy Alta",R13="Mayor")),"Alto",IF(OR(AND(M13="Muy Baja",R13="Catastrófico"),AND(M13="Baja",R13="Catastrófico"),AND(M13="Media",R13="Catastrófico"),AND(M13="Alta",R13="Catastrófico"),AND(M13="Muy Alta",R13="Catastrófico")),"Extremo",""))))</f>
        <v>Moderado</v>
      </c>
      <c r="U13" s="61">
        <v>1</v>
      </c>
      <c r="V13" s="104" t="s">
        <v>418</v>
      </c>
      <c r="W13" s="47" t="str">
        <f t="shared" si="8"/>
        <v>Probabilidad</v>
      </c>
      <c r="X13" s="101" t="s">
        <v>10</v>
      </c>
      <c r="Y13" s="101" t="s">
        <v>6</v>
      </c>
      <c r="Z13" s="299" t="str">
        <f t="shared" si="5"/>
        <v>40%</v>
      </c>
      <c r="AA13" s="101" t="s">
        <v>15</v>
      </c>
      <c r="AB13" s="101" t="s">
        <v>18</v>
      </c>
      <c r="AC13" s="101" t="s">
        <v>231</v>
      </c>
      <c r="AD13" s="252">
        <f t="shared" si="9"/>
        <v>0.36</v>
      </c>
      <c r="AE13" s="151" t="str">
        <f t="shared" si="10"/>
        <v>Baja</v>
      </c>
      <c r="AF13" s="253">
        <f t="shared" si="11"/>
        <v>0.36</v>
      </c>
      <c r="AG13" s="165" t="str">
        <f t="shared" si="12"/>
        <v>Moderado</v>
      </c>
      <c r="AH13" s="50">
        <f t="shared" si="13"/>
        <v>0.6</v>
      </c>
      <c r="AI13" s="48" t="str">
        <f t="shared" si="14"/>
        <v>Moderado</v>
      </c>
      <c r="AJ13" s="101" t="s">
        <v>197</v>
      </c>
      <c r="AK13" s="49" t="s">
        <v>419</v>
      </c>
      <c r="AL13" s="55">
        <v>45323</v>
      </c>
      <c r="AM13" s="55">
        <v>45657</v>
      </c>
      <c r="AN13" s="226"/>
      <c r="AO13" s="228"/>
      <c r="AP13" s="271" t="s">
        <v>392</v>
      </c>
    </row>
    <row r="14" spans="1:61" ht="99.95" customHeight="1" x14ac:dyDescent="0.25">
      <c r="A14" s="176">
        <v>6</v>
      </c>
      <c r="B14" s="57" t="s">
        <v>420</v>
      </c>
      <c r="C14" s="57" t="s">
        <v>142</v>
      </c>
      <c r="D14" s="277"/>
      <c r="E14" s="57"/>
      <c r="F14" s="49" t="s">
        <v>255</v>
      </c>
      <c r="G14" s="57" t="s">
        <v>428</v>
      </c>
      <c r="H14" s="57" t="s">
        <v>427</v>
      </c>
      <c r="I14" s="57" t="s">
        <v>421</v>
      </c>
      <c r="J14" s="57" t="s">
        <v>196</v>
      </c>
      <c r="K14" s="49" t="s">
        <v>239</v>
      </c>
      <c r="L14" s="68">
        <v>12</v>
      </c>
      <c r="M14" s="164" t="str">
        <f t="shared" si="15"/>
        <v>Baja</v>
      </c>
      <c r="N14" s="50">
        <f t="shared" si="16"/>
        <v>0.4</v>
      </c>
      <c r="O14" s="50" t="s">
        <v>52</v>
      </c>
      <c r="P14" s="54" t="s">
        <v>262</v>
      </c>
      <c r="Q14" s="128" t="str">
        <f>P14</f>
        <v xml:space="preserve">     El riesgo afecta la imagen de la entidad internamente, de conocimiento general, nivel interno, de junta directiva, y accionistas y/o de proveedores </v>
      </c>
      <c r="R14" s="164" t="str">
        <f>IF(P14='[3]Tabla Impacto'!$D$3,'[3]Tabla Impacto'!$A$3,IF(P14='[3]Tabla Impacto'!$C$3,'[3]Tabla Impacto'!$A$3,IF(P14='[3]Tabla Impacto'!$B$3,'[3]Tabla Impacto'!$A$3,IF(P14='[3]Tabla Impacto'!$D$4,'[3]Tabla Impacto'!$A$4,IF(P14='[3]Tabla Impacto'!$C$4,'[3]Tabla Impacto'!$A$4,IF(P14='[3]Tabla Impacto'!$B$4,'[3]Tabla Impacto'!$A$4,IF(P14='[3]Tabla Impacto'!$D$5,'[3]Tabla Impacto'!$A$5,IF(P14='[3]Tabla Impacto'!$C$5,'[3]Tabla Impacto'!$A$5,IF(P14='[3]Tabla Impacto'!$B$5,'[3]Tabla Impacto'!$A$5,IF(P14='[3]Tabla Impacto'!$D$6,'[3]Tabla Impacto'!$A$6,IF(P14='[3]Tabla Impacto'!$C$6,'[3]Tabla Impacto'!$A$6,IF(P14='[3]Tabla Impacto'!$B$6,'[3]Tabla Impacto'!$A$6,IF(P14='[3]Tabla Impacto'!$D$7,'[3]Tabla Impacto'!$A$7,IF(P14='[3]Tabla Impacto'!$C$7,'[3]Tabla Impacto'!$A$7,IF(P14='[3]Tabla Impacto'!$B$7,'[3]Tabla Impacto'!$A$7,0)))))))))))))))</f>
        <v>Menor</v>
      </c>
      <c r="S14" s="50">
        <f t="shared" si="17"/>
        <v>0.4</v>
      </c>
      <c r="T14" s="177" t="str">
        <f t="shared" si="18"/>
        <v>Moderado</v>
      </c>
      <c r="U14" s="61">
        <v>1</v>
      </c>
      <c r="V14" s="288" t="s">
        <v>437</v>
      </c>
      <c r="W14" s="47" t="str">
        <f t="shared" si="8"/>
        <v>Probabilidad</v>
      </c>
      <c r="X14" s="101" t="s">
        <v>10</v>
      </c>
      <c r="Y14" s="101" t="s">
        <v>6</v>
      </c>
      <c r="Z14" s="299" t="str">
        <f t="shared" si="5"/>
        <v>40%</v>
      </c>
      <c r="AA14" s="101" t="s">
        <v>15</v>
      </c>
      <c r="AB14" s="101" t="s">
        <v>18</v>
      </c>
      <c r="AC14" s="101" t="s">
        <v>231</v>
      </c>
      <c r="AD14" s="252">
        <f t="shared" si="9"/>
        <v>0.24</v>
      </c>
      <c r="AE14" s="151" t="str">
        <f t="shared" si="10"/>
        <v>Baja</v>
      </c>
      <c r="AF14" s="253">
        <f t="shared" si="11"/>
        <v>0.24</v>
      </c>
      <c r="AG14" s="165" t="str">
        <f t="shared" si="12"/>
        <v>Menor</v>
      </c>
      <c r="AH14" s="50">
        <f t="shared" si="13"/>
        <v>0.4</v>
      </c>
      <c r="AI14" s="48" t="str">
        <f t="shared" si="14"/>
        <v>Moderado</v>
      </c>
      <c r="AJ14" s="101" t="s">
        <v>197</v>
      </c>
      <c r="AK14" s="68" t="s">
        <v>422</v>
      </c>
      <c r="AL14" s="55">
        <v>45323</v>
      </c>
      <c r="AM14" s="55">
        <v>45657</v>
      </c>
      <c r="AN14" s="287"/>
      <c r="AO14" s="49"/>
      <c r="AP14" s="271" t="s">
        <v>392</v>
      </c>
    </row>
    <row r="15" spans="1:61" ht="99.95" customHeight="1" x14ac:dyDescent="0.25">
      <c r="A15" s="224">
        <v>7</v>
      </c>
      <c r="B15" s="57" t="s">
        <v>453</v>
      </c>
      <c r="C15" s="57" t="s">
        <v>142</v>
      </c>
      <c r="D15" s="57" t="s">
        <v>460</v>
      </c>
      <c r="E15" s="57" t="s">
        <v>460</v>
      </c>
      <c r="F15" s="49" t="s">
        <v>254</v>
      </c>
      <c r="G15" s="49" t="s">
        <v>461</v>
      </c>
      <c r="H15" s="49" t="s">
        <v>462</v>
      </c>
      <c r="I15" s="49" t="s">
        <v>463</v>
      </c>
      <c r="J15" s="57" t="s">
        <v>196</v>
      </c>
      <c r="K15" s="49" t="s">
        <v>239</v>
      </c>
      <c r="L15" s="49">
        <v>150</v>
      </c>
      <c r="M15" s="164" t="str">
        <f t="shared" si="15"/>
        <v>Media</v>
      </c>
      <c r="N15" s="50">
        <f t="shared" si="16"/>
        <v>0.6</v>
      </c>
      <c r="O15" s="50" t="s">
        <v>53</v>
      </c>
      <c r="P15" s="54" t="s">
        <v>74</v>
      </c>
      <c r="Q15" s="128" t="str">
        <f>P15</f>
        <v xml:space="preserve">     Entre 50 y 100 SMLMV </v>
      </c>
      <c r="R15" s="164" t="str">
        <f>IF(P15='Tabla Impacto'!$D$3,'Tabla Impacto'!$A$3,IF(P15='Tabla Impacto'!$C$3,'Tabla Impacto'!$A$3,IF(P15='Tabla Impacto'!$B$3,'Tabla Impacto'!$A$3,IF(P15='Tabla Impacto'!$D$4,'Tabla Impacto'!$A$4,IF(P15='Tabla Impacto'!$C$4,'Tabla Impacto'!$A$4,IF(P15='Tabla Impacto'!$B$4,'Tabla Impacto'!$A$4,IF(P15='Tabla Impacto'!$D$5,'Tabla Impacto'!$A$5,IF(P15='Tabla Impacto'!$C$5,'Tabla Impacto'!$A$5,IF(P15='Tabla Impacto'!$B$5,'Tabla Impacto'!$A$5,IF(P15='Tabla Impacto'!$D$6,'Tabla Impacto'!$A$6,IF(P15='Tabla Impacto'!$C$6,'Tabla Impacto'!$A$6,IF(P15='Tabla Impacto'!$B$6,'Tabla Impacto'!$A$6,IF(P15='Tabla Impacto'!$D$7,'Tabla Impacto'!$A$7,IF(P15='Tabla Impacto'!$C$7,'Tabla Impacto'!$A$7,IF(P15='Tabla Impacto'!$B$7,'Tabla Impacto'!$A$7,0)))))))))))))))</f>
        <v>Moderado</v>
      </c>
      <c r="S15" s="50">
        <f t="shared" si="17"/>
        <v>0.6</v>
      </c>
      <c r="T15" s="177" t="str">
        <f t="shared" si="18"/>
        <v>Moderado</v>
      </c>
      <c r="U15" s="61">
        <v>1</v>
      </c>
      <c r="V15" s="68" t="s">
        <v>464</v>
      </c>
      <c r="W15" s="47" t="str">
        <f>IF(OR(X15="Preventivo",X15="Detectivo"),"Probabilidad",IF(X15="Correctivo","Impacto",""))</f>
        <v>Probabilidad</v>
      </c>
      <c r="X15" s="101" t="s">
        <v>10</v>
      </c>
      <c r="Y15" s="101" t="s">
        <v>6</v>
      </c>
      <c r="Z15" s="299" t="str">
        <f t="shared" si="5"/>
        <v>40%</v>
      </c>
      <c r="AA15" s="101" t="s">
        <v>15</v>
      </c>
      <c r="AB15" s="101" t="s">
        <v>18</v>
      </c>
      <c r="AC15" s="101" t="s">
        <v>231</v>
      </c>
      <c r="AD15" s="300"/>
      <c r="AE15" s="151" t="str">
        <f t="shared" si="10"/>
        <v/>
      </c>
      <c r="AF15" s="253">
        <f t="shared" ref="AF15" si="19">+AD15</f>
        <v>0</v>
      </c>
      <c r="AG15" s="165" t="str">
        <f t="shared" ref="AG15:AG23" si="20">IFERROR(IF(AH15="","",IF(AH15&lt;=0.2,"Leve",IF(AH15&lt;=0.4,"Menor",IF(AH15&lt;=0.6,"Moderado",IF(AH15&lt;=0.8,"Mayor","Catastrófico"))))),"")</f>
        <v>Moderado</v>
      </c>
      <c r="AH15" s="50">
        <f t="shared" ref="AH15" si="21">IFERROR(IF(W15="Impacto",(S15-(+S15*Z15)),IF(W15="Probabilidad",S15,"")),"")</f>
        <v>0.6</v>
      </c>
      <c r="AI15" s="48" t="str">
        <f t="shared" si="14"/>
        <v/>
      </c>
      <c r="AJ15" s="101" t="s">
        <v>197</v>
      </c>
      <c r="AK15" s="49" t="s">
        <v>465</v>
      </c>
      <c r="AL15" s="45">
        <v>45323</v>
      </c>
      <c r="AM15" s="45">
        <v>45657</v>
      </c>
      <c r="AN15" s="49" t="s">
        <v>28</v>
      </c>
      <c r="AO15" s="49" t="s">
        <v>28</v>
      </c>
      <c r="AP15" s="87" t="s">
        <v>466</v>
      </c>
    </row>
    <row r="16" spans="1:61" ht="99.95" customHeight="1" x14ac:dyDescent="0.25">
      <c r="A16" s="224">
        <v>8</v>
      </c>
      <c r="B16" s="57" t="s">
        <v>467</v>
      </c>
      <c r="C16" s="57" t="s">
        <v>142</v>
      </c>
      <c r="D16" s="57"/>
      <c r="E16" s="57"/>
      <c r="F16" s="49" t="s">
        <v>255</v>
      </c>
      <c r="G16" s="49" t="s">
        <v>472</v>
      </c>
      <c r="H16" s="274" t="s">
        <v>468</v>
      </c>
      <c r="I16" s="49" t="s">
        <v>475</v>
      </c>
      <c r="J16" s="57" t="s">
        <v>196</v>
      </c>
      <c r="K16" s="49" t="s">
        <v>243</v>
      </c>
      <c r="L16" s="49">
        <v>15</v>
      </c>
      <c r="M16" s="164" t="str">
        <f t="shared" si="15"/>
        <v>Baja</v>
      </c>
      <c r="N16" s="50">
        <f t="shared" si="16"/>
        <v>0.4</v>
      </c>
      <c r="O16" s="50" t="s">
        <v>53</v>
      </c>
      <c r="P16" s="54" t="s">
        <v>262</v>
      </c>
      <c r="Q16" s="128"/>
      <c r="R16" s="164" t="str">
        <f>IF(P16='[7]Tabla Impacto'!$D$3,'[7]Tabla Impacto'!$A$3,IF(P16='[7]Tabla Impacto'!$C$3,'[7]Tabla Impacto'!$A$3,IF(P16='[7]Tabla Impacto'!$B$3,'[7]Tabla Impacto'!$A$3,IF(P16='[7]Tabla Impacto'!$D$4,'[7]Tabla Impacto'!$A$4,IF(P16='[7]Tabla Impacto'!$C$4,'[7]Tabla Impacto'!$A$4,IF(P16='[7]Tabla Impacto'!$B$4,'[7]Tabla Impacto'!$A$4,IF(P16='[7]Tabla Impacto'!$D$5,'[7]Tabla Impacto'!$A$5,IF(P16='[7]Tabla Impacto'!$C$5,'[7]Tabla Impacto'!$A$5,IF(P16='[7]Tabla Impacto'!$B$5,'[7]Tabla Impacto'!$A$5,IF(P16='[7]Tabla Impacto'!$D$6,'[7]Tabla Impacto'!$A$6,IF(P16='[7]Tabla Impacto'!$C$6,'[7]Tabla Impacto'!$A$6,IF(P16='[7]Tabla Impacto'!$B$6,'[7]Tabla Impacto'!$A$6,IF(P16='[7]Tabla Impacto'!$D$7,'[7]Tabla Impacto'!$A$7,IF(P16='[7]Tabla Impacto'!$C$7,'[7]Tabla Impacto'!$A$7,IF(P16='[7]Tabla Impacto'!$B$7,'[7]Tabla Impacto'!$A$7,0)))))))))))))))</f>
        <v>Menor</v>
      </c>
      <c r="S16" s="297">
        <f t="shared" si="17"/>
        <v>0.4</v>
      </c>
      <c r="T16" s="298" t="str">
        <f t="shared" si="18"/>
        <v>Moderado</v>
      </c>
      <c r="U16" s="61">
        <v>1</v>
      </c>
      <c r="V16" s="49" t="s">
        <v>469</v>
      </c>
      <c r="W16" s="47" t="str">
        <f>IF(OR(X16="Preventivo",X16="Detectivo"),"Probabilidad",IF(X16="Correctivo","Impacto",""))</f>
        <v>Probabilidad</v>
      </c>
      <c r="X16" s="101" t="s">
        <v>10</v>
      </c>
      <c r="Y16" s="101" t="s">
        <v>6</v>
      </c>
      <c r="Z16" s="299" t="str">
        <f t="shared" ref="Z16:Z22" si="22">IF(AND(X16="Preventivo",Y16="Automático"),"50%",IF(AND(X16="Preventivo",Y16="Manual"),"40%",IF(AND(X16="Detectivo",Y16="Automático"),"40%",IF(AND(X16="Detectivo",Y16="Manual"),"30%",IF(AND(X16="Correctivo",Y16="Automático"),"35%",IF(AND(X16="Correctivo",Y16="Manual"),"25%",""))))))</f>
        <v>40%</v>
      </c>
      <c r="AA16" s="101" t="s">
        <v>15</v>
      </c>
      <c r="AB16" s="101" t="s">
        <v>18</v>
      </c>
      <c r="AC16" s="101" t="s">
        <v>231</v>
      </c>
      <c r="AD16" s="300"/>
      <c r="AE16" s="151" t="str">
        <f t="shared" si="10"/>
        <v/>
      </c>
      <c r="AF16" s="301"/>
      <c r="AG16" s="165" t="str">
        <f t="shared" si="20"/>
        <v>Menor</v>
      </c>
      <c r="AH16" s="50">
        <f>IFERROR(IF(W16="Impacto",(S16-(+S16*Z16)),IF(W16="Probabilidad",S16,"")),"")</f>
        <v>0.4</v>
      </c>
      <c r="AI16" s="48" t="str">
        <f t="shared" si="14"/>
        <v/>
      </c>
      <c r="AJ16" s="101" t="s">
        <v>197</v>
      </c>
      <c r="AK16" s="302" t="s">
        <v>470</v>
      </c>
      <c r="AL16" s="55">
        <v>45323</v>
      </c>
      <c r="AM16" s="55">
        <v>45323</v>
      </c>
      <c r="AN16" s="49"/>
      <c r="AO16" s="49"/>
      <c r="AP16" s="87" t="s">
        <v>478</v>
      </c>
    </row>
    <row r="17" spans="1:42" ht="99.95" customHeight="1" x14ac:dyDescent="0.25">
      <c r="A17" s="224">
        <v>9</v>
      </c>
      <c r="B17" s="57" t="s">
        <v>467</v>
      </c>
      <c r="C17" s="57" t="s">
        <v>142</v>
      </c>
      <c r="D17" s="295"/>
      <c r="E17" s="295"/>
      <c r="F17" s="49" t="s">
        <v>255</v>
      </c>
      <c r="G17" s="49" t="s">
        <v>473</v>
      </c>
      <c r="H17" s="49" t="s">
        <v>474</v>
      </c>
      <c r="I17" s="49" t="s">
        <v>471</v>
      </c>
      <c r="J17" s="57" t="s">
        <v>196</v>
      </c>
      <c r="K17" s="49" t="s">
        <v>239</v>
      </c>
      <c r="L17" s="296">
        <v>24</v>
      </c>
      <c r="M17" s="164" t="str">
        <f t="shared" si="15"/>
        <v>Baja</v>
      </c>
      <c r="N17" s="50">
        <f t="shared" si="16"/>
        <v>0.4</v>
      </c>
      <c r="O17" s="50" t="s">
        <v>52</v>
      </c>
      <c r="P17" s="54" t="s">
        <v>262</v>
      </c>
      <c r="Q17" s="128"/>
      <c r="R17" s="164" t="str">
        <f>IF(P17='[7]Tabla Impacto'!$D$3,'[7]Tabla Impacto'!$A$3,IF(P17='[7]Tabla Impacto'!$C$3,'[7]Tabla Impacto'!$A$3,IF(P17='[7]Tabla Impacto'!$B$3,'[7]Tabla Impacto'!$A$3,IF(P17='[7]Tabla Impacto'!$D$4,'[7]Tabla Impacto'!$A$4,IF(P17='[7]Tabla Impacto'!$C$4,'[7]Tabla Impacto'!$A$4,IF(P17='[7]Tabla Impacto'!$B$4,'[7]Tabla Impacto'!$A$4,IF(P17='[7]Tabla Impacto'!$D$5,'[7]Tabla Impacto'!$A$5,IF(P17='[7]Tabla Impacto'!$C$5,'[7]Tabla Impacto'!$A$5,IF(P17='[7]Tabla Impacto'!$B$5,'[7]Tabla Impacto'!$A$5,IF(P17='[7]Tabla Impacto'!$D$6,'[7]Tabla Impacto'!$A$6,IF(P17='[7]Tabla Impacto'!$C$6,'[7]Tabla Impacto'!$A$6,IF(P17='[7]Tabla Impacto'!$B$6,'[7]Tabla Impacto'!$A$6,IF(P17='[7]Tabla Impacto'!$D$7,'[7]Tabla Impacto'!$A$7,IF(P17='[7]Tabla Impacto'!$C$7,'[7]Tabla Impacto'!$A$7,IF(P17='[7]Tabla Impacto'!$B$7,'[7]Tabla Impacto'!$A$7,0)))))))))))))))</f>
        <v>Menor</v>
      </c>
      <c r="S17" s="297">
        <f t="shared" si="17"/>
        <v>0.4</v>
      </c>
      <c r="T17" s="298" t="str">
        <f t="shared" si="18"/>
        <v>Moderado</v>
      </c>
      <c r="U17" s="303">
        <v>2</v>
      </c>
      <c r="V17" s="49" t="s">
        <v>476</v>
      </c>
      <c r="W17" s="47" t="str">
        <f>IF(OR(X17="Preventivo",X17="Detectivo"),"Probabilidad",IF(X17="Correctivo","Impacto",""))</f>
        <v>Probabilidad</v>
      </c>
      <c r="X17" s="101" t="s">
        <v>10</v>
      </c>
      <c r="Y17" s="101" t="s">
        <v>6</v>
      </c>
      <c r="Z17" s="299" t="str">
        <f t="shared" si="22"/>
        <v>40%</v>
      </c>
      <c r="AA17" s="101" t="s">
        <v>15</v>
      </c>
      <c r="AB17" s="101" t="s">
        <v>18</v>
      </c>
      <c r="AC17" s="101" t="s">
        <v>231</v>
      </c>
      <c r="AD17" s="300"/>
      <c r="AE17" s="151" t="str">
        <f t="shared" si="10"/>
        <v/>
      </c>
      <c r="AF17" s="253">
        <f t="shared" ref="AF17:AF23" si="23">+AD17</f>
        <v>0</v>
      </c>
      <c r="AG17" s="165" t="str">
        <f t="shared" si="20"/>
        <v>Menor</v>
      </c>
      <c r="AH17" s="50">
        <f t="shared" ref="AH17:AH22" si="24">IFERROR(IF(W17="Impacto",(S17-(+S17*Z17)),IF(W17="Probabilidad",S17,"")),"")</f>
        <v>0.4</v>
      </c>
      <c r="AI17" s="48" t="str">
        <f t="shared" si="14"/>
        <v/>
      </c>
      <c r="AJ17" s="101" t="s">
        <v>197</v>
      </c>
      <c r="AK17" s="302" t="s">
        <v>477</v>
      </c>
      <c r="AL17" s="55">
        <v>45323</v>
      </c>
      <c r="AM17" s="55">
        <v>45323</v>
      </c>
      <c r="AN17" s="49"/>
      <c r="AO17" s="49"/>
      <c r="AP17" s="87" t="s">
        <v>479</v>
      </c>
    </row>
    <row r="18" spans="1:42" ht="99.95" customHeight="1" x14ac:dyDescent="0.25">
      <c r="A18" s="224">
        <v>10</v>
      </c>
      <c r="B18" s="224" t="s">
        <v>482</v>
      </c>
      <c r="C18" s="57" t="s">
        <v>142</v>
      </c>
      <c r="D18" s="224"/>
      <c r="E18" s="224"/>
      <c r="F18" s="49" t="s">
        <v>255</v>
      </c>
      <c r="G18" s="49" t="s">
        <v>505</v>
      </c>
      <c r="H18" s="49" t="s">
        <v>483</v>
      </c>
      <c r="I18" s="68" t="s">
        <v>480</v>
      </c>
      <c r="J18" s="57" t="s">
        <v>196</v>
      </c>
      <c r="K18" s="49" t="s">
        <v>239</v>
      </c>
      <c r="L18" s="49">
        <v>20</v>
      </c>
      <c r="M18" s="177" t="str">
        <f t="shared" si="15"/>
        <v>Baja</v>
      </c>
      <c r="N18" s="50">
        <f t="shared" si="16"/>
        <v>0.4</v>
      </c>
      <c r="O18" s="50" t="s">
        <v>52</v>
      </c>
      <c r="P18" s="54" t="s">
        <v>262</v>
      </c>
      <c r="Q18" s="50" t="str">
        <f>IF(NOT(ISERROR(MATCH(P18,'[4]Tabla Impacto.'!$A$220:$A$222,0))),'[4]Tabla Impacto.'!$E$222&amp;"Por favor no seleccionar los criterios de impacto(Afectación Económica o presupuestal y Pérdida Reputacional)",P18)</f>
        <v xml:space="preserve">     El riesgo afecta la imagen de la entidad internamente, de conocimiento general, nivel interno, de junta directiva, y accionistas y/o de proveedores </v>
      </c>
      <c r="R18" s="177" t="str">
        <f>IF(P18='[8]Tabla Impacto'!$D$3,'[8]Tabla Impacto'!$A$3,IF(P18='[8]Tabla Impacto'!$C$3,'[8]Tabla Impacto'!$A$3,IF(P18='[8]Tabla Impacto'!$B$3,'[8]Tabla Impacto'!$A$3,IF(P18='[8]Tabla Impacto'!$D$4,'[8]Tabla Impacto'!$A$4,IF(P18='[8]Tabla Impacto'!$C$4,'[8]Tabla Impacto'!$A$4,IF(P18='[8]Tabla Impacto'!$B$4,'[8]Tabla Impacto'!$A$4,IF(P18='[8]Tabla Impacto'!$D$5,'[8]Tabla Impacto'!$A$5,IF(P18='[8]Tabla Impacto'!$C$5,'[8]Tabla Impacto'!$A$5,IF(P18='[8]Tabla Impacto'!$B$5,'[8]Tabla Impacto'!$A$5,IF(P18='[8]Tabla Impacto'!$D$6,'[8]Tabla Impacto'!$A$6,IF(P18='[8]Tabla Impacto'!$C$6,'[8]Tabla Impacto'!$A$6,IF(P18='[8]Tabla Impacto'!$B$6,'[8]Tabla Impacto'!$A$6,IF(P18='[8]Tabla Impacto'!$D$7,'[8]Tabla Impacto'!$A$7,IF(P18='[8]Tabla Impacto'!$C$7,'[8]Tabla Impacto'!$A$7,IF(P18='[8]Tabla Impacto'!$B$7,'[8]Tabla Impacto'!$A$7,0)))))))))))))))</f>
        <v>Menor</v>
      </c>
      <c r="S18" s="50">
        <f t="shared" si="17"/>
        <v>0.4</v>
      </c>
      <c r="T18" s="177" t="str">
        <f t="shared" si="18"/>
        <v>Moderado</v>
      </c>
      <c r="U18" s="68">
        <v>1</v>
      </c>
      <c r="V18" s="49" t="s">
        <v>481</v>
      </c>
      <c r="W18" s="47" t="str">
        <f t="shared" ref="W18:W22" si="25">IF(OR(X18="Preventivo",X18="Detectivo"),"Probabilidad",IF(X18="Correctivo","Impacto",""))</f>
        <v>Probabilidad</v>
      </c>
      <c r="X18" s="101" t="s">
        <v>10</v>
      </c>
      <c r="Y18" s="101" t="s">
        <v>6</v>
      </c>
      <c r="Z18" s="299" t="str">
        <f t="shared" si="22"/>
        <v>40%</v>
      </c>
      <c r="AA18" s="101" t="s">
        <v>15</v>
      </c>
      <c r="AB18" s="101" t="s">
        <v>18</v>
      </c>
      <c r="AC18" s="101" t="s">
        <v>231</v>
      </c>
      <c r="AD18" s="252">
        <f t="shared" ref="AD18:AD22" si="26">IFERROR(IF(W18="Probabilidad",(N18-(+N18*Z18)),IF(W18="Impacto",N18,"")),"")</f>
        <v>0.24</v>
      </c>
      <c r="AE18" s="151" t="str">
        <f t="shared" si="10"/>
        <v>Baja</v>
      </c>
      <c r="AF18" s="253">
        <f t="shared" si="23"/>
        <v>0.24</v>
      </c>
      <c r="AG18" s="48" t="str">
        <f t="shared" si="20"/>
        <v>Menor</v>
      </c>
      <c r="AH18" s="50">
        <f t="shared" si="24"/>
        <v>0.4</v>
      </c>
      <c r="AI18" s="48" t="str">
        <f t="shared" si="14"/>
        <v>Moderado</v>
      </c>
      <c r="AJ18" s="101" t="s">
        <v>197</v>
      </c>
      <c r="AK18" s="304" t="s">
        <v>484</v>
      </c>
      <c r="AL18" s="55">
        <v>45323</v>
      </c>
      <c r="AM18" s="55">
        <v>45657</v>
      </c>
      <c r="AN18" s="49" t="s">
        <v>28</v>
      </c>
      <c r="AO18" s="49" t="s">
        <v>28</v>
      </c>
      <c r="AP18" s="57" t="s">
        <v>485</v>
      </c>
    </row>
    <row r="19" spans="1:42" ht="99.95" customHeight="1" x14ac:dyDescent="0.25">
      <c r="A19" s="224">
        <v>11</v>
      </c>
      <c r="B19" s="57" t="s">
        <v>453</v>
      </c>
      <c r="C19" s="57" t="s">
        <v>142</v>
      </c>
      <c r="D19" s="224"/>
      <c r="E19" s="224"/>
      <c r="F19" s="49" t="s">
        <v>256</v>
      </c>
      <c r="G19" s="49" t="s">
        <v>504</v>
      </c>
      <c r="H19" s="49" t="s">
        <v>506</v>
      </c>
      <c r="I19" s="49" t="s">
        <v>512</v>
      </c>
      <c r="J19" s="57" t="s">
        <v>196</v>
      </c>
      <c r="K19" s="49" t="s">
        <v>239</v>
      </c>
      <c r="L19" s="49">
        <v>243</v>
      </c>
      <c r="M19" s="164" t="str">
        <f t="shared" ref="M19:M22" si="27">IF(L19&lt;=0,"",IF(L19&lt;=2,"Muy Baja",IF(L19&lt;=24,"Baja",IF(L19&lt;=500,"Media",IF(L19&lt;=5000,"Alta","Muy Alta")))))</f>
        <v>Media</v>
      </c>
      <c r="N19" s="50">
        <f t="shared" ref="N19:N22" si="28">IF(M19="","",IF(M19="Muy Baja",0.2,IF(M19="Baja",0.4,IF(M19="Media",0.6,IF(M19="Alta",0.8,IF(M19="Muy Alta",1,))))))</f>
        <v>0.6</v>
      </c>
      <c r="O19" s="50" t="s">
        <v>53</v>
      </c>
      <c r="P19" s="54" t="s">
        <v>259</v>
      </c>
      <c r="Q19" s="50" t="str">
        <f ca="1">IF(NOT(ISERROR(MATCH(P19,_xlfn.ANCHORARRAY(J54),0))),N56&amp;"Por favor no seleccionar los criterios de impacto",P19)</f>
        <v>Entre 50 y 100 SMLMV  / El riesgo afecta la imagen de la entidad con algunos usuarios de relevancia frente al logro de los objetivos</v>
      </c>
      <c r="R19" s="164" t="str">
        <f>IF(P19='[9]Tabla Impacto'!$D$3,'[9]Tabla Impacto'!$A$3,IF(P19='[9]Tabla Impacto'!$C$3,'[9]Tabla Impacto'!$A$3,IF(P19='[9]Tabla Impacto'!$B$3,'[9]Tabla Impacto'!$A$3,IF(P19='[9]Tabla Impacto'!$D$4,'[9]Tabla Impacto'!$A$4,IF(P19='[9]Tabla Impacto'!$C$4,'[9]Tabla Impacto'!$A$4,IF(P19='[9]Tabla Impacto'!$B$4,'[9]Tabla Impacto'!$A$4,IF(P19='[9]Tabla Impacto'!$D$5,'[9]Tabla Impacto'!$A$5,IF(P19='[9]Tabla Impacto'!$C$5,'[9]Tabla Impacto'!$A$5,IF(P19='[9]Tabla Impacto'!$B$5,'[9]Tabla Impacto'!$A$5,IF(P19='[9]Tabla Impacto'!$D$6,'[9]Tabla Impacto'!$A$6,IF(P19='[9]Tabla Impacto'!$C$6,'[9]Tabla Impacto'!$A$6,IF(P19='[9]Tabla Impacto'!$B$6,'[9]Tabla Impacto'!$A$6,IF(P19='[9]Tabla Impacto'!$D$7,'[9]Tabla Impacto'!$A$7,IF(P19='[9]Tabla Impacto'!$C$7,'[9]Tabla Impacto'!$A$7,IF(P19='[9]Tabla Impacto'!$B$7,'[9]Tabla Impacto'!$A$7,0)))))))))))))))</f>
        <v>Moderado</v>
      </c>
      <c r="S19" s="50">
        <f t="shared" ref="S19:S22" si="29">IF(R19="","",IF(R19="Leve",0.2,IF(R19="Menor",0.4,IF(R19="Moderado",0.6,IF(R19="Mayor",0.8,IF(R19="Catastrófico",1,))))))</f>
        <v>0.6</v>
      </c>
      <c r="T19" s="177" t="str">
        <f t="shared" ref="T19:T22" si="30">IF(OR(AND(M19="Muy Baja",R19="Leve"),AND(M19="Muy Baja",R19="Menor"),AND(M19="Baja",R19="Leve")),"Bajo",IF(OR(AND(M19="Muy baja",R19="Moderado"),AND(M19="Baja",R19="Menor"),AND(M19="Baja",R19="Moderado"),AND(M19="Media",R19="Leve"),AND(M19="Media",R19="Menor"),AND(M19="Media",R19="Moderado"),AND(M19="Alta",R19="Leve"),AND(M19="Alta",R19="Menor")),"Moderado",IF(OR(AND(M19="Muy Baja",R19="Mayor"),AND(M19="Baja",R19="Mayor"),AND(M19="Media",R19="Mayor"),AND(M19="Alta",R19="Moderado"),AND(M19="Alta",R19="Mayor"),AND(M19="Muy Alta",R19="Leve"),AND(M19="Muy Alta",R19="Menor"),AND(M19="Muy Alta",R19="Moderado"),AND(M19="Muy Alta",R19="Mayor")),"Alto",IF(OR(AND(M19="Muy Baja",R19="Catastrófico"),AND(M19="Baja",R19="Catastrófico"),AND(M19="Media",R19="Catastrófico"),AND(M19="Alta",R19="Catastrófico"),AND(M19="Muy Alta",R19="Catastrófico")),"Extremo",""))))</f>
        <v>Moderado</v>
      </c>
      <c r="U19" s="61">
        <v>1</v>
      </c>
      <c r="V19" s="49" t="s">
        <v>486</v>
      </c>
      <c r="W19" s="47" t="str">
        <f t="shared" si="25"/>
        <v>Probabilidad</v>
      </c>
      <c r="X19" s="101" t="s">
        <v>10</v>
      </c>
      <c r="Y19" s="101" t="s">
        <v>6</v>
      </c>
      <c r="Z19" s="299" t="str">
        <f t="shared" si="22"/>
        <v>40%</v>
      </c>
      <c r="AA19" s="101" t="s">
        <v>15</v>
      </c>
      <c r="AB19" s="101" t="s">
        <v>18</v>
      </c>
      <c r="AC19" s="101" t="s">
        <v>231</v>
      </c>
      <c r="AD19" s="252">
        <f t="shared" si="26"/>
        <v>0.36</v>
      </c>
      <c r="AE19" s="151" t="str">
        <f t="shared" si="10"/>
        <v>Baja</v>
      </c>
      <c r="AF19" s="253">
        <f t="shared" si="23"/>
        <v>0.36</v>
      </c>
      <c r="AG19" s="165" t="str">
        <f t="shared" si="20"/>
        <v>Moderado</v>
      </c>
      <c r="AH19" s="50">
        <f t="shared" si="24"/>
        <v>0.6</v>
      </c>
      <c r="AI19" s="48" t="str">
        <f t="shared" si="14"/>
        <v>Moderado</v>
      </c>
      <c r="AJ19" s="101" t="s">
        <v>197</v>
      </c>
      <c r="AK19" s="49" t="s">
        <v>487</v>
      </c>
      <c r="AL19" s="55">
        <v>45323</v>
      </c>
      <c r="AM19" s="55">
        <v>45657</v>
      </c>
      <c r="AN19" s="49"/>
      <c r="AO19" s="49"/>
      <c r="AP19" s="271" t="s">
        <v>392</v>
      </c>
    </row>
    <row r="20" spans="1:42" ht="99.95" customHeight="1" x14ac:dyDescent="0.25">
      <c r="A20" s="224">
        <v>12</v>
      </c>
      <c r="B20" s="57" t="s">
        <v>453</v>
      </c>
      <c r="C20" s="57" t="s">
        <v>142</v>
      </c>
      <c r="D20" s="224"/>
      <c r="E20" s="224"/>
      <c r="F20" s="49" t="s">
        <v>256</v>
      </c>
      <c r="G20" s="49" t="s">
        <v>504</v>
      </c>
      <c r="H20" s="49" t="s">
        <v>506</v>
      </c>
      <c r="I20" s="49" t="s">
        <v>511</v>
      </c>
      <c r="J20" s="57" t="s">
        <v>196</v>
      </c>
      <c r="K20" s="49" t="s">
        <v>239</v>
      </c>
      <c r="L20" s="49">
        <v>243</v>
      </c>
      <c r="M20" s="164" t="str">
        <f t="shared" si="27"/>
        <v>Media</v>
      </c>
      <c r="N20" s="50">
        <f t="shared" si="28"/>
        <v>0.6</v>
      </c>
      <c r="O20" s="50" t="s">
        <v>53</v>
      </c>
      <c r="P20" s="54" t="s">
        <v>259</v>
      </c>
      <c r="Q20" s="50" t="str">
        <f ca="1">IF(NOT(ISERROR(MATCH(P20,_xlfn.ANCHORARRAY(J55),0))),N57&amp;"Por favor no seleccionar los criterios de impacto",P20)</f>
        <v>Entre 50 y 100 SMLMV  / El riesgo afecta la imagen de la entidad con algunos usuarios de relevancia frente al logro de los objetivos</v>
      </c>
      <c r="R20" s="164" t="str">
        <f>IF(P20='[9]Tabla Impacto'!$D$3,'[9]Tabla Impacto'!$A$3,IF(P20='[9]Tabla Impacto'!$C$3,'[9]Tabla Impacto'!$A$3,IF(P20='[9]Tabla Impacto'!$B$3,'[9]Tabla Impacto'!$A$3,IF(P20='[9]Tabla Impacto'!$D$4,'[9]Tabla Impacto'!$A$4,IF(P20='[9]Tabla Impacto'!$C$4,'[9]Tabla Impacto'!$A$4,IF(P20='[9]Tabla Impacto'!$B$4,'[9]Tabla Impacto'!$A$4,IF(P20='[9]Tabla Impacto'!$D$5,'[9]Tabla Impacto'!$A$5,IF(P20='[9]Tabla Impacto'!$C$5,'[9]Tabla Impacto'!$A$5,IF(P20='[9]Tabla Impacto'!$B$5,'[9]Tabla Impacto'!$A$5,IF(P20='[9]Tabla Impacto'!$D$6,'[9]Tabla Impacto'!$A$6,IF(P20='[9]Tabla Impacto'!$C$6,'[9]Tabla Impacto'!$A$6,IF(P20='[9]Tabla Impacto'!$B$6,'[9]Tabla Impacto'!$A$6,IF(P20='[9]Tabla Impacto'!$D$7,'[9]Tabla Impacto'!$A$7,IF(P20='[9]Tabla Impacto'!$C$7,'[9]Tabla Impacto'!$A$7,IF(P20='[9]Tabla Impacto'!$B$7,'[9]Tabla Impacto'!$A$7,0)))))))))))))))</f>
        <v>Moderado</v>
      </c>
      <c r="S20" s="50">
        <f t="shared" si="29"/>
        <v>0.6</v>
      </c>
      <c r="T20" s="177" t="str">
        <f t="shared" si="30"/>
        <v>Moderado</v>
      </c>
      <c r="U20" s="61">
        <v>1</v>
      </c>
      <c r="V20" s="49" t="s">
        <v>488</v>
      </c>
      <c r="W20" s="47" t="str">
        <f>IF(OR(X20="Preventivo",X20="Detectivo"),"Probabilidad",IF(X20="Correctivo","Impacto",""))</f>
        <v>Probabilidad</v>
      </c>
      <c r="X20" s="101" t="s">
        <v>10</v>
      </c>
      <c r="Y20" s="101" t="s">
        <v>6</v>
      </c>
      <c r="Z20" s="299" t="str">
        <f t="shared" si="22"/>
        <v>40%</v>
      </c>
      <c r="AA20" s="101" t="s">
        <v>15</v>
      </c>
      <c r="AB20" s="101" t="s">
        <v>18</v>
      </c>
      <c r="AC20" s="101" t="s">
        <v>231</v>
      </c>
      <c r="AD20" s="252">
        <f t="shared" si="26"/>
        <v>0.36</v>
      </c>
      <c r="AE20" s="151" t="str">
        <f t="shared" si="10"/>
        <v>Baja</v>
      </c>
      <c r="AF20" s="253">
        <f t="shared" si="23"/>
        <v>0.36</v>
      </c>
      <c r="AG20" s="165" t="str">
        <f t="shared" si="20"/>
        <v>Moderado</v>
      </c>
      <c r="AH20" s="50">
        <f t="shared" si="24"/>
        <v>0.6</v>
      </c>
      <c r="AI20" s="48" t="str">
        <f t="shared" si="14"/>
        <v>Moderado</v>
      </c>
      <c r="AJ20" s="101" t="s">
        <v>197</v>
      </c>
      <c r="AK20" s="49" t="s">
        <v>489</v>
      </c>
      <c r="AL20" s="55">
        <v>45323</v>
      </c>
      <c r="AM20" s="55">
        <v>45657</v>
      </c>
      <c r="AN20" s="49"/>
      <c r="AO20" s="49"/>
      <c r="AP20" s="271" t="s">
        <v>392</v>
      </c>
    </row>
    <row r="21" spans="1:42" ht="99.95" customHeight="1" x14ac:dyDescent="0.25">
      <c r="A21" s="224">
        <v>13</v>
      </c>
      <c r="B21" s="57" t="s">
        <v>453</v>
      </c>
      <c r="C21" s="57" t="s">
        <v>142</v>
      </c>
      <c r="D21" s="224"/>
      <c r="E21" s="224"/>
      <c r="F21" s="49" t="s">
        <v>256</v>
      </c>
      <c r="G21" s="49" t="s">
        <v>490</v>
      </c>
      <c r="H21" s="49" t="s">
        <v>507</v>
      </c>
      <c r="I21" s="49" t="s">
        <v>510</v>
      </c>
      <c r="J21" s="57" t="s">
        <v>196</v>
      </c>
      <c r="K21" s="49" t="s">
        <v>239</v>
      </c>
      <c r="L21" s="49">
        <v>243</v>
      </c>
      <c r="M21" s="164" t="str">
        <f t="shared" si="27"/>
        <v>Media</v>
      </c>
      <c r="N21" s="50">
        <f t="shared" si="28"/>
        <v>0.6</v>
      </c>
      <c r="O21" s="50" t="s">
        <v>53</v>
      </c>
      <c r="P21" s="54" t="s">
        <v>259</v>
      </c>
      <c r="Q21" s="50" t="str">
        <f ca="1">IF(NOT(ISERROR(MATCH(P21,_xlfn.ANCHORARRAY(J55),0))),N57&amp;"Por favor no seleccionar los criterios de impacto",P21)</f>
        <v>Entre 50 y 100 SMLMV  / El riesgo afecta la imagen de la entidad con algunos usuarios de relevancia frente al logro de los objetivos</v>
      </c>
      <c r="R21" s="164" t="str">
        <f>IF(P21='[9]Tabla Impacto'!$D$3,'[9]Tabla Impacto'!$A$3,IF(P21='[9]Tabla Impacto'!$C$3,'[9]Tabla Impacto'!$A$3,IF(P21='[9]Tabla Impacto'!$B$3,'[9]Tabla Impacto'!$A$3,IF(P21='[9]Tabla Impacto'!$D$4,'[9]Tabla Impacto'!$A$4,IF(P21='[9]Tabla Impacto'!$C$4,'[9]Tabla Impacto'!$A$4,IF(P21='[9]Tabla Impacto'!$B$4,'[9]Tabla Impacto'!$A$4,IF(P21='[9]Tabla Impacto'!$D$5,'[9]Tabla Impacto'!$A$5,IF(P21='[9]Tabla Impacto'!$C$5,'[9]Tabla Impacto'!$A$5,IF(P21='[9]Tabla Impacto'!$B$5,'[9]Tabla Impacto'!$A$5,IF(P21='[9]Tabla Impacto'!$D$6,'[9]Tabla Impacto'!$A$6,IF(P21='[9]Tabla Impacto'!$C$6,'[9]Tabla Impacto'!$A$6,IF(P21='[9]Tabla Impacto'!$B$6,'[9]Tabla Impacto'!$A$6,IF(P21='[9]Tabla Impacto'!$D$7,'[9]Tabla Impacto'!$A$7,IF(P21='[9]Tabla Impacto'!$C$7,'[9]Tabla Impacto'!$A$7,IF(P21='[9]Tabla Impacto'!$B$7,'[9]Tabla Impacto'!$A$7,0)))))))))))))))</f>
        <v>Moderado</v>
      </c>
      <c r="S21" s="50">
        <f t="shared" si="29"/>
        <v>0.6</v>
      </c>
      <c r="T21" s="177" t="str">
        <f t="shared" si="30"/>
        <v>Moderado</v>
      </c>
      <c r="U21" s="61">
        <v>1</v>
      </c>
      <c r="V21" s="49" t="s">
        <v>491</v>
      </c>
      <c r="W21" s="47" t="str">
        <f t="shared" si="25"/>
        <v>Probabilidad</v>
      </c>
      <c r="X21" s="101" t="s">
        <v>10</v>
      </c>
      <c r="Y21" s="101" t="s">
        <v>6</v>
      </c>
      <c r="Z21" s="299" t="str">
        <f t="shared" si="22"/>
        <v>40%</v>
      </c>
      <c r="AA21" s="101" t="s">
        <v>15</v>
      </c>
      <c r="AB21" s="101" t="s">
        <v>18</v>
      </c>
      <c r="AC21" s="101" t="s">
        <v>231</v>
      </c>
      <c r="AD21" s="252">
        <f t="shared" si="26"/>
        <v>0.36</v>
      </c>
      <c r="AE21" s="151" t="str">
        <f t="shared" si="10"/>
        <v>Baja</v>
      </c>
      <c r="AF21" s="253">
        <f t="shared" si="23"/>
        <v>0.36</v>
      </c>
      <c r="AG21" s="165" t="str">
        <f t="shared" si="20"/>
        <v>Moderado</v>
      </c>
      <c r="AH21" s="50">
        <f t="shared" si="24"/>
        <v>0.6</v>
      </c>
      <c r="AI21" s="48" t="str">
        <f t="shared" si="14"/>
        <v>Moderado</v>
      </c>
      <c r="AJ21" s="101" t="s">
        <v>197</v>
      </c>
      <c r="AK21" s="49" t="s">
        <v>492</v>
      </c>
      <c r="AL21" s="55">
        <v>45323</v>
      </c>
      <c r="AM21" s="55">
        <v>45657</v>
      </c>
      <c r="AN21" s="49"/>
      <c r="AO21" s="49"/>
      <c r="AP21" s="271" t="s">
        <v>392</v>
      </c>
    </row>
    <row r="22" spans="1:42" ht="99.95" customHeight="1" x14ac:dyDescent="0.25">
      <c r="A22" s="224">
        <v>14</v>
      </c>
      <c r="B22" s="57" t="s">
        <v>453</v>
      </c>
      <c r="C22" s="57" t="s">
        <v>142</v>
      </c>
      <c r="D22" s="224"/>
      <c r="E22" s="224"/>
      <c r="F22" s="49" t="s">
        <v>256</v>
      </c>
      <c r="G22" s="49" t="s">
        <v>503</v>
      </c>
      <c r="H22" s="49" t="s">
        <v>508</v>
      </c>
      <c r="I22" s="49" t="s">
        <v>509</v>
      </c>
      <c r="J22" s="57" t="s">
        <v>196</v>
      </c>
      <c r="K22" s="49" t="s">
        <v>239</v>
      </c>
      <c r="L22" s="49">
        <v>243</v>
      </c>
      <c r="M22" s="164" t="str">
        <f t="shared" si="27"/>
        <v>Media</v>
      </c>
      <c r="N22" s="50">
        <f t="shared" si="28"/>
        <v>0.6</v>
      </c>
      <c r="O22" s="50" t="s">
        <v>53</v>
      </c>
      <c r="P22" s="54" t="s">
        <v>259</v>
      </c>
      <c r="Q22" s="50" t="str">
        <f ca="1">IF(NOT(ISERROR(MATCH(P22,_xlfn.ANCHORARRAY(J56),0))),N58&amp;"Por favor no seleccionar los criterios de impacto",P22)</f>
        <v>Entre 50 y 100 SMLMV  / El riesgo afecta la imagen de la entidad con algunos usuarios de relevancia frente al logro de los objetivos</v>
      </c>
      <c r="R22" s="164" t="str">
        <f>IF(P22='[9]Tabla Impacto'!$D$3,'[9]Tabla Impacto'!$A$3,IF(P22='[9]Tabla Impacto'!$C$3,'[9]Tabla Impacto'!$A$3,IF(P22='[9]Tabla Impacto'!$B$3,'[9]Tabla Impacto'!$A$3,IF(P22='[9]Tabla Impacto'!$D$4,'[9]Tabla Impacto'!$A$4,IF(P22='[9]Tabla Impacto'!$C$4,'[9]Tabla Impacto'!$A$4,IF(P22='[9]Tabla Impacto'!$B$4,'[9]Tabla Impacto'!$A$4,IF(P22='[9]Tabla Impacto'!$D$5,'[9]Tabla Impacto'!$A$5,IF(P22='[9]Tabla Impacto'!$C$5,'[9]Tabla Impacto'!$A$5,IF(P22='[9]Tabla Impacto'!$B$5,'[9]Tabla Impacto'!$A$5,IF(P22='[9]Tabla Impacto'!$D$6,'[9]Tabla Impacto'!$A$6,IF(P22='[9]Tabla Impacto'!$C$6,'[9]Tabla Impacto'!$A$6,IF(P22='[9]Tabla Impacto'!$B$6,'[9]Tabla Impacto'!$A$6,IF(P22='[9]Tabla Impacto'!$D$7,'[9]Tabla Impacto'!$A$7,IF(P22='[9]Tabla Impacto'!$C$7,'[9]Tabla Impacto'!$A$7,IF(P22='[9]Tabla Impacto'!$B$7,'[9]Tabla Impacto'!$A$7,0)))))))))))))))</f>
        <v>Moderado</v>
      </c>
      <c r="S22" s="50">
        <f t="shared" si="29"/>
        <v>0.6</v>
      </c>
      <c r="T22" s="177" t="str">
        <f t="shared" si="30"/>
        <v>Moderado</v>
      </c>
      <c r="U22" s="61">
        <v>1</v>
      </c>
      <c r="V22" s="49" t="s">
        <v>493</v>
      </c>
      <c r="W22" s="47" t="str">
        <f t="shared" si="25"/>
        <v>Probabilidad</v>
      </c>
      <c r="X22" s="101" t="s">
        <v>10</v>
      </c>
      <c r="Y22" s="101" t="s">
        <v>6</v>
      </c>
      <c r="Z22" s="299" t="str">
        <f t="shared" si="22"/>
        <v>40%</v>
      </c>
      <c r="AA22" s="101" t="s">
        <v>15</v>
      </c>
      <c r="AB22" s="101" t="s">
        <v>18</v>
      </c>
      <c r="AC22" s="101" t="s">
        <v>231</v>
      </c>
      <c r="AD22" s="252">
        <f t="shared" si="26"/>
        <v>0.36</v>
      </c>
      <c r="AE22" s="151" t="str">
        <f t="shared" si="10"/>
        <v>Baja</v>
      </c>
      <c r="AF22" s="253">
        <f t="shared" si="23"/>
        <v>0.36</v>
      </c>
      <c r="AG22" s="165" t="str">
        <f t="shared" si="20"/>
        <v>Moderado</v>
      </c>
      <c r="AH22" s="50">
        <f t="shared" si="24"/>
        <v>0.6</v>
      </c>
      <c r="AI22" s="48" t="str">
        <f t="shared" si="14"/>
        <v>Moderado</v>
      </c>
      <c r="AJ22" s="101" t="s">
        <v>197</v>
      </c>
      <c r="AK22" s="49" t="s">
        <v>494</v>
      </c>
      <c r="AL22" s="55">
        <v>45323</v>
      </c>
      <c r="AM22" s="55">
        <v>45657</v>
      </c>
      <c r="AN22" s="49"/>
      <c r="AO22" s="49"/>
      <c r="AP22" s="68" t="s">
        <v>392</v>
      </c>
    </row>
    <row r="23" spans="1:42" ht="99.95" customHeight="1" x14ac:dyDescent="0.25">
      <c r="A23" s="224">
        <v>15</v>
      </c>
      <c r="B23" s="224" t="s">
        <v>513</v>
      </c>
      <c r="C23" s="57" t="s">
        <v>142</v>
      </c>
      <c r="D23" s="224"/>
      <c r="E23" s="224"/>
      <c r="F23" s="49" t="s">
        <v>256</v>
      </c>
      <c r="G23" s="49" t="s">
        <v>521</v>
      </c>
      <c r="H23" s="49" t="s">
        <v>525</v>
      </c>
      <c r="I23" s="49" t="s">
        <v>526</v>
      </c>
      <c r="J23" s="57" t="s">
        <v>196</v>
      </c>
      <c r="K23" s="49" t="s">
        <v>239</v>
      </c>
      <c r="L23" s="296">
        <v>842</v>
      </c>
      <c r="M23" s="164" t="str">
        <f>IF(L23&lt;=0,"",IF(L23&lt;=2,"Muy Baja",IF(L23&lt;=24,"Baja",IF(L23&lt;=500,"Media",IF(L23&lt;=5000,"Alta","Muy Alta")))))</f>
        <v>Alta</v>
      </c>
      <c r="N23" s="50">
        <f>IF(M23="","",IF(M23="Muy Baja",0.2,IF(M23="Baja",0.4,IF(M23="Media",0.6,IF(M23="Alta",0.8,IF(M23="Muy Alta",1,))))))</f>
        <v>0.8</v>
      </c>
      <c r="O23" s="50" t="s">
        <v>55</v>
      </c>
      <c r="P23" s="54" t="s">
        <v>259</v>
      </c>
      <c r="Q23" s="128"/>
      <c r="R23" s="164" t="str">
        <f>IF(P23='[10]Tabla Impacto'!$D$3,'[10]Tabla Impacto'!$A$3,IF(P23='[10]Tabla Impacto'!$C$3,'[10]Tabla Impacto'!$A$3,IF(P23='[10]Tabla Impacto'!$B$3,'[10]Tabla Impacto'!$A$3,IF(P23='[10]Tabla Impacto'!$D$4,'[10]Tabla Impacto'!$A$4,IF(P23='[10]Tabla Impacto'!$C$4,'[10]Tabla Impacto'!$A$4,IF(P23='[10]Tabla Impacto'!$B$4,'[10]Tabla Impacto'!$A$4,IF(P23='[10]Tabla Impacto'!$D$5,'[10]Tabla Impacto'!$A$5,IF(P23='[10]Tabla Impacto'!$C$5,'[10]Tabla Impacto'!$A$5,IF(P23='[10]Tabla Impacto'!$B$5,'[10]Tabla Impacto'!$A$5,IF(P23='[10]Tabla Impacto'!$D$6,'[10]Tabla Impacto'!$A$6,IF(P23='[10]Tabla Impacto'!$C$6,'[10]Tabla Impacto'!$A$6,IF(P23='[10]Tabla Impacto'!$B$6,'[10]Tabla Impacto'!$A$6,IF(P23='[10]Tabla Impacto'!$D$7,'[10]Tabla Impacto'!$A$7,IF(P23='[10]Tabla Impacto'!$C$7,'[10]Tabla Impacto'!$A$7,IF(P23='[10]Tabla Impacto'!$B$7,'[10]Tabla Impacto'!$A$7,0)))))))))))))))</f>
        <v>Moderado</v>
      </c>
      <c r="S23" s="297">
        <f>IF(R23="","",IF(R23="Leve",0.2,IF(R23="Menor",0.4,IF(R23="Moderado",0.6,IF(R23="Mayor",0.8,IF(R23="Catastrófico",1,))))))</f>
        <v>0.6</v>
      </c>
      <c r="T23" s="298" t="str">
        <f>IF(OR(AND(M23="Muy Baja",R23="Leve"),AND(M23="Muy Baja",R23="Menor"),AND(M23="Baja",R23="Leve")),"Bajo",IF(OR(AND(M23="Muy baja",R23="Moderado"),AND(M23="Baja",R23="Menor"),AND(M23="Baja",R23="Moderado"),AND(M23="Media",R23="Leve"),AND(M23="Media",R23="Menor"),AND(M23="Media",R23="Moderado"),AND(M23="Alta",R23="Leve"),AND(M23="Alta",R23="Menor")),"Moderado",IF(OR(AND(M23="Muy Baja",R23="Mayor"),AND(M23="Baja",R23="Mayor"),AND(M23="Media",R23="Mayor"),AND(M23="Alta",R23="Moderado"),AND(M23="Alta",R23="Mayor"),AND(M23="Muy Alta",R23="Leve"),AND(M23="Muy Alta",R23="Menor"),AND(M23="Muy Alta",R23="Moderado"),AND(M23="Muy Alta",R23="Mayor")),"Alto",IF(OR(AND(M23="Muy Baja",R23="Catastrófico"),AND(M23="Baja",R23="Catastrófico"),AND(M23="Media",R23="Catastrófico"),AND(M23="Alta",R23="Catastrófico"),AND(M23="Muy Alta",R23="Catastrófico")),"Extremo",""))))</f>
        <v>Alto</v>
      </c>
      <c r="U23" s="303">
        <v>1</v>
      </c>
      <c r="V23" s="49" t="s">
        <v>522</v>
      </c>
      <c r="W23" s="47" t="str">
        <f t="shared" ref="W23" si="31">IF(OR(X23="Preventivo",X23="Detectivo"),"Probabilidad",IF(X23="Correctivo","Impacto",""))</f>
        <v>Probabilidad</v>
      </c>
      <c r="X23" s="101" t="s">
        <v>10</v>
      </c>
      <c r="Y23" s="101" t="s">
        <v>7</v>
      </c>
      <c r="Z23" s="299" t="str">
        <f t="shared" ref="Z23:Z29" si="32">IF(AND(X23="Preventivo",Y23="Automático"),"50%",IF(AND(X23="Preventivo",Y23="Manual"),"40%",IF(AND(X23="Detectivo",Y23="Automático"),"40%",IF(AND(X23="Detectivo",Y23="Manual"),"30%",IF(AND(X23="Correctivo",Y23="Automático"),"35%",IF(AND(X23="Correctivo",Y23="Manual"),"25%",""))))))</f>
        <v>50%</v>
      </c>
      <c r="AA23" s="101" t="s">
        <v>15</v>
      </c>
      <c r="AB23" s="101" t="s">
        <v>18</v>
      </c>
      <c r="AC23" s="101" t="s">
        <v>231</v>
      </c>
      <c r="AD23" s="300">
        <f>IFERROR(IF(W23="Probabilidad",(N23-(+N23*Z23)),IF(W23="Impacto",N23,"")),"")</f>
        <v>0.4</v>
      </c>
      <c r="AE23" s="151" t="str">
        <f t="shared" si="10"/>
        <v>Baja</v>
      </c>
      <c r="AF23" s="301">
        <f t="shared" si="23"/>
        <v>0.4</v>
      </c>
      <c r="AG23" s="165" t="str">
        <f t="shared" si="20"/>
        <v>Moderado</v>
      </c>
      <c r="AH23" s="50">
        <f>IFERROR(IF(W23="Impacto",(S23-(+S23*Z23)),IF(W23="Probabilidad",S23,"")),"")</f>
        <v>0.6</v>
      </c>
      <c r="AI23" s="48" t="str">
        <f t="shared" si="14"/>
        <v>Moderado</v>
      </c>
      <c r="AJ23" s="101" t="s">
        <v>197</v>
      </c>
      <c r="AK23" s="166" t="s">
        <v>523</v>
      </c>
      <c r="AL23" s="45">
        <v>45323</v>
      </c>
      <c r="AM23" s="45">
        <v>45323</v>
      </c>
      <c r="AN23" s="49" t="s">
        <v>28</v>
      </c>
      <c r="AO23" s="49" t="s">
        <v>28</v>
      </c>
      <c r="AP23" s="166" t="s">
        <v>524</v>
      </c>
    </row>
    <row r="24" spans="1:42" ht="99.95" customHeight="1" x14ac:dyDescent="0.25">
      <c r="A24" s="373">
        <v>16</v>
      </c>
      <c r="B24" s="365" t="s">
        <v>520</v>
      </c>
      <c r="C24" s="57" t="s">
        <v>142</v>
      </c>
      <c r="D24" s="365"/>
      <c r="E24" s="365"/>
      <c r="F24" s="49" t="s">
        <v>256</v>
      </c>
      <c r="G24" s="226" t="s">
        <v>514</v>
      </c>
      <c r="H24" s="371" t="s">
        <v>517</v>
      </c>
      <c r="I24" s="227" t="s">
        <v>518</v>
      </c>
      <c r="J24" s="57" t="s">
        <v>196</v>
      </c>
      <c r="K24" s="49" t="s">
        <v>239</v>
      </c>
      <c r="L24" s="371">
        <v>12</v>
      </c>
      <c r="M24" s="359" t="str">
        <f>IF(L24&lt;=0,"",IF(L24&lt;=2,"Muy Baja",IF(L24&lt;=24,"Baja",IF(L24&lt;=500,"Media",IF(L24&lt;=5000,"Alta","Muy Alta")))))</f>
        <v>Baja</v>
      </c>
      <c r="N24" s="362">
        <f>IF(M24="","",IF(M24="Muy Baja",0.2,IF(M24="Baja",0.4,IF(M24="Media",0.6,IF(M24="Alta",0.8,IF(M24="Muy Alta",1,))))))</f>
        <v>0.4</v>
      </c>
      <c r="O24" s="50" t="s">
        <v>52</v>
      </c>
      <c r="P24" s="264" t="s">
        <v>258</v>
      </c>
      <c r="Q24" s="305" t="str">
        <f>P24</f>
        <v>Entre 10 y 50 SMLMV  / El riesgo afecta la imagen de la entidad internamente, de conocimiento general, nivel interno, de junta dircetiva y accionistas y/o de provedores</v>
      </c>
      <c r="R24" s="359" t="str">
        <f>IF(P24='[9]Tabla Impacto'!$D$3,'[9]Tabla Impacto'!$A$3,IF(P24='[9]Tabla Impacto'!$C$3,'[9]Tabla Impacto'!$A$3,IF(P24='[9]Tabla Impacto'!$B$3,'[9]Tabla Impacto'!$A$3,IF(P24='[9]Tabla Impacto'!$D$4,'[9]Tabla Impacto'!$A$4,IF(P24='[9]Tabla Impacto'!$C$4,'[9]Tabla Impacto'!$A$4,IF(P24='[9]Tabla Impacto'!$B$4,'[9]Tabla Impacto'!$A$4,IF(P24='[9]Tabla Impacto'!$D$5,'[9]Tabla Impacto'!$A$5,IF(P24='[9]Tabla Impacto'!$C$5,'[9]Tabla Impacto'!$A$5,IF(P24='[9]Tabla Impacto'!$B$5,'[9]Tabla Impacto'!$A$5,IF(P24='[9]Tabla Impacto'!$D$6,'[9]Tabla Impacto'!$A$6,IF(P24='[9]Tabla Impacto'!$C$6,'[9]Tabla Impacto'!$A$6,IF(P24='[9]Tabla Impacto'!$B$6,'[9]Tabla Impacto'!$A$6,IF(P24='[9]Tabla Impacto'!$D$7,'[9]Tabla Impacto'!$A$7,IF(P24='[9]Tabla Impacto'!$C$7,'[9]Tabla Impacto'!$A$7,IF(P24='[9]Tabla Impacto'!$B$7,'[9]Tabla Impacto'!$A$7,0)))))))))))))))</f>
        <v>Menor</v>
      </c>
      <c r="S24" s="254">
        <f t="shared" ref="S24" si="33">IF(R24="","",IF(R24="Leve",0.2,IF(R24="Menor",0.4,IF(R24="Moderado",0.6,IF(R24="Mayor",0.8,IF(R24="Catastrófico",1,))))))</f>
        <v>0.4</v>
      </c>
      <c r="T24" s="354" t="str">
        <f t="shared" ref="T24" si="34">IF(OR(AND(M24="Muy Baja",R24="Leve"),AND(M24="Muy Baja",R24="Menor"),AND(M24="Baja",R24="Leve")),"Bajo",IF(OR(AND(M24="Muy baja",R24="Moderado"),AND(M24="Baja",R24="Menor"),AND(M24="Baja",R24="Moderado"),AND(M24="Media",R24="Leve"),AND(M24="Media",R24="Menor"),AND(M24="Media",R24="Moderado"),AND(M24="Alta",R24="Leve"),AND(M24="Alta",R24="Menor")),"Moderado",IF(OR(AND(M24="Muy Baja",R24="Mayor"),AND(M24="Baja",R24="Mayor"),AND(M24="Media",R24="Mayor"),AND(M24="Alta",R24="Moderado"),AND(M24="Alta",R24="Mayor"),AND(M24="Muy Alta",R24="Leve"),AND(M24="Muy Alta",R24="Menor"),AND(M24="Muy Alta",R24="Moderado"),AND(M24="Muy Alta",R24="Mayor")),"Alto",IF(OR(AND(M24="Muy Baja",R24="Catastrófico"),AND(M24="Baja",R24="Catastrófico"),AND(M24="Media",R24="Catastrófico"),AND(M24="Alta",R24="Catastrófico"),AND(M24="Muy Alta",R24="Catastrófico")),"Extremo",""))))</f>
        <v>Moderado</v>
      </c>
      <c r="U24" s="267">
        <v>1</v>
      </c>
      <c r="V24" s="49" t="s">
        <v>495</v>
      </c>
      <c r="W24" s="47" t="str">
        <f t="shared" ref="W24:W25" si="35">IF(OR(X24="Preventivo",X24="Detectivo"),"Probabilidad",IF(X24="Correctivo","Impacto",""))</f>
        <v>Probabilidad</v>
      </c>
      <c r="X24" s="101" t="s">
        <v>10</v>
      </c>
      <c r="Y24" s="101" t="s">
        <v>6</v>
      </c>
      <c r="Z24" s="299" t="str">
        <f t="shared" si="32"/>
        <v>40%</v>
      </c>
      <c r="AA24" s="101" t="s">
        <v>15</v>
      </c>
      <c r="AB24" s="101" t="s">
        <v>18</v>
      </c>
      <c r="AC24" s="101" t="s">
        <v>231</v>
      </c>
      <c r="AD24" s="306">
        <f t="shared" ref="AD24:AD40" si="36">IFERROR(IF(W24="Probabilidad",(N24-(+N24*Z24)),IF(W24="Impacto",N24,"")),"")</f>
        <v>0.24</v>
      </c>
      <c r="AE24" s="151" t="str">
        <f t="shared" ref="AE24:AE40" si="37">IFERROR(IF(AD24="","",IF(AD24&lt;=0.2,"Muy Baja",IF(AD24&lt;=0.4,"Baja",IF(AD24&lt;=0.6,"Media",IF(AD24&lt;=0.8,"Alta","Muy Alta"))))),"")</f>
        <v>Baja</v>
      </c>
      <c r="AF24" s="301">
        <f t="shared" ref="AF24:AF40" si="38">+AD24</f>
        <v>0.24</v>
      </c>
      <c r="AG24" s="165" t="str">
        <f t="shared" ref="AG24:AG40" si="39">IFERROR(IF(AH24="","",IF(AH24&lt;=0.2,"Leve",IF(AH24&lt;=0.4,"Menor",IF(AH24&lt;=0.6,"Moderado",IF(AH24&lt;=0.8,"Mayor","Catastrófico"))))),"")</f>
        <v>Menor</v>
      </c>
      <c r="AH24" s="50">
        <f t="shared" ref="AH24:AH40" si="40">IFERROR(IF(W24="Impacto",(S24-(+S24*Z24)),IF(W24="Probabilidad",S24,"")),"")</f>
        <v>0.4</v>
      </c>
      <c r="AI24" s="48" t="str">
        <f t="shared" ref="AI24:AI40" si="41">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Moderado</v>
      </c>
      <c r="AJ24" s="101" t="s">
        <v>197</v>
      </c>
      <c r="AK24" s="49" t="s">
        <v>496</v>
      </c>
      <c r="AL24" s="55">
        <v>45323</v>
      </c>
      <c r="AM24" s="55">
        <v>45657</v>
      </c>
      <c r="AN24" s="49" t="s">
        <v>28</v>
      </c>
      <c r="AO24" s="49" t="s">
        <v>28</v>
      </c>
      <c r="AP24" s="307" t="s">
        <v>497</v>
      </c>
    </row>
    <row r="25" spans="1:42" ht="99.95" customHeight="1" x14ac:dyDescent="0.25">
      <c r="A25" s="373"/>
      <c r="B25" s="367"/>
      <c r="C25" s="57"/>
      <c r="D25" s="367"/>
      <c r="E25" s="367"/>
      <c r="F25" s="308"/>
      <c r="G25" s="308"/>
      <c r="H25" s="372"/>
      <c r="I25" s="309"/>
      <c r="J25" s="309"/>
      <c r="K25" s="309"/>
      <c r="L25" s="372"/>
      <c r="M25" s="361"/>
      <c r="N25" s="364"/>
      <c r="O25" s="310"/>
      <c r="P25" s="311"/>
      <c r="Q25" s="312"/>
      <c r="R25" s="361"/>
      <c r="S25" s="313"/>
      <c r="T25" s="355"/>
      <c r="U25" s="314">
        <v>2</v>
      </c>
      <c r="V25" s="49" t="s">
        <v>498</v>
      </c>
      <c r="W25" s="47" t="str">
        <f t="shared" si="35"/>
        <v>Probabilidad</v>
      </c>
      <c r="X25" s="101" t="s">
        <v>10</v>
      </c>
      <c r="Y25" s="101" t="s">
        <v>6</v>
      </c>
      <c r="Z25" s="299" t="str">
        <f t="shared" si="32"/>
        <v>40%</v>
      </c>
      <c r="AA25" s="101" t="s">
        <v>15</v>
      </c>
      <c r="AB25" s="101" t="s">
        <v>18</v>
      </c>
      <c r="AC25" s="101" t="s">
        <v>231</v>
      </c>
      <c r="AD25" s="252">
        <f t="shared" si="36"/>
        <v>0</v>
      </c>
      <c r="AE25" s="151" t="str">
        <f t="shared" si="37"/>
        <v>Muy Baja</v>
      </c>
      <c r="AF25" s="253">
        <f t="shared" si="38"/>
        <v>0</v>
      </c>
      <c r="AG25" s="165" t="str">
        <f t="shared" si="39"/>
        <v>Leve</v>
      </c>
      <c r="AH25" s="50">
        <f t="shared" si="40"/>
        <v>0</v>
      </c>
      <c r="AI25" s="48" t="str">
        <f t="shared" si="41"/>
        <v>Bajo</v>
      </c>
      <c r="AJ25" s="101" t="s">
        <v>197</v>
      </c>
      <c r="AK25" s="49" t="s">
        <v>496</v>
      </c>
      <c r="AL25" s="55">
        <v>45323</v>
      </c>
      <c r="AM25" s="55">
        <v>45657</v>
      </c>
      <c r="AN25" s="49" t="s">
        <v>28</v>
      </c>
      <c r="AO25" s="49" t="s">
        <v>28</v>
      </c>
      <c r="AP25" s="307" t="s">
        <v>499</v>
      </c>
    </row>
    <row r="26" spans="1:42" ht="99.95" customHeight="1" x14ac:dyDescent="0.25">
      <c r="A26" s="224">
        <v>17</v>
      </c>
      <c r="B26" s="224" t="s">
        <v>520</v>
      </c>
      <c r="C26" s="57" t="s">
        <v>142</v>
      </c>
      <c r="D26" s="224"/>
      <c r="E26" s="224"/>
      <c r="F26" s="49" t="s">
        <v>256</v>
      </c>
      <c r="G26" s="49" t="s">
        <v>515</v>
      </c>
      <c r="H26" s="49" t="s">
        <v>516</v>
      </c>
      <c r="I26" s="68" t="s">
        <v>519</v>
      </c>
      <c r="J26" s="57" t="s">
        <v>196</v>
      </c>
      <c r="K26" s="49" t="s">
        <v>239</v>
      </c>
      <c r="L26" s="239">
        <v>20</v>
      </c>
      <c r="M26" s="257" t="str">
        <f t="shared" ref="M26:M28" si="42">IF(L26&lt;=0,"",IF(L26&lt;=2,"Muy Baja",IF(L26&lt;=24,"Baja",IF(L26&lt;=500,"Media",IF(L26&lt;=5000,"Alta","Muy Alta")))))</f>
        <v>Baja</v>
      </c>
      <c r="N26" s="254">
        <f t="shared" ref="N26:N28" si="43">IF(M26="","",IF(M26="Muy Baja",0.2,IF(M26="Baja",0.4,IF(M26="Media",0.6,IF(M26="Alta",0.8,IF(M26="Muy Alta",1,))))))</f>
        <v>0.4</v>
      </c>
      <c r="O26" s="50" t="s">
        <v>52</v>
      </c>
      <c r="P26" s="264" t="s">
        <v>258</v>
      </c>
      <c r="Q26" s="128" t="str">
        <f>P26</f>
        <v>Entre 10 y 50 SMLMV  / El riesgo afecta la imagen de la entidad internamente, de conocimiento general, nivel interno, de junta dircetiva y accionistas y/o de provedores</v>
      </c>
      <c r="R26" s="164" t="str">
        <f>IF(P26='[9]Tabla Impacto'!$D$3,'[9]Tabla Impacto'!$A$3,IF(P26='[9]Tabla Impacto'!$C$3,'[9]Tabla Impacto'!$A$3,IF(P26='[9]Tabla Impacto'!$B$3,'[9]Tabla Impacto'!$A$3,IF(P26='[9]Tabla Impacto'!$D$4,'[9]Tabla Impacto'!$A$4,IF(P26='[9]Tabla Impacto'!$C$4,'[9]Tabla Impacto'!$A$4,IF(P26='[9]Tabla Impacto'!$B$4,'[9]Tabla Impacto'!$A$4,IF(P26='[9]Tabla Impacto'!$D$5,'[9]Tabla Impacto'!$A$5,IF(P26='[9]Tabla Impacto'!$C$5,'[9]Tabla Impacto'!$A$5,IF(P26='[9]Tabla Impacto'!$B$5,'[9]Tabla Impacto'!$A$5,IF(P26='[9]Tabla Impacto'!$D$6,'[9]Tabla Impacto'!$A$6,IF(P26='[9]Tabla Impacto'!$C$6,'[9]Tabla Impacto'!$A$6,IF(P26='[9]Tabla Impacto'!$B$6,'[9]Tabla Impacto'!$A$6,IF(P26='[9]Tabla Impacto'!$D$7,'[9]Tabla Impacto'!$A$7,IF(P26='[9]Tabla Impacto'!$C$7,'[9]Tabla Impacto'!$A$7,IF(P26='[9]Tabla Impacto'!$B$7,'[9]Tabla Impacto'!$A$7,0)))))))))))))))</f>
        <v>Menor</v>
      </c>
      <c r="S26" s="254">
        <f>IF(R26="","",IF(R26="Leve",0.2,IF(R26="Menor",0.4,IF(R26="Moderado",0.6,IF(R26="Mayor",0.8,IF(R26="Catastrófico",1,))))))</f>
        <v>0.4</v>
      </c>
      <c r="T26" s="289" t="str">
        <f>IF(OR(AND(M26="Muy Baja",R26="Leve"),AND(M26="Muy Baja",R26="Menor"),AND(M26="Baja",R26="Leve")),"Bajo",IF(OR(AND(M26="Muy baja",R26="Moderado"),AND(M26="Baja",R26="Menor"),AND(M26="Baja",R26="Moderado"),AND(M26="Media",R26="Leve"),AND(M26="Media",R26="Menor"),AND(M26="Media",R26="Moderado"),AND(M26="Alta",R26="Leve"),AND(M26="Alta",R26="Menor")),"Moderado",IF(OR(AND(M26="Muy Baja",R26="Mayor"),AND(M26="Baja",R26="Mayor"),AND(M26="Media",R26="Mayor"),AND(M26="Alta",R26="Moderado"),AND(M26="Alta",R26="Mayor"),AND(M26="Muy Alta",R26="Leve"),AND(M26="Muy Alta",R26="Menor"),AND(M26="Muy Alta",R26="Moderado"),AND(M26="Muy Alta",R26="Mayor")),"Alto",IF(OR(AND(M26="Muy Baja",R26="Catastrófico"),AND(M26="Baja",R26="Catastrófico"),AND(M26="Media",R26="Catastrófico"),AND(M26="Alta",R26="Catastrófico"),AND(M26="Muy Alta",R26="Catastrófico")),"Extremo",""))))</f>
        <v>Moderado</v>
      </c>
      <c r="U26" s="61">
        <v>1</v>
      </c>
      <c r="V26" s="49" t="s">
        <v>500</v>
      </c>
      <c r="W26" s="47" t="str">
        <f t="shared" ref="W26:W29" si="44">IF(OR(X26="Preventivo",X26="Detectivo"),"Probabilidad",IF(X26="Correctivo","Impacto",""))</f>
        <v>Probabilidad</v>
      </c>
      <c r="X26" s="101" t="s">
        <v>10</v>
      </c>
      <c r="Y26" s="101" t="s">
        <v>6</v>
      </c>
      <c r="Z26" s="299" t="str">
        <f t="shared" si="32"/>
        <v>40%</v>
      </c>
      <c r="AA26" s="101" t="s">
        <v>15</v>
      </c>
      <c r="AB26" s="101" t="s">
        <v>18</v>
      </c>
      <c r="AC26" s="101" t="s">
        <v>231</v>
      </c>
      <c r="AD26" s="252">
        <f t="shared" si="36"/>
        <v>0.24</v>
      </c>
      <c r="AE26" s="151" t="str">
        <f t="shared" si="37"/>
        <v>Baja</v>
      </c>
      <c r="AF26" s="253">
        <f t="shared" si="38"/>
        <v>0.24</v>
      </c>
      <c r="AG26" s="165" t="str">
        <f t="shared" si="39"/>
        <v>Menor</v>
      </c>
      <c r="AH26" s="50">
        <f t="shared" si="40"/>
        <v>0.4</v>
      </c>
      <c r="AI26" s="48" t="str">
        <f t="shared" si="41"/>
        <v>Moderado</v>
      </c>
      <c r="AJ26" s="101" t="s">
        <v>197</v>
      </c>
      <c r="AK26" s="49" t="s">
        <v>501</v>
      </c>
      <c r="AL26" s="55">
        <v>45323</v>
      </c>
      <c r="AM26" s="55">
        <v>45657</v>
      </c>
      <c r="AN26" s="49" t="s">
        <v>28</v>
      </c>
      <c r="AO26" s="49" t="s">
        <v>28</v>
      </c>
      <c r="AP26" s="307" t="s">
        <v>502</v>
      </c>
    </row>
    <row r="27" spans="1:42" ht="99.95" customHeight="1" x14ac:dyDescent="0.25">
      <c r="A27" s="224">
        <v>18</v>
      </c>
      <c r="B27" s="57" t="s">
        <v>527</v>
      </c>
      <c r="C27" s="57" t="s">
        <v>142</v>
      </c>
      <c r="D27" s="224"/>
      <c r="E27" s="224"/>
      <c r="F27" s="49" t="s">
        <v>254</v>
      </c>
      <c r="G27" s="261" t="s">
        <v>534</v>
      </c>
      <c r="H27" s="261" t="s">
        <v>536</v>
      </c>
      <c r="I27" s="261" t="s">
        <v>538</v>
      </c>
      <c r="J27" s="57" t="s">
        <v>195</v>
      </c>
      <c r="K27" s="49" t="s">
        <v>239</v>
      </c>
      <c r="L27" s="261">
        <v>14</v>
      </c>
      <c r="M27" s="259" t="str">
        <f t="shared" si="42"/>
        <v>Baja</v>
      </c>
      <c r="N27" s="256">
        <f t="shared" si="43"/>
        <v>0.4</v>
      </c>
      <c r="O27" s="50" t="s">
        <v>52</v>
      </c>
      <c r="P27" s="54" t="s">
        <v>75</v>
      </c>
      <c r="Q27" s="256" t="str">
        <f>IF(NOT(ISERROR(MATCH(P27,'[11]Tabla Impacto.'!$A$220:$A$222,0))),'[11]Tabla Impacto.'!$E$222&amp;"Por favor no seleccionar los criterios de impacto(Afectación Económica o presupuestal y Pérdida Reputacional)",P27)</f>
        <v xml:space="preserve">     Entre 10 y 50 SMLMV </v>
      </c>
      <c r="R27" s="259" t="str">
        <f>IF(OR(Q27='[6]Tabla Impacto'!$C$11,Q27='[6]Tabla Impacto'!$D$11),"Leve",IF(OR(Q27='[6]Tabla Impacto'!$C$12,Q27='[6]Tabla Impacto'!$D$12),"Menor",IF(OR(Q27='[6]Tabla Impacto'!$C$13,Q27='[6]Tabla Impacto'!$D$13),"Moderado",IF(OR(Q27='[6]Tabla Impacto'!$C$14,Q27='[6]Tabla Impacto'!$D$14),"Mayor",IF(OR(Q27='[6]Tabla Impacto'!$C$15,Q27='[6]Tabla Impacto'!$D$15),"Catastrófico","")))))</f>
        <v>Menor</v>
      </c>
      <c r="S27" s="256">
        <f t="shared" ref="S27:S28" si="45">IF(R27="","",IF(R27="Leve",0.2,IF(R27="Menor",0.4,IF(R27="Moderado",0.6,IF(R27="Mayor",0.8,IF(R27="Catastrófico",1,))))))</f>
        <v>0.4</v>
      </c>
      <c r="T27" s="290" t="str">
        <f>IF(OR(AND(M27="Muy Baja",R27="Leve"),AND(M27="Muy Baja",R27="Menor"),AND(M27="Baja",R27="Leve")),"Bajo",IF(OR(AND(M27="Muy baja",R27="Moderado"),AND(M27="Baja",R27="Menor"),AND(M27="Baja",R27="Moderado"),AND(M27="Media",R27="Leve"),AND(M27="Media",R27="Menor"),AND(M27="Media",R27="Moderado"),AND(M27="Alta",R27="Leve"),AND(M27="Alta",R27="Menor")),"Moderado",IF(OR(AND(M27="Muy Baja",R27="Mayor"),AND(M27="Baja",R27="Mayor"),AND(M27="Media",R27="Mayor"),AND(M27="Alta",R27="Moderado"),AND(M27="Alta",R27="Mayor"),AND(M27="Muy Alta",R27="Leve"),AND(M27="Muy Alta",R27="Menor"),AND(M27="Muy Alta",R27="Moderado"),AND(M27="Muy Alta",R27="Mayor")),"Alto",IF(OR(AND(M27="Muy Baja",R27="Catastrófico"),AND(M27="Baja",R27="Catastrófico"),AND(M27="Media",R27="Catastrófico"),AND(M27="Alta",R27="Catastrófico"),AND(M27="Muy Alta",R27="Catastrófico")),"Extremo",""))))</f>
        <v>Moderado</v>
      </c>
      <c r="U27" s="61">
        <v>1</v>
      </c>
      <c r="V27" s="68" t="s">
        <v>528</v>
      </c>
      <c r="W27" s="47" t="str">
        <f t="shared" si="44"/>
        <v>Probabilidad</v>
      </c>
      <c r="X27" s="101" t="s">
        <v>10</v>
      </c>
      <c r="Y27" s="101" t="s">
        <v>6</v>
      </c>
      <c r="Z27" s="299" t="str">
        <f t="shared" si="32"/>
        <v>40%</v>
      </c>
      <c r="AA27" s="101" t="s">
        <v>15</v>
      </c>
      <c r="AB27" s="101" t="s">
        <v>18</v>
      </c>
      <c r="AC27" s="101" t="s">
        <v>231</v>
      </c>
      <c r="AD27" s="252">
        <f t="shared" si="36"/>
        <v>0.24</v>
      </c>
      <c r="AE27" s="151" t="str">
        <f t="shared" si="37"/>
        <v>Baja</v>
      </c>
      <c r="AF27" s="253">
        <f t="shared" si="38"/>
        <v>0.24</v>
      </c>
      <c r="AG27" s="165" t="str">
        <f t="shared" si="39"/>
        <v>Menor</v>
      </c>
      <c r="AH27" s="50">
        <f t="shared" si="40"/>
        <v>0.4</v>
      </c>
      <c r="AI27" s="48" t="str">
        <f t="shared" si="41"/>
        <v>Moderado</v>
      </c>
      <c r="AJ27" s="101" t="s">
        <v>197</v>
      </c>
      <c r="AK27" s="49" t="s">
        <v>529</v>
      </c>
      <c r="AL27" s="55">
        <v>45323</v>
      </c>
      <c r="AM27" s="55">
        <v>45657</v>
      </c>
      <c r="AN27" s="49"/>
      <c r="AO27" s="49"/>
      <c r="AP27" s="271" t="s">
        <v>392</v>
      </c>
    </row>
    <row r="28" spans="1:42" ht="99.95" customHeight="1" x14ac:dyDescent="0.25">
      <c r="A28" s="224">
        <v>19</v>
      </c>
      <c r="B28" s="57" t="s">
        <v>527</v>
      </c>
      <c r="C28" s="57" t="s">
        <v>142</v>
      </c>
      <c r="D28" s="224"/>
      <c r="E28" s="224"/>
      <c r="F28" s="49" t="s">
        <v>256</v>
      </c>
      <c r="G28" s="49" t="s">
        <v>535</v>
      </c>
      <c r="H28" s="49" t="s">
        <v>537</v>
      </c>
      <c r="I28" s="49" t="s">
        <v>539</v>
      </c>
      <c r="J28" s="57" t="s">
        <v>196</v>
      </c>
      <c r="K28" s="49" t="s">
        <v>239</v>
      </c>
      <c r="L28" s="49">
        <v>12</v>
      </c>
      <c r="M28" s="164" t="str">
        <f t="shared" si="42"/>
        <v>Baja</v>
      </c>
      <c r="N28" s="50">
        <f t="shared" si="43"/>
        <v>0.4</v>
      </c>
      <c r="O28" s="50" t="s">
        <v>52</v>
      </c>
      <c r="P28" s="264" t="s">
        <v>258</v>
      </c>
      <c r="Q28" s="50" t="str">
        <f>IF(NOT(ISERROR(MATCH(P28,'[11]Tabla Impacto.'!$A$220:$A$222,0))),'[11]Tabla Impacto.'!$E$222&amp;"Por favor no seleccionar los criterios de impacto(Afectación Económica o presupuestal y Pérdida Reputacional)",P28)</f>
        <v>Entre 10 y 50 SMLMV  / El riesgo afecta la imagen de la entidad internamente, de conocimiento general, nivel interno, de junta dircetiva y accionistas y/o de provedores</v>
      </c>
      <c r="R28" s="164" t="str">
        <f>IF(P28='[9]Tabla Impacto'!$D$3,'[9]Tabla Impacto'!$A$3,IF(P28='[9]Tabla Impacto'!$C$3,'[9]Tabla Impacto'!$A$3,IF(P28='[9]Tabla Impacto'!$B$3,'[9]Tabla Impacto'!$A$3,IF(P28='[9]Tabla Impacto'!$D$4,'[9]Tabla Impacto'!$A$4,IF(P28='[9]Tabla Impacto'!$C$4,'[9]Tabla Impacto'!$A$4,IF(P28='[9]Tabla Impacto'!$B$4,'[9]Tabla Impacto'!$A$4,IF(P28='[9]Tabla Impacto'!$D$5,'[9]Tabla Impacto'!$A$5,IF(P28='[9]Tabla Impacto'!$C$5,'[9]Tabla Impacto'!$A$5,IF(P28='[9]Tabla Impacto'!$B$5,'[9]Tabla Impacto'!$A$5,IF(P28='[9]Tabla Impacto'!$D$6,'[9]Tabla Impacto'!$A$6,IF(P28='[9]Tabla Impacto'!$C$6,'[9]Tabla Impacto'!$A$6,IF(P28='[9]Tabla Impacto'!$B$6,'[9]Tabla Impacto'!$A$6,IF(P28='[9]Tabla Impacto'!$D$7,'[9]Tabla Impacto'!$A$7,IF(P28='[9]Tabla Impacto'!$C$7,'[9]Tabla Impacto'!$A$7,IF(P28='[9]Tabla Impacto'!$B$7,'[9]Tabla Impacto'!$A$7,0)))))))))))))))</f>
        <v>Menor</v>
      </c>
      <c r="S28" s="50">
        <f t="shared" si="45"/>
        <v>0.4</v>
      </c>
      <c r="T28" s="177" t="str">
        <f t="shared" ref="T28" si="46">IF(OR(AND(M28="Muy Baja",R28="Leve"),AND(M28="Muy Baja",R28="Menor"),AND(M28="Baja",R28="Leve")),"Bajo",IF(OR(AND(M28="Muy baja",R28="Moderado"),AND(M28="Baja",R28="Menor"),AND(M28="Baja",R28="Moderado"),AND(M28="Media",R28="Leve"),AND(M28="Media",R28="Menor"),AND(M28="Media",R28="Moderado"),AND(M28="Alta",R28="Leve"),AND(M28="Alta",R28="Menor")),"Moderado",IF(OR(AND(M28="Muy Baja",R28="Mayor"),AND(M28="Baja",R28="Mayor"),AND(M28="Media",R28="Mayor"),AND(M28="Alta",R28="Moderado"),AND(M28="Alta",R28="Mayor"),AND(M28="Muy Alta",R28="Leve"),AND(M28="Muy Alta",R28="Menor"),AND(M28="Muy Alta",R28="Moderado"),AND(M28="Muy Alta",R28="Mayor")),"Alto",IF(OR(AND(M28="Muy Baja",R28="Catastrófico"),AND(M28="Baja",R28="Catastrófico"),AND(M28="Media",R28="Catastrófico"),AND(M28="Alta",R28="Catastrófico"),AND(M28="Muy Alta",R28="Catastrófico")),"Extremo",""))))</f>
        <v>Moderado</v>
      </c>
      <c r="U28" s="61">
        <v>1</v>
      </c>
      <c r="V28" s="49" t="s">
        <v>530</v>
      </c>
      <c r="W28" s="47" t="str">
        <f t="shared" si="44"/>
        <v>Probabilidad</v>
      </c>
      <c r="X28" s="101" t="s">
        <v>10</v>
      </c>
      <c r="Y28" s="101" t="s">
        <v>6</v>
      </c>
      <c r="Z28" s="299" t="str">
        <f t="shared" si="32"/>
        <v>40%</v>
      </c>
      <c r="AA28" s="101" t="s">
        <v>15</v>
      </c>
      <c r="AB28" s="101" t="s">
        <v>18</v>
      </c>
      <c r="AC28" s="101" t="s">
        <v>231</v>
      </c>
      <c r="AD28" s="252">
        <f t="shared" si="36"/>
        <v>0.24</v>
      </c>
      <c r="AE28" s="151" t="str">
        <f t="shared" si="37"/>
        <v>Baja</v>
      </c>
      <c r="AF28" s="253">
        <f t="shared" si="38"/>
        <v>0.24</v>
      </c>
      <c r="AG28" s="165" t="str">
        <f t="shared" si="39"/>
        <v>Menor</v>
      </c>
      <c r="AH28" s="50">
        <f t="shared" si="40"/>
        <v>0.4</v>
      </c>
      <c r="AI28" s="48" t="str">
        <f t="shared" si="41"/>
        <v>Moderado</v>
      </c>
      <c r="AJ28" s="101" t="s">
        <v>197</v>
      </c>
      <c r="AK28" s="104" t="s">
        <v>531</v>
      </c>
      <c r="AL28" s="55">
        <v>45323</v>
      </c>
      <c r="AM28" s="55">
        <v>45657</v>
      </c>
      <c r="AN28" s="49"/>
      <c r="AO28" s="49"/>
      <c r="AP28" s="271" t="s">
        <v>392</v>
      </c>
    </row>
    <row r="29" spans="1:42" ht="99.95" customHeight="1" x14ac:dyDescent="0.25">
      <c r="A29" s="224">
        <v>20</v>
      </c>
      <c r="B29" s="57" t="s">
        <v>527</v>
      </c>
      <c r="C29" s="238" t="s">
        <v>142</v>
      </c>
      <c r="D29" s="224"/>
      <c r="E29" s="224"/>
      <c r="F29" s="49" t="s">
        <v>256</v>
      </c>
      <c r="G29" s="68" t="s">
        <v>436</v>
      </c>
      <c r="H29" s="68" t="s">
        <v>435</v>
      </c>
      <c r="I29" s="68" t="s">
        <v>434</v>
      </c>
      <c r="J29" s="238" t="s">
        <v>195</v>
      </c>
      <c r="K29" s="239" t="s">
        <v>239</v>
      </c>
      <c r="L29" s="261">
        <v>144</v>
      </c>
      <c r="M29" s="164" t="str">
        <f>IF(L29&lt;=0,"",IF(L29&lt;=2,"Muy Baja",IF(L29&lt;=24,"Baja",IF(L29&lt;=500,"Media",IF(L29&lt;=5000,"Alta","Muy Alta")))))</f>
        <v>Media</v>
      </c>
      <c r="N29" s="50">
        <f>IF(M29="","",IF(M29="Muy Baja",0.2,IF(M29="Baja",0.4,IF(M29="Media",0.6,IF(M29="Alta",0.8,IF(M29="Muy Alta",1,))))))</f>
        <v>0.6</v>
      </c>
      <c r="O29" s="50" t="s">
        <v>52</v>
      </c>
      <c r="P29" s="54" t="s">
        <v>259</v>
      </c>
      <c r="Q29" s="128" t="str">
        <f>P29</f>
        <v>Entre 50 y 100 SMLMV  / El riesgo afecta la imagen de la entidad con algunos usuarios de relevancia frente al logro de los objetivos</v>
      </c>
      <c r="R29" s="164" t="str">
        <f>IF(P29='[9]Tabla Impacto'!$D$3,'[9]Tabla Impacto'!$A$3,IF(P29='[9]Tabla Impacto'!$C$3,'[9]Tabla Impacto'!$A$3,IF(P29='[9]Tabla Impacto'!$B$3,'[9]Tabla Impacto'!$A$3,IF(P29='[9]Tabla Impacto'!$D$4,'[9]Tabla Impacto'!$A$4,IF(P29='[9]Tabla Impacto'!$C$4,'[9]Tabla Impacto'!$A$4,IF(P29='[9]Tabla Impacto'!$B$4,'[9]Tabla Impacto'!$A$4,IF(P29='[9]Tabla Impacto'!$D$5,'[9]Tabla Impacto'!$A$5,IF(P29='[9]Tabla Impacto'!$C$5,'[9]Tabla Impacto'!$A$5,IF(P29='[9]Tabla Impacto'!$B$5,'[9]Tabla Impacto'!$A$5,IF(P29='[9]Tabla Impacto'!$D$6,'[9]Tabla Impacto'!$A$6,IF(P29='[9]Tabla Impacto'!$C$6,'[9]Tabla Impacto'!$A$6,IF(P29='[9]Tabla Impacto'!$B$6,'[9]Tabla Impacto'!$A$6,IF(P29='[9]Tabla Impacto'!$D$7,'[9]Tabla Impacto'!$A$7,IF(P29='[9]Tabla Impacto'!$C$7,'[9]Tabla Impacto'!$A$7,IF(P29='[9]Tabla Impacto'!$B$7,'[9]Tabla Impacto'!$A$7,0)))))))))))))))</f>
        <v>Moderado</v>
      </c>
      <c r="S29" s="50">
        <f>IF(R29="","",IF(R29="Leve",0.2,IF(R29="Menor",0.4,IF(R29="Moderado",0.6,IF(R29="Mayor",0.8,IF(R29="Catastrófico",1,))))))</f>
        <v>0.6</v>
      </c>
      <c r="T29" s="177" t="str">
        <f>IF(OR(AND(M29="Muy Baja",R29="Leve"),AND(M29="Muy Baja",R29="Menor"),AND(M29="Baja",R29="Leve")),"Bajo",IF(OR(AND(M29="Muy baja",R29="Moderado"),AND(M29="Baja",R29="Menor"),AND(M29="Baja",R29="Moderado"),AND(M29="Media",R29="Leve"),AND(M29="Media",R29="Menor"),AND(M29="Media",R29="Moderado"),AND(M29="Alta",R29="Leve"),AND(M29="Alta",R29="Menor")),"Moderado",IF(OR(AND(M29="Muy Baja",R29="Mayor"),AND(M29="Baja",R29="Mayor"),AND(M29="Media",R29="Mayor"),AND(M29="Alta",R29="Moderado"),AND(M29="Alta",R29="Mayor"),AND(M29="Muy Alta",R29="Leve"),AND(M29="Muy Alta",R29="Menor"),AND(M29="Muy Alta",R29="Moderado"),AND(M29="Muy Alta",R29="Mayor")),"Alto",IF(OR(AND(M29="Muy Baja",R29="Catastrófico"),AND(M29="Baja",R29="Catastrófico"),AND(M29="Media",R29="Catastrófico"),AND(M29="Alta",R29="Catastrófico"),AND(M29="Muy Alta",R29="Catastrófico")),"Extremo",""))))</f>
        <v>Moderado</v>
      </c>
      <c r="U29" s="61">
        <v>1</v>
      </c>
      <c r="V29" s="49" t="s">
        <v>532</v>
      </c>
      <c r="W29" s="47" t="str">
        <f t="shared" si="44"/>
        <v>Probabilidad</v>
      </c>
      <c r="X29" s="101" t="s">
        <v>10</v>
      </c>
      <c r="Y29" s="101" t="s">
        <v>6</v>
      </c>
      <c r="Z29" s="299" t="str">
        <f t="shared" si="32"/>
        <v>40%</v>
      </c>
      <c r="AA29" s="101" t="s">
        <v>15</v>
      </c>
      <c r="AB29" s="101" t="s">
        <v>18</v>
      </c>
      <c r="AC29" s="101" t="s">
        <v>231</v>
      </c>
      <c r="AD29" s="252">
        <f t="shared" si="36"/>
        <v>0.36</v>
      </c>
      <c r="AE29" s="151" t="str">
        <f t="shared" si="37"/>
        <v>Baja</v>
      </c>
      <c r="AF29" s="253">
        <f t="shared" si="38"/>
        <v>0.36</v>
      </c>
      <c r="AG29" s="165" t="str">
        <f t="shared" si="39"/>
        <v>Moderado</v>
      </c>
      <c r="AH29" s="50">
        <f t="shared" si="40"/>
        <v>0.6</v>
      </c>
      <c r="AI29" s="48" t="str">
        <f t="shared" si="41"/>
        <v>Moderado</v>
      </c>
      <c r="AJ29" s="101" t="s">
        <v>197</v>
      </c>
      <c r="AK29" s="49" t="s">
        <v>533</v>
      </c>
      <c r="AL29" s="55">
        <v>45323</v>
      </c>
      <c r="AM29" s="55">
        <v>45657</v>
      </c>
      <c r="AN29" s="49"/>
      <c r="AO29" s="49"/>
      <c r="AP29" s="307" t="s">
        <v>392</v>
      </c>
    </row>
    <row r="30" spans="1:42" ht="99.95" customHeight="1" x14ac:dyDescent="0.25">
      <c r="A30" s="365">
        <v>21</v>
      </c>
      <c r="B30" s="374" t="s">
        <v>547</v>
      </c>
      <c r="C30" s="238" t="s">
        <v>142</v>
      </c>
      <c r="D30" s="365"/>
      <c r="E30" s="377"/>
      <c r="F30" s="49" t="s">
        <v>255</v>
      </c>
      <c r="G30" s="284" t="s">
        <v>548</v>
      </c>
      <c r="H30" s="239" t="s">
        <v>549</v>
      </c>
      <c r="I30" s="226" t="s">
        <v>550</v>
      </c>
      <c r="J30" s="238" t="s">
        <v>196</v>
      </c>
      <c r="K30" s="284" t="s">
        <v>239</v>
      </c>
      <c r="L30" s="368">
        <v>17</v>
      </c>
      <c r="M30" s="359" t="str">
        <f t="shared" ref="M30" si="47">IF(L30&lt;=0,"",IF(L30&lt;=2,"Muy Baja",IF(L30&lt;=24,"Baja",IF(L30&lt;=500,"Media",IF(L30&lt;=5000,"Alta","Muy Alta")))))</f>
        <v>Baja</v>
      </c>
      <c r="N30" s="362">
        <f t="shared" ref="N30" si="48">IF(M30="","",IF(M30="Muy Baja",0.2,IF(M30="Baja",0.4,IF(M30="Media",0.6,IF(M30="Alta",0.8,IF(M30="Muy Alta",1,))))))</f>
        <v>0.4</v>
      </c>
      <c r="O30" s="50" t="s">
        <v>52</v>
      </c>
      <c r="P30" s="54" t="s">
        <v>262</v>
      </c>
      <c r="Q30" s="319" t="str">
        <f>IF(NOT(ISERROR(MATCH(P30,'[5]Tabla Impacto'!$B$221:$B$223,0))),'[5]Tabla Impacto'!$F$223&amp;"Por favor no seleccionar los criterios de impacto(Afectación Económica o presupuestal y Pérdida Reputacional)",P30)</f>
        <v xml:space="preserve">     El riesgo afecta la imagen de la entidad internamente, de conocimiento general, nivel interno, de junta directiva, y accionistas y/o de proveedores </v>
      </c>
      <c r="R30" s="164" t="str">
        <f>IF(P30='[9]Tabla Impacto'!$D$3,'[9]Tabla Impacto'!$A$3,IF(P30='[9]Tabla Impacto'!$C$3,'[9]Tabla Impacto'!$A$3,IF(P30='[9]Tabla Impacto'!$B$3,'[9]Tabla Impacto'!$A$3,IF(P30='[9]Tabla Impacto'!$D$4,'[9]Tabla Impacto'!$A$4,IF(P30='[9]Tabla Impacto'!$C$4,'[9]Tabla Impacto'!$A$4,IF(P30='[9]Tabla Impacto'!$B$4,'[9]Tabla Impacto'!$A$4,IF(P30='[9]Tabla Impacto'!$D$5,'[9]Tabla Impacto'!$A$5,IF(P30='[9]Tabla Impacto'!$C$5,'[9]Tabla Impacto'!$A$5,IF(P30='[9]Tabla Impacto'!$B$5,'[9]Tabla Impacto'!$A$5,IF(P30='[9]Tabla Impacto'!$D$6,'[9]Tabla Impacto'!$A$6,IF(P30='[9]Tabla Impacto'!$C$6,'[9]Tabla Impacto'!$A$6,IF(P30='[9]Tabla Impacto'!$B$6,'[9]Tabla Impacto'!$A$6,IF(P30='[9]Tabla Impacto'!$D$7,'[9]Tabla Impacto'!$A$7,IF(P30='[9]Tabla Impacto'!$C$7,'[9]Tabla Impacto'!$A$7,IF(P30='[9]Tabla Impacto'!$B$7,'[9]Tabla Impacto'!$A$7,0)))))))))))))))</f>
        <v>Menor</v>
      </c>
      <c r="S30" s="50">
        <f>IF(R30="","",IF(R30="Leve",0.2,IF(R30="Menor",0.4,IF(R30="Moderado",0.6,IF(R30="Mayor",0.8,IF(R30="Catastrófico",1,))))))</f>
        <v>0.4</v>
      </c>
      <c r="T30" s="177" t="str">
        <f>IF(OR(AND(M30="Muy Baja",R30="Leve"),AND(M30="Muy Baja",R30="Menor"),AND(M30="Baja",R30="Leve")),"Bajo",IF(OR(AND(M30="Muy baja",R30="Moderado"),AND(M30="Baja",R30="Menor"),AND(M30="Baja",R30="Moderado"),AND(M30="Media",R30="Leve"),AND(M30="Media",R30="Menor"),AND(M30="Media",R30="Moderado"),AND(M30="Alta",R30="Leve"),AND(M30="Alta",R30="Menor")),"Moderado",IF(OR(AND(M30="Muy Baja",R30="Mayor"),AND(M30="Baja",R30="Mayor"),AND(M30="Media",R30="Mayor"),AND(M30="Alta",R30="Moderado"),AND(M30="Alta",R30="Mayor"),AND(M30="Muy Alta",R30="Leve"),AND(M30="Muy Alta",R30="Menor"),AND(M30="Muy Alta",R30="Moderado"),AND(M30="Muy Alta",R30="Mayor")),"Alto",IF(OR(AND(M30="Muy Baja",R30="Catastrófico"),AND(M30="Baja",R30="Catastrófico"),AND(M30="Media",R30="Catastrófico"),AND(M30="Alta",R30="Catastrófico"),AND(M30="Muy Alta",R30="Catastrófico")),"Extremo",""))))</f>
        <v>Moderado</v>
      </c>
      <c r="U30" s="61">
        <v>1</v>
      </c>
      <c r="V30" s="261" t="s">
        <v>540</v>
      </c>
      <c r="W30" s="47" t="str">
        <f t="shared" ref="W30:W40" si="49">IF(OR(X30="Preventivo",X30="Detectivo"),"Probabilidad",IF(X30="Correctivo","Impacto",""))</f>
        <v>Probabilidad</v>
      </c>
      <c r="X30" s="101" t="s">
        <v>10</v>
      </c>
      <c r="Y30" s="101" t="s">
        <v>6</v>
      </c>
      <c r="Z30" s="299" t="str">
        <f t="shared" ref="Z30:Z40" si="50">IF(AND(X30="Preventivo",Y30="Automático"),"50%",IF(AND(X30="Preventivo",Y30="Manual"),"40%",IF(AND(X30="Detectivo",Y30="Automático"),"40%",IF(AND(X30="Detectivo",Y30="Manual"),"30%",IF(AND(X30="Correctivo",Y30="Automático"),"35%",IF(AND(X30="Correctivo",Y30="Manual"),"25%",""))))))</f>
        <v>40%</v>
      </c>
      <c r="AA30" s="101" t="s">
        <v>15</v>
      </c>
      <c r="AB30" s="101" t="s">
        <v>18</v>
      </c>
      <c r="AC30" s="101" t="s">
        <v>231</v>
      </c>
      <c r="AD30" s="252">
        <f t="shared" si="36"/>
        <v>0.24</v>
      </c>
      <c r="AE30" s="151" t="str">
        <f t="shared" si="37"/>
        <v>Baja</v>
      </c>
      <c r="AF30" s="301">
        <f t="shared" si="38"/>
        <v>0.24</v>
      </c>
      <c r="AG30" s="165" t="str">
        <f t="shared" si="39"/>
        <v>Menor</v>
      </c>
      <c r="AH30" s="50">
        <f t="shared" si="40"/>
        <v>0.4</v>
      </c>
      <c r="AI30" s="48" t="str">
        <f t="shared" si="41"/>
        <v>Moderado</v>
      </c>
      <c r="AJ30" s="101" t="s">
        <v>197</v>
      </c>
      <c r="AK30" s="49" t="s">
        <v>541</v>
      </c>
      <c r="AL30" s="55">
        <v>45323</v>
      </c>
      <c r="AM30" s="55">
        <v>45657</v>
      </c>
      <c r="AN30" s="49"/>
      <c r="AO30" s="49"/>
      <c r="AP30" s="271" t="s">
        <v>392</v>
      </c>
    </row>
    <row r="31" spans="1:42" ht="99.95" customHeight="1" x14ac:dyDescent="0.25">
      <c r="A31" s="366"/>
      <c r="B31" s="375"/>
      <c r="C31" s="317"/>
      <c r="D31" s="366"/>
      <c r="E31" s="378"/>
      <c r="F31" s="240"/>
      <c r="G31" s="285"/>
      <c r="H31" s="240"/>
      <c r="I31" s="315"/>
      <c r="J31" s="240"/>
      <c r="K31" s="318"/>
      <c r="L31" s="369"/>
      <c r="M31" s="360"/>
      <c r="N31" s="363"/>
      <c r="O31" s="255"/>
      <c r="P31" s="278"/>
      <c r="Q31" s="265">
        <f>IF(NOT(ISERROR(MATCH(P31,'[5]Tabla Impacto'!$B$221:$B$223,0))),'[5]Tabla Impacto'!$F$223&amp;"Por favor no seleccionar los criterios de impacto(Afectación Económica o presupuestal y Pérdida Reputacional)",P31)</f>
        <v>0</v>
      </c>
      <c r="R31" s="258"/>
      <c r="S31" s="255"/>
      <c r="T31" s="316"/>
      <c r="U31" s="267">
        <v>2</v>
      </c>
      <c r="V31" s="49" t="s">
        <v>542</v>
      </c>
      <c r="W31" s="47" t="str">
        <f t="shared" si="49"/>
        <v>Probabilidad</v>
      </c>
      <c r="X31" s="101" t="s">
        <v>10</v>
      </c>
      <c r="Y31" s="101" t="s">
        <v>6</v>
      </c>
      <c r="Z31" s="299" t="str">
        <f t="shared" si="50"/>
        <v>40%</v>
      </c>
      <c r="AA31" s="101" t="s">
        <v>15</v>
      </c>
      <c r="AB31" s="101" t="s">
        <v>18</v>
      </c>
      <c r="AC31" s="101" t="s">
        <v>231</v>
      </c>
      <c r="AD31" s="252">
        <f t="shared" si="36"/>
        <v>0</v>
      </c>
      <c r="AE31" s="151" t="str">
        <f t="shared" si="37"/>
        <v>Muy Baja</v>
      </c>
      <c r="AF31" s="253">
        <f t="shared" si="38"/>
        <v>0</v>
      </c>
      <c r="AG31" s="165" t="str">
        <f t="shared" si="39"/>
        <v>Leve</v>
      </c>
      <c r="AH31" s="50">
        <f t="shared" si="40"/>
        <v>0</v>
      </c>
      <c r="AI31" s="48" t="str">
        <f t="shared" si="41"/>
        <v>Bajo</v>
      </c>
      <c r="AJ31" s="101" t="s">
        <v>197</v>
      </c>
      <c r="AK31" s="49" t="s">
        <v>541</v>
      </c>
      <c r="AL31" s="55">
        <v>45323</v>
      </c>
      <c r="AM31" s="55">
        <v>45657</v>
      </c>
      <c r="AN31" s="49"/>
      <c r="AO31" s="49"/>
      <c r="AP31" s="271" t="s">
        <v>392</v>
      </c>
    </row>
    <row r="32" spans="1:42" ht="99.95" customHeight="1" x14ac:dyDescent="0.25">
      <c r="A32" s="366"/>
      <c r="B32" s="375"/>
      <c r="C32" s="317"/>
      <c r="D32" s="366"/>
      <c r="E32" s="378"/>
      <c r="F32" s="240"/>
      <c r="G32" s="285"/>
      <c r="H32" s="240"/>
      <c r="I32" s="315"/>
      <c r="J32" s="240"/>
      <c r="K32" s="318"/>
      <c r="L32" s="369"/>
      <c r="M32" s="360"/>
      <c r="N32" s="363"/>
      <c r="O32" s="255"/>
      <c r="P32" s="278"/>
      <c r="Q32" s="265">
        <f>IF(NOT(ISERROR(MATCH(P32,'[5]Tabla Impacto'!$B$221:$B$223,0))),'[5]Tabla Impacto'!$F$223&amp;"Por favor no seleccionar los criterios de impacto(Afectación Económica o presupuestal y Pérdida Reputacional)",P32)</f>
        <v>0</v>
      </c>
      <c r="R32" s="258"/>
      <c r="S32" s="255"/>
      <c r="T32" s="316"/>
      <c r="U32" s="267">
        <v>3</v>
      </c>
      <c r="V32" s="49" t="s">
        <v>543</v>
      </c>
      <c r="W32" s="47" t="str">
        <f t="shared" si="49"/>
        <v>Probabilidad</v>
      </c>
      <c r="X32" s="101" t="s">
        <v>10</v>
      </c>
      <c r="Y32" s="101" t="s">
        <v>6</v>
      </c>
      <c r="Z32" s="299" t="str">
        <f t="shared" si="50"/>
        <v>40%</v>
      </c>
      <c r="AA32" s="101" t="s">
        <v>15</v>
      </c>
      <c r="AB32" s="101" t="s">
        <v>18</v>
      </c>
      <c r="AC32" s="101" t="s">
        <v>231</v>
      </c>
      <c r="AD32" s="252">
        <f t="shared" si="36"/>
        <v>0</v>
      </c>
      <c r="AE32" s="151" t="str">
        <f t="shared" si="37"/>
        <v>Muy Baja</v>
      </c>
      <c r="AF32" s="253">
        <f t="shared" si="38"/>
        <v>0</v>
      </c>
      <c r="AG32" s="165" t="str">
        <f t="shared" si="39"/>
        <v>Leve</v>
      </c>
      <c r="AH32" s="50">
        <f t="shared" si="40"/>
        <v>0</v>
      </c>
      <c r="AI32" s="48" t="str">
        <f t="shared" si="41"/>
        <v>Bajo</v>
      </c>
      <c r="AJ32" s="101" t="s">
        <v>197</v>
      </c>
      <c r="AK32" s="49" t="s">
        <v>544</v>
      </c>
      <c r="AL32" s="55">
        <v>45323</v>
      </c>
      <c r="AM32" s="55">
        <v>45657</v>
      </c>
      <c r="AN32" s="49"/>
      <c r="AO32" s="49"/>
      <c r="AP32" s="271" t="s">
        <v>392</v>
      </c>
    </row>
    <row r="33" spans="1:42" ht="99.95" customHeight="1" x14ac:dyDescent="0.25">
      <c r="A33" s="366"/>
      <c r="B33" s="375"/>
      <c r="C33" s="317"/>
      <c r="D33" s="366"/>
      <c r="E33" s="378"/>
      <c r="F33" s="240"/>
      <c r="G33" s="285"/>
      <c r="H33" s="240"/>
      <c r="I33" s="315"/>
      <c r="J33" s="240"/>
      <c r="K33" s="318"/>
      <c r="L33" s="369"/>
      <c r="M33" s="360"/>
      <c r="N33" s="363"/>
      <c r="O33" s="255"/>
      <c r="P33" s="278"/>
      <c r="Q33" s="265">
        <f>IF(NOT(ISERROR(MATCH(P33,'[5]Tabla Impacto'!$B$221:$B$223,0))),'[5]Tabla Impacto'!$F$223&amp;"Por favor no seleccionar los criterios de impacto(Afectación Económica o presupuestal y Pérdida Reputacional)",P33)</f>
        <v>0</v>
      </c>
      <c r="R33" s="258"/>
      <c r="S33" s="255"/>
      <c r="T33" s="316" t="str">
        <f>IF(OR(AND(M33="Muy Baja",R33="Leve"),AND(M33="Muy Baja",R33="Menor"),AND(M33="Baja",R33="Leve")),"Bajo",IF(OR(AND(M33="Muy baja",R33="Moderado"),AND(M33="Baja",R33="Menor"),AND(M33="Baja",R33="Moderado"),AND(M33="Media",R33="Leve"),AND(M33="Media",R33="Menor"),AND(M33="Media",R33="Moderado"),AND(M33="Alta",R33="Leve"),AND(M33="Alta",R33="Menor")),"Moderado",IF(OR(AND(M33="Muy Baja",R33="Mayor"),AND(M33="Baja",R33="Mayor"),AND(M33="Media",R33="Mayor"),AND(M33="Alta",R33="Moderado"),AND(M33="Alta",R33="Mayor"),AND(M33="Muy Alta",R33="Leve"),AND(M33="Muy Alta",R33="Menor"),AND(M33="Muy Alta",R33="Moderado"),AND(M33="Muy Alta",R33="Mayor")),"Alto",IF(OR(AND(M33="Muy Baja",R33="Catastrófico"),AND(M33="Baja",R33="Catastrófico"),AND(M33="Media",R33="Catastrófico"),AND(M33="Alta",R33="Catastrófico"),AND(M33="Muy Alta",R33="Catastrófico")),"Extremo",""))))</f>
        <v/>
      </c>
      <c r="U33" s="267">
        <v>4</v>
      </c>
      <c r="V33" s="49" t="s">
        <v>545</v>
      </c>
      <c r="W33" s="47" t="str">
        <f t="shared" si="49"/>
        <v>Probabilidad</v>
      </c>
      <c r="X33" s="101" t="s">
        <v>10</v>
      </c>
      <c r="Y33" s="101" t="s">
        <v>6</v>
      </c>
      <c r="Z33" s="299" t="str">
        <f t="shared" si="50"/>
        <v>40%</v>
      </c>
      <c r="AA33" s="101" t="s">
        <v>15</v>
      </c>
      <c r="AB33" s="101" t="s">
        <v>18</v>
      </c>
      <c r="AC33" s="101" t="s">
        <v>231</v>
      </c>
      <c r="AD33" s="252">
        <f t="shared" si="36"/>
        <v>0</v>
      </c>
      <c r="AE33" s="151" t="str">
        <f t="shared" si="37"/>
        <v>Muy Baja</v>
      </c>
      <c r="AF33" s="253">
        <f t="shared" si="38"/>
        <v>0</v>
      </c>
      <c r="AG33" s="165" t="str">
        <f t="shared" si="39"/>
        <v>Leve</v>
      </c>
      <c r="AH33" s="50">
        <f t="shared" si="40"/>
        <v>0</v>
      </c>
      <c r="AI33" s="48" t="str">
        <f t="shared" si="41"/>
        <v>Bajo</v>
      </c>
      <c r="AJ33" s="101" t="s">
        <v>197</v>
      </c>
      <c r="AK33" s="49" t="s">
        <v>544</v>
      </c>
      <c r="AL33" s="55">
        <v>45323</v>
      </c>
      <c r="AM33" s="55">
        <v>45657</v>
      </c>
      <c r="AN33" s="49"/>
      <c r="AO33" s="49"/>
      <c r="AP33" s="271" t="s">
        <v>392</v>
      </c>
    </row>
    <row r="34" spans="1:42" ht="99.95" customHeight="1" x14ac:dyDescent="0.25">
      <c r="A34" s="367"/>
      <c r="B34" s="376"/>
      <c r="C34" s="280"/>
      <c r="D34" s="367"/>
      <c r="E34" s="379"/>
      <c r="F34" s="261"/>
      <c r="G34" s="286"/>
      <c r="H34" s="261"/>
      <c r="I34" s="321"/>
      <c r="J34" s="261"/>
      <c r="K34" s="307"/>
      <c r="L34" s="370"/>
      <c r="M34" s="360"/>
      <c r="N34" s="364"/>
      <c r="O34" s="256"/>
      <c r="P34" s="276"/>
      <c r="Q34" s="320">
        <f>IF(NOT(ISERROR(MATCH(P34,'[5]Tabla Impacto'!$B$221:$B$223,0))),'[5]Tabla Impacto'!$F$223&amp;"Por favor no seleccionar los criterios de impacto(Afectación Económica o presupuestal y Pérdida Reputacional)",P34)</f>
        <v>0</v>
      </c>
      <c r="R34" s="259"/>
      <c r="S34" s="256"/>
      <c r="T34" s="290"/>
      <c r="U34" s="267">
        <v>5</v>
      </c>
      <c r="V34" s="49" t="s">
        <v>546</v>
      </c>
      <c r="W34" s="47" t="str">
        <f t="shared" si="49"/>
        <v>Probabilidad</v>
      </c>
      <c r="X34" s="101" t="s">
        <v>10</v>
      </c>
      <c r="Y34" s="101" t="s">
        <v>6</v>
      </c>
      <c r="Z34" s="299" t="str">
        <f t="shared" si="50"/>
        <v>40%</v>
      </c>
      <c r="AA34" s="101" t="s">
        <v>15</v>
      </c>
      <c r="AB34" s="101" t="s">
        <v>18</v>
      </c>
      <c r="AC34" s="101" t="s">
        <v>231</v>
      </c>
      <c r="AD34" s="252">
        <f t="shared" si="36"/>
        <v>0</v>
      </c>
      <c r="AE34" s="151" t="str">
        <f t="shared" si="37"/>
        <v>Muy Baja</v>
      </c>
      <c r="AF34" s="253">
        <f t="shared" si="38"/>
        <v>0</v>
      </c>
      <c r="AG34" s="165" t="str">
        <f t="shared" si="39"/>
        <v>Leve</v>
      </c>
      <c r="AH34" s="50">
        <f t="shared" si="40"/>
        <v>0</v>
      </c>
      <c r="AI34" s="48" t="str">
        <f t="shared" si="41"/>
        <v>Bajo</v>
      </c>
      <c r="AJ34" s="101" t="s">
        <v>197</v>
      </c>
      <c r="AK34" s="49" t="s">
        <v>544</v>
      </c>
      <c r="AL34" s="55">
        <v>45323</v>
      </c>
      <c r="AM34" s="55">
        <v>45657</v>
      </c>
      <c r="AN34" s="49"/>
      <c r="AO34" s="49"/>
      <c r="AP34" s="271" t="s">
        <v>392</v>
      </c>
    </row>
    <row r="35" spans="1:42" ht="99.95" customHeight="1" x14ac:dyDescent="0.25">
      <c r="A35" s="365">
        <v>22</v>
      </c>
      <c r="B35" s="365" t="s">
        <v>564</v>
      </c>
      <c r="C35" s="238" t="s">
        <v>142</v>
      </c>
      <c r="D35" s="365"/>
      <c r="E35" s="365"/>
      <c r="F35" s="49" t="s">
        <v>255</v>
      </c>
      <c r="G35" s="371" t="s">
        <v>551</v>
      </c>
      <c r="H35" s="239" t="s">
        <v>567</v>
      </c>
      <c r="I35" s="239" t="s">
        <v>568</v>
      </c>
      <c r="J35" s="238" t="s">
        <v>198</v>
      </c>
      <c r="K35" s="284" t="s">
        <v>240</v>
      </c>
      <c r="L35" s="371">
        <v>50</v>
      </c>
      <c r="M35" s="359" t="str">
        <f t="shared" ref="M35:M37" si="51">IF(L35&lt;=0,"",IF(L35&lt;=2,"Muy Baja",IF(L35&lt;=24,"Baja",IF(L35&lt;=500,"Media",IF(L35&lt;=5000,"Alta","Muy Alta")))))</f>
        <v>Media</v>
      </c>
      <c r="N35" s="362">
        <f>IF(M35="","",IF(M35="Muy Baja",0.2,IF(M35="Baja",0.4,IF(M35="Media",0.6,IF(M35="Alta",0.8,IF(M35="Muy Alta",1,))))))</f>
        <v>0.6</v>
      </c>
      <c r="O35" s="50" t="s">
        <v>53</v>
      </c>
      <c r="P35" s="54" t="s">
        <v>77</v>
      </c>
      <c r="Q35" s="305" t="str">
        <f>P35</f>
        <v xml:space="preserve">     El riesgo afecta la imagen de la entidad con algunos usuarios de relevancia frente al logro de los objetivos</v>
      </c>
      <c r="R35" s="357" t="str">
        <f>IF(P35='[9]Tabla Impacto'!$D$3,'[9]Tabla Impacto'!$A$3,IF(P35='[9]Tabla Impacto'!$C$3,'[9]Tabla Impacto'!$A$3,IF(P35='[9]Tabla Impacto'!$B$3,'[9]Tabla Impacto'!$A$3,IF(P35='[9]Tabla Impacto'!$D$4,'[9]Tabla Impacto'!$A$4,IF(P35='[9]Tabla Impacto'!$C$4,'[9]Tabla Impacto'!$A$4,IF(P35='[9]Tabla Impacto'!$B$4,'[9]Tabla Impacto'!$A$4,IF(P35='[9]Tabla Impacto'!$D$5,'[9]Tabla Impacto'!$A$5,IF(P35='[9]Tabla Impacto'!$C$5,'[9]Tabla Impacto'!$A$5,IF(P35='[9]Tabla Impacto'!$B$5,'[9]Tabla Impacto'!$A$5,IF(P35='[9]Tabla Impacto'!$D$6,'[9]Tabla Impacto'!$A$6,IF(P35='[9]Tabla Impacto'!$C$6,'[9]Tabla Impacto'!$A$6,IF(P35='[9]Tabla Impacto'!$B$6,'[9]Tabla Impacto'!$A$6,IF(P35='[9]Tabla Impacto'!$D$7,'[9]Tabla Impacto'!$A$7,IF(P35='[9]Tabla Impacto'!$C$7,'[9]Tabla Impacto'!$A$7,IF(P35='[9]Tabla Impacto'!$B$7,'[9]Tabla Impacto'!$A$7,0)))))))))))))))</f>
        <v>Moderado</v>
      </c>
      <c r="S35" s="362">
        <f>IF(R35="","",IF(R35="Leve",0.2,IF(R35="Menor",0.4,IF(R35="Moderado",0.6,IF(R35="Mayor",0.8,IF(R35="Catastrófico",1,))))))</f>
        <v>0.6</v>
      </c>
      <c r="T35" s="354" t="str">
        <f>IF(OR(AND(M35="Muy Baja",R35="Leve"),AND(M35="Muy Baja",R35="Menor"),AND(M35="Baja",R35="Leve")),"Bajo",IF(OR(AND(M35="Muy baja",R35="Moderado"),AND(M35="Baja",R35="Menor"),AND(M35="Baja",R35="Moderado"),AND(M35="Media",R35="Leve"),AND(M35="Media",R35="Menor"),AND(M35="Media",R35="Moderado"),AND(M35="Alta",R35="Leve"),AND(M35="Alta",R35="Menor")),"Moderado",IF(OR(AND(M35="Muy Baja",R35="Mayor"),AND(M35="Baja",R35="Mayor"),AND(M35="Media",R35="Mayor"),AND(M35="Alta",R35="Moderado"),AND(M35="Alta",R35="Mayor"),AND(M35="Muy Alta",R35="Leve"),AND(M35="Muy Alta",R35="Menor"),AND(M35="Muy Alta",R35="Moderado"),AND(M35="Muy Alta",R35="Mayor")),"Alto",IF(OR(AND(M35="Muy Baja",R35="Catastrófico"),AND(M35="Baja",R35="Catastrófico"),AND(M35="Media",R35="Catastrófico"),AND(M35="Alta",R35="Catastrófico"),AND(M35="Muy Alta",R35="Catastrófico")),"Extremo",""))))</f>
        <v>Moderado</v>
      </c>
      <c r="U35" s="267">
        <v>1</v>
      </c>
      <c r="V35" s="49" t="s">
        <v>552</v>
      </c>
      <c r="W35" s="47" t="str">
        <f t="shared" si="49"/>
        <v>Probabilidad</v>
      </c>
      <c r="X35" s="101" t="s">
        <v>10</v>
      </c>
      <c r="Y35" s="101" t="s">
        <v>6</v>
      </c>
      <c r="Z35" s="299" t="str">
        <f t="shared" si="50"/>
        <v>40%</v>
      </c>
      <c r="AA35" s="101" t="s">
        <v>15</v>
      </c>
      <c r="AB35" s="101" t="s">
        <v>18</v>
      </c>
      <c r="AC35" s="101" t="s">
        <v>231</v>
      </c>
      <c r="AD35" s="252">
        <f t="shared" si="36"/>
        <v>0.36</v>
      </c>
      <c r="AE35" s="151" t="str">
        <f t="shared" si="37"/>
        <v>Baja</v>
      </c>
      <c r="AF35" s="253">
        <f t="shared" si="38"/>
        <v>0.36</v>
      </c>
      <c r="AG35" s="165" t="str">
        <f t="shared" si="39"/>
        <v>Moderado</v>
      </c>
      <c r="AH35" s="50">
        <f t="shared" si="40"/>
        <v>0.6</v>
      </c>
      <c r="AI35" s="48" t="str">
        <f t="shared" si="41"/>
        <v>Moderado</v>
      </c>
      <c r="AJ35" s="101" t="s">
        <v>197</v>
      </c>
      <c r="AK35" s="49" t="s">
        <v>553</v>
      </c>
      <c r="AL35" s="55">
        <v>45323</v>
      </c>
      <c r="AM35" s="55">
        <v>45657</v>
      </c>
      <c r="AN35" s="49"/>
      <c r="AO35" s="49"/>
      <c r="AP35" s="271" t="s">
        <v>392</v>
      </c>
    </row>
    <row r="36" spans="1:42" ht="150" customHeight="1" x14ac:dyDescent="0.25">
      <c r="A36" s="367"/>
      <c r="B36" s="367"/>
      <c r="C36" s="280"/>
      <c r="D36" s="367"/>
      <c r="E36" s="367"/>
      <c r="F36" s="261"/>
      <c r="G36" s="372"/>
      <c r="H36" s="240"/>
      <c r="I36" s="240"/>
      <c r="J36" s="240"/>
      <c r="K36" s="240"/>
      <c r="L36" s="372"/>
      <c r="M36" s="361"/>
      <c r="N36" s="364"/>
      <c r="O36" s="255"/>
      <c r="P36" s="278"/>
      <c r="Q36" s="305"/>
      <c r="R36" s="358"/>
      <c r="S36" s="364"/>
      <c r="T36" s="355"/>
      <c r="U36" s="267">
        <v>2</v>
      </c>
      <c r="V36" s="49" t="s">
        <v>554</v>
      </c>
      <c r="W36" s="47" t="str">
        <f t="shared" si="49"/>
        <v>Probabilidad</v>
      </c>
      <c r="X36" s="101" t="s">
        <v>10</v>
      </c>
      <c r="Y36" s="101" t="s">
        <v>6</v>
      </c>
      <c r="Z36" s="299" t="str">
        <f t="shared" si="50"/>
        <v>40%</v>
      </c>
      <c r="AA36" s="101" t="s">
        <v>15</v>
      </c>
      <c r="AB36" s="101" t="s">
        <v>18</v>
      </c>
      <c r="AC36" s="101" t="s">
        <v>231</v>
      </c>
      <c r="AD36" s="252">
        <f t="shared" si="36"/>
        <v>0</v>
      </c>
      <c r="AE36" s="151" t="str">
        <f t="shared" si="37"/>
        <v>Muy Baja</v>
      </c>
      <c r="AF36" s="253">
        <f t="shared" si="38"/>
        <v>0</v>
      </c>
      <c r="AG36" s="165" t="str">
        <f t="shared" si="39"/>
        <v>Leve</v>
      </c>
      <c r="AH36" s="50">
        <f t="shared" si="40"/>
        <v>0</v>
      </c>
      <c r="AI36" s="48" t="str">
        <f t="shared" si="41"/>
        <v>Bajo</v>
      </c>
      <c r="AJ36" s="101" t="s">
        <v>197</v>
      </c>
      <c r="AK36" s="49" t="s">
        <v>555</v>
      </c>
      <c r="AL36" s="55">
        <v>45323</v>
      </c>
      <c r="AM36" s="55">
        <v>45657</v>
      </c>
      <c r="AN36" s="49"/>
      <c r="AO36" s="49"/>
      <c r="AP36" s="271" t="s">
        <v>392</v>
      </c>
    </row>
    <row r="37" spans="1:42" ht="150" customHeight="1" x14ac:dyDescent="0.25">
      <c r="A37" s="365">
        <v>23</v>
      </c>
      <c r="B37" s="365" t="s">
        <v>564</v>
      </c>
      <c r="C37" s="238" t="s">
        <v>142</v>
      </c>
      <c r="D37" s="365"/>
      <c r="E37" s="365"/>
      <c r="F37" s="49" t="s">
        <v>255</v>
      </c>
      <c r="G37" s="239" t="s">
        <v>565</v>
      </c>
      <c r="H37" s="284" t="s">
        <v>566</v>
      </c>
      <c r="I37" s="239" t="s">
        <v>569</v>
      </c>
      <c r="J37" s="238" t="s">
        <v>198</v>
      </c>
      <c r="K37" s="284" t="s">
        <v>239</v>
      </c>
      <c r="L37" s="239">
        <v>100</v>
      </c>
      <c r="M37" s="359" t="str">
        <f t="shared" si="51"/>
        <v>Media</v>
      </c>
      <c r="N37" s="362">
        <f>IF(M37="","",IF(M37="Muy Baja",0.2,IF(M37="Baja",0.4,IF(M37="Media",0.6,IF(M37="Alta",0.8,IF(M37="Muy Alta",1,))))))</f>
        <v>0.6</v>
      </c>
      <c r="O37" s="50" t="s">
        <v>53</v>
      </c>
      <c r="P37" s="54" t="s">
        <v>77</v>
      </c>
      <c r="Q37" s="305" t="str">
        <f>P37</f>
        <v xml:space="preserve">     El riesgo afecta la imagen de la entidad con algunos usuarios de relevancia frente al logro de los objetivos</v>
      </c>
      <c r="R37" s="359" t="str">
        <f>IF(P37='[9]Tabla Impacto'!$D$3,'[9]Tabla Impacto'!$A$3,IF(P37='[9]Tabla Impacto'!$C$3,'[9]Tabla Impacto'!$A$3,IF(P37='[9]Tabla Impacto'!$B$3,'[9]Tabla Impacto'!$A$3,IF(P37='[9]Tabla Impacto'!$D$4,'[9]Tabla Impacto'!$A$4,IF(P37='[9]Tabla Impacto'!$C$4,'[9]Tabla Impacto'!$A$4,IF(P37='[9]Tabla Impacto'!$B$4,'[9]Tabla Impacto'!$A$4,IF(P37='[9]Tabla Impacto'!$D$5,'[9]Tabla Impacto'!$A$5,IF(P37='[9]Tabla Impacto'!$C$5,'[9]Tabla Impacto'!$A$5,IF(P37='[9]Tabla Impacto'!$B$5,'[9]Tabla Impacto'!$A$5,IF(P37='[9]Tabla Impacto'!$D$6,'[9]Tabla Impacto'!$A$6,IF(P37='[9]Tabla Impacto'!$C$6,'[9]Tabla Impacto'!$A$6,IF(P37='[9]Tabla Impacto'!$B$6,'[9]Tabla Impacto'!$A$6,IF(P37='[9]Tabla Impacto'!$D$7,'[9]Tabla Impacto'!$A$7,IF(P37='[9]Tabla Impacto'!$C$7,'[9]Tabla Impacto'!$A$7,IF(P37='[9]Tabla Impacto'!$B$7,'[9]Tabla Impacto'!$A$7,0)))))))))))))))</f>
        <v>Moderado</v>
      </c>
      <c r="S37" s="362">
        <f>IF(R37="","",IF(R37="Leve",0.2,IF(R37="Menor",0.4,IF(R37="Moderado",0.6,IF(R37="Mayor",0.8,IF(R37="Catastrófico",1,))))))</f>
        <v>0.6</v>
      </c>
      <c r="T37" s="354" t="str">
        <f>IF(OR(AND(M37="Muy Baja",R37="Leve"),AND(M37="Muy Baja",R37="Menor"),AND(M37="Baja",R37="Leve")),"Bajo",IF(OR(AND(M37="Muy baja",R37="Moderado"),AND(M37="Baja",R37="Menor"),AND(M37="Baja",R37="Moderado"),AND(M37="Media",R37="Leve"),AND(M37="Media",R37="Menor"),AND(M37="Media",R37="Moderado"),AND(M37="Alta",R37="Leve"),AND(M37="Alta",R37="Menor")),"Moderado",IF(OR(AND(M37="Muy Baja",R37="Mayor"),AND(M37="Baja",R37="Mayor"),AND(M37="Media",R37="Mayor"),AND(M37="Alta",R37="Moderado"),AND(M37="Alta",R37="Mayor"),AND(M37="Muy Alta",R37="Leve"),AND(M37="Muy Alta",R37="Menor"),AND(M37="Muy Alta",R37="Moderado"),AND(M37="Muy Alta",R37="Mayor")),"Alto",IF(OR(AND(M37="Muy Baja",R37="Catastrófico"),AND(M37="Baja",R37="Catastrófico"),AND(M37="Media",R37="Catastrófico"),AND(M37="Alta",R37="Catastrófico"),AND(M37="Muy Alta",R37="Catastrófico")),"Extremo",""))))</f>
        <v>Moderado</v>
      </c>
      <c r="U37" s="267">
        <v>1</v>
      </c>
      <c r="V37" s="49" t="s">
        <v>556</v>
      </c>
      <c r="W37" s="47" t="str">
        <f t="shared" si="49"/>
        <v>Probabilidad</v>
      </c>
      <c r="X37" s="101" t="s">
        <v>10</v>
      </c>
      <c r="Y37" s="101" t="s">
        <v>6</v>
      </c>
      <c r="Z37" s="299" t="str">
        <f t="shared" si="50"/>
        <v>40%</v>
      </c>
      <c r="AA37" s="101" t="s">
        <v>15</v>
      </c>
      <c r="AB37" s="101" t="s">
        <v>18</v>
      </c>
      <c r="AC37" s="101" t="s">
        <v>231</v>
      </c>
      <c r="AD37" s="252">
        <f t="shared" si="36"/>
        <v>0.36</v>
      </c>
      <c r="AE37" s="151" t="str">
        <f t="shared" si="37"/>
        <v>Baja</v>
      </c>
      <c r="AF37" s="253">
        <f t="shared" si="38"/>
        <v>0.36</v>
      </c>
      <c r="AG37" s="165" t="str">
        <f t="shared" si="39"/>
        <v>Moderado</v>
      </c>
      <c r="AH37" s="50">
        <f t="shared" si="40"/>
        <v>0.6</v>
      </c>
      <c r="AI37" s="48" t="str">
        <f t="shared" si="41"/>
        <v>Moderado</v>
      </c>
      <c r="AJ37" s="101" t="s">
        <v>197</v>
      </c>
      <c r="AK37" s="49" t="s">
        <v>557</v>
      </c>
      <c r="AL37" s="55">
        <v>45323</v>
      </c>
      <c r="AM37" s="55">
        <v>45657</v>
      </c>
      <c r="AN37" s="49"/>
      <c r="AO37" s="49"/>
      <c r="AP37" s="271" t="s">
        <v>392</v>
      </c>
    </row>
    <row r="38" spans="1:42" ht="150" customHeight="1" x14ac:dyDescent="0.25">
      <c r="A38" s="366"/>
      <c r="B38" s="366"/>
      <c r="C38" s="317"/>
      <c r="D38" s="366"/>
      <c r="E38" s="366"/>
      <c r="F38" s="315"/>
      <c r="G38" s="240"/>
      <c r="H38" s="285"/>
      <c r="I38" s="240"/>
      <c r="J38" s="240"/>
      <c r="K38" s="240"/>
      <c r="L38" s="240"/>
      <c r="M38" s="360"/>
      <c r="N38" s="363"/>
      <c r="O38" s="255"/>
      <c r="P38" s="278"/>
      <c r="Q38" s="305"/>
      <c r="R38" s="360"/>
      <c r="S38" s="363"/>
      <c r="T38" s="356"/>
      <c r="U38" s="267">
        <v>2</v>
      </c>
      <c r="V38" s="49" t="s">
        <v>558</v>
      </c>
      <c r="W38" s="47" t="str">
        <f t="shared" si="49"/>
        <v>Probabilidad</v>
      </c>
      <c r="X38" s="101" t="s">
        <v>10</v>
      </c>
      <c r="Y38" s="101" t="s">
        <v>6</v>
      </c>
      <c r="Z38" s="299" t="str">
        <f t="shared" si="50"/>
        <v>40%</v>
      </c>
      <c r="AA38" s="101" t="s">
        <v>15</v>
      </c>
      <c r="AB38" s="101" t="s">
        <v>18</v>
      </c>
      <c r="AC38" s="101" t="s">
        <v>231</v>
      </c>
      <c r="AD38" s="252">
        <f t="shared" si="36"/>
        <v>0</v>
      </c>
      <c r="AE38" s="151" t="str">
        <f t="shared" si="37"/>
        <v>Muy Baja</v>
      </c>
      <c r="AF38" s="253">
        <f t="shared" si="38"/>
        <v>0</v>
      </c>
      <c r="AG38" s="165" t="str">
        <f t="shared" si="39"/>
        <v>Leve</v>
      </c>
      <c r="AH38" s="50">
        <f t="shared" si="40"/>
        <v>0</v>
      </c>
      <c r="AI38" s="48" t="str">
        <f t="shared" si="41"/>
        <v>Bajo</v>
      </c>
      <c r="AJ38" s="101" t="s">
        <v>197</v>
      </c>
      <c r="AK38" s="49" t="s">
        <v>559</v>
      </c>
      <c r="AL38" s="55">
        <v>45323</v>
      </c>
      <c r="AM38" s="55">
        <v>45657</v>
      </c>
      <c r="AN38" s="49"/>
      <c r="AO38" s="49"/>
      <c r="AP38" s="271" t="s">
        <v>392</v>
      </c>
    </row>
    <row r="39" spans="1:42" ht="150" customHeight="1" x14ac:dyDescent="0.25">
      <c r="A39" s="366"/>
      <c r="B39" s="366"/>
      <c r="C39" s="317"/>
      <c r="D39" s="366"/>
      <c r="E39" s="366"/>
      <c r="F39" s="315"/>
      <c r="G39" s="240"/>
      <c r="H39" s="285"/>
      <c r="I39" s="240"/>
      <c r="J39" s="240"/>
      <c r="K39" s="240"/>
      <c r="L39" s="240"/>
      <c r="M39" s="360"/>
      <c r="N39" s="363"/>
      <c r="O39" s="255"/>
      <c r="P39" s="278"/>
      <c r="Q39" s="305"/>
      <c r="R39" s="360"/>
      <c r="S39" s="363"/>
      <c r="T39" s="356"/>
      <c r="U39" s="267">
        <v>3</v>
      </c>
      <c r="V39" s="49" t="s">
        <v>560</v>
      </c>
      <c r="W39" s="47" t="str">
        <f t="shared" si="49"/>
        <v>Probabilidad</v>
      </c>
      <c r="X39" s="101" t="s">
        <v>10</v>
      </c>
      <c r="Y39" s="101" t="s">
        <v>6</v>
      </c>
      <c r="Z39" s="299" t="str">
        <f t="shared" si="50"/>
        <v>40%</v>
      </c>
      <c r="AA39" s="101" t="s">
        <v>15</v>
      </c>
      <c r="AB39" s="101" t="s">
        <v>18</v>
      </c>
      <c r="AC39" s="101" t="s">
        <v>231</v>
      </c>
      <c r="AD39" s="252">
        <f t="shared" si="36"/>
        <v>0</v>
      </c>
      <c r="AE39" s="151" t="str">
        <f t="shared" si="37"/>
        <v>Muy Baja</v>
      </c>
      <c r="AF39" s="253">
        <f t="shared" si="38"/>
        <v>0</v>
      </c>
      <c r="AG39" s="165" t="str">
        <f t="shared" si="39"/>
        <v>Leve</v>
      </c>
      <c r="AH39" s="50">
        <f t="shared" si="40"/>
        <v>0</v>
      </c>
      <c r="AI39" s="48" t="str">
        <f t="shared" si="41"/>
        <v>Bajo</v>
      </c>
      <c r="AJ39" s="101" t="s">
        <v>197</v>
      </c>
      <c r="AK39" s="49" t="s">
        <v>561</v>
      </c>
      <c r="AL39" s="55">
        <v>45323</v>
      </c>
      <c r="AM39" s="55">
        <v>45657</v>
      </c>
      <c r="AN39" s="49"/>
      <c r="AO39" s="49"/>
      <c r="AP39" s="271" t="s">
        <v>392</v>
      </c>
    </row>
    <row r="40" spans="1:42" ht="150" customHeight="1" x14ac:dyDescent="0.25">
      <c r="A40" s="367"/>
      <c r="B40" s="367"/>
      <c r="C40" s="280"/>
      <c r="D40" s="367"/>
      <c r="E40" s="367"/>
      <c r="F40" s="321"/>
      <c r="G40" s="261"/>
      <c r="H40" s="286"/>
      <c r="I40" s="261"/>
      <c r="J40" s="261"/>
      <c r="K40" s="261"/>
      <c r="L40" s="261"/>
      <c r="M40" s="361"/>
      <c r="N40" s="364"/>
      <c r="O40" s="256"/>
      <c r="P40" s="276"/>
      <c r="Q40" s="305"/>
      <c r="R40" s="361"/>
      <c r="S40" s="364"/>
      <c r="T40" s="355"/>
      <c r="U40" s="267">
        <v>4</v>
      </c>
      <c r="V40" s="49" t="s">
        <v>562</v>
      </c>
      <c r="W40" s="47" t="str">
        <f t="shared" si="49"/>
        <v>Probabilidad</v>
      </c>
      <c r="X40" s="101" t="s">
        <v>10</v>
      </c>
      <c r="Y40" s="101" t="s">
        <v>6</v>
      </c>
      <c r="Z40" s="299" t="str">
        <f t="shared" si="50"/>
        <v>40%</v>
      </c>
      <c r="AA40" s="101" t="s">
        <v>15</v>
      </c>
      <c r="AB40" s="101" t="s">
        <v>18</v>
      </c>
      <c r="AC40" s="101" t="s">
        <v>231</v>
      </c>
      <c r="AD40" s="252">
        <f t="shared" si="36"/>
        <v>0</v>
      </c>
      <c r="AE40" s="151" t="str">
        <f t="shared" si="37"/>
        <v>Muy Baja</v>
      </c>
      <c r="AF40" s="253">
        <f t="shared" si="38"/>
        <v>0</v>
      </c>
      <c r="AG40" s="165" t="str">
        <f t="shared" si="39"/>
        <v>Leve</v>
      </c>
      <c r="AH40" s="50">
        <f t="shared" si="40"/>
        <v>0</v>
      </c>
      <c r="AI40" s="48" t="str">
        <f t="shared" si="41"/>
        <v>Bajo</v>
      </c>
      <c r="AJ40" s="101" t="s">
        <v>197</v>
      </c>
      <c r="AK40" s="49" t="s">
        <v>563</v>
      </c>
      <c r="AL40" s="55">
        <v>45323</v>
      </c>
      <c r="AM40" s="55">
        <v>45657</v>
      </c>
      <c r="AN40" s="49"/>
      <c r="AO40" s="49"/>
      <c r="AP40" s="271" t="s">
        <v>392</v>
      </c>
    </row>
    <row r="41" spans="1:42" ht="50.1" customHeight="1" x14ac:dyDescent="0.25">
      <c r="A41" s="99" t="s">
        <v>570</v>
      </c>
    </row>
  </sheetData>
  <dataConsolidate/>
  <mergeCells count="62">
    <mergeCell ref="A11:A12"/>
    <mergeCell ref="B11:B12"/>
    <mergeCell ref="C11:C12"/>
    <mergeCell ref="F11:F12"/>
    <mergeCell ref="M11:M12"/>
    <mergeCell ref="N11:N12"/>
    <mergeCell ref="L11:L12"/>
    <mergeCell ref="T11:T12"/>
    <mergeCell ref="S11:S12"/>
    <mergeCell ref="L4:L8"/>
    <mergeCell ref="M4:M8"/>
    <mergeCell ref="N4:N8"/>
    <mergeCell ref="O4:O8"/>
    <mergeCell ref="R11:R12"/>
    <mergeCell ref="P4:P8"/>
    <mergeCell ref="R4:R8"/>
    <mergeCell ref="S4:S8"/>
    <mergeCell ref="T4:T8"/>
    <mergeCell ref="F4:F8"/>
    <mergeCell ref="G4:G8"/>
    <mergeCell ref="H4:H8"/>
    <mergeCell ref="D1:E1"/>
    <mergeCell ref="A1:C1"/>
    <mergeCell ref="A4:A8"/>
    <mergeCell ref="B4:B8"/>
    <mergeCell ref="H24:H25"/>
    <mergeCell ref="M24:M25"/>
    <mergeCell ref="R24:R25"/>
    <mergeCell ref="T24:T25"/>
    <mergeCell ref="N24:N25"/>
    <mergeCell ref="L24:L25"/>
    <mergeCell ref="A24:A25"/>
    <mergeCell ref="B24:B25"/>
    <mergeCell ref="D24:D25"/>
    <mergeCell ref="E24:E25"/>
    <mergeCell ref="A30:A34"/>
    <mergeCell ref="B30:B34"/>
    <mergeCell ref="D30:D34"/>
    <mergeCell ref="E30:E34"/>
    <mergeCell ref="L30:L34"/>
    <mergeCell ref="M30:M34"/>
    <mergeCell ref="N30:N34"/>
    <mergeCell ref="A35:A36"/>
    <mergeCell ref="B35:B36"/>
    <mergeCell ref="G35:G36"/>
    <mergeCell ref="L35:L36"/>
    <mergeCell ref="M35:M36"/>
    <mergeCell ref="N35:N36"/>
    <mergeCell ref="A37:A40"/>
    <mergeCell ref="B37:B40"/>
    <mergeCell ref="D37:D40"/>
    <mergeCell ref="E37:E40"/>
    <mergeCell ref="E35:E36"/>
    <mergeCell ref="D35:D36"/>
    <mergeCell ref="T35:T36"/>
    <mergeCell ref="T37:T40"/>
    <mergeCell ref="R35:R36"/>
    <mergeCell ref="R37:R40"/>
    <mergeCell ref="M37:M40"/>
    <mergeCell ref="N37:N40"/>
    <mergeCell ref="S37:S40"/>
    <mergeCell ref="S35:S36"/>
  </mergeCells>
  <conditionalFormatting sqref="M3">
    <cfRule type="cellIs" dxfId="1023" priority="2725" operator="equal">
      <formula>"Muy Alta"</formula>
    </cfRule>
    <cfRule type="cellIs" dxfId="1022" priority="2726" operator="equal">
      <formula>"Alta"</formula>
    </cfRule>
    <cfRule type="cellIs" dxfId="1021" priority="2727" operator="equal">
      <formula>"Media"</formula>
    </cfRule>
    <cfRule type="cellIs" dxfId="1020" priority="2728" operator="equal">
      <formula>"Baja"</formula>
    </cfRule>
    <cfRule type="cellIs" dxfId="1019" priority="2729" operator="equal">
      <formula>"Muy Baja"</formula>
    </cfRule>
  </conditionalFormatting>
  <conditionalFormatting sqref="AE3">
    <cfRule type="cellIs" dxfId="1018" priority="2711" operator="equal">
      <formula>"Muy Alta"</formula>
    </cfRule>
    <cfRule type="cellIs" dxfId="1017" priority="2712" operator="equal">
      <formula>"Alta"</formula>
    </cfRule>
    <cfRule type="cellIs" dxfId="1016" priority="2713" operator="equal">
      <formula>"Media"</formula>
    </cfRule>
    <cfRule type="cellIs" dxfId="1015" priority="2714" operator="equal">
      <formula>"Baja"</formula>
    </cfRule>
    <cfRule type="cellIs" dxfId="1014" priority="2715" operator="equal">
      <formula>"Muy Baja"</formula>
    </cfRule>
  </conditionalFormatting>
  <conditionalFormatting sqref="AG3">
    <cfRule type="cellIs" dxfId="1013" priority="2706" operator="equal">
      <formula>"Catastrófico"</formula>
    </cfRule>
    <cfRule type="cellIs" dxfId="1012" priority="2707" operator="equal">
      <formula>"Mayor"</formula>
    </cfRule>
    <cfRule type="cellIs" dxfId="1011" priority="2708" operator="equal">
      <formula>"Moderado"</formula>
    </cfRule>
    <cfRule type="cellIs" dxfId="1010" priority="2709" operator="equal">
      <formula>"Menor"</formula>
    </cfRule>
    <cfRule type="cellIs" dxfId="1009" priority="2710" operator="equal">
      <formula>"Leve"</formula>
    </cfRule>
  </conditionalFormatting>
  <conditionalFormatting sqref="AI3">
    <cfRule type="cellIs" dxfId="1008" priority="2702" operator="equal">
      <formula>"Extremo"</formula>
    </cfRule>
    <cfRule type="cellIs" dxfId="1007" priority="2703" operator="equal">
      <formula>"Alto"</formula>
    </cfRule>
    <cfRule type="cellIs" dxfId="1006" priority="2704" operator="equal">
      <formula>"Moderado"</formula>
    </cfRule>
    <cfRule type="cellIs" dxfId="1005" priority="2705" operator="equal">
      <formula>"Bajo"</formula>
    </cfRule>
  </conditionalFormatting>
  <conditionalFormatting sqref="Q3">
    <cfRule type="containsText" dxfId="1004" priority="2499" operator="containsText" text="❌">
      <formula>NOT(ISERROR(SEARCH("❌",Q3)))</formula>
    </cfRule>
  </conditionalFormatting>
  <conditionalFormatting sqref="T3">
    <cfRule type="cellIs" dxfId="1003" priority="1911" operator="equal">
      <formula>"Extremo"</formula>
    </cfRule>
    <cfRule type="cellIs" dxfId="1002" priority="1912" operator="equal">
      <formula>"Alto"</formula>
    </cfRule>
    <cfRule type="cellIs" dxfId="1001" priority="1913" operator="equal">
      <formula>"Moderado"</formula>
    </cfRule>
    <cfRule type="cellIs" dxfId="1000" priority="1914" operator="equal">
      <formula>"Bajo"</formula>
    </cfRule>
  </conditionalFormatting>
  <conditionalFormatting sqref="R3">
    <cfRule type="cellIs" dxfId="999" priority="1047" operator="equal">
      <formula>"Catastrófico"</formula>
    </cfRule>
    <cfRule type="cellIs" dxfId="998" priority="1048" operator="equal">
      <formula>"Mayor"</formula>
    </cfRule>
    <cfRule type="cellIs" dxfId="997" priority="1049" operator="equal">
      <formula>"Moderado"</formula>
    </cfRule>
    <cfRule type="cellIs" dxfId="996" priority="1050" operator="equal">
      <formula>"Menor"</formula>
    </cfRule>
    <cfRule type="cellIs" dxfId="995" priority="1051" operator="equal">
      <formula>"Leve"</formula>
    </cfRule>
  </conditionalFormatting>
  <conditionalFormatting sqref="M4">
    <cfRule type="cellIs" dxfId="994" priority="960" operator="equal">
      <formula>"Muy Alta"</formula>
    </cfRule>
    <cfRule type="cellIs" dxfId="993" priority="961" operator="equal">
      <formula>"Alta"</formula>
    </cfRule>
    <cfRule type="cellIs" dxfId="992" priority="962" operator="equal">
      <formula>"Media"</formula>
    </cfRule>
    <cfRule type="cellIs" dxfId="991" priority="963" operator="equal">
      <formula>"Baja"</formula>
    </cfRule>
    <cfRule type="cellIs" dxfId="990" priority="964" operator="equal">
      <formula>"Muy Baja"</formula>
    </cfRule>
  </conditionalFormatting>
  <conditionalFormatting sqref="Q4">
    <cfRule type="containsText" dxfId="989" priority="959" operator="containsText" text="❌">
      <formula>NOT(ISERROR(SEARCH("❌",Q4)))</formula>
    </cfRule>
  </conditionalFormatting>
  <conditionalFormatting sqref="T4">
    <cfRule type="cellIs" dxfId="988" priority="955" operator="equal">
      <formula>"Extremo"</formula>
    </cfRule>
    <cfRule type="cellIs" dxfId="987" priority="956" operator="equal">
      <formula>"Alto"</formula>
    </cfRule>
    <cfRule type="cellIs" dxfId="986" priority="957" operator="equal">
      <formula>"Moderado"</formula>
    </cfRule>
    <cfRule type="cellIs" dxfId="985" priority="958" operator="equal">
      <formula>"Bajo"</formula>
    </cfRule>
  </conditionalFormatting>
  <conditionalFormatting sqref="R4">
    <cfRule type="cellIs" dxfId="984" priority="950" operator="equal">
      <formula>"Catastrófico"</formula>
    </cfRule>
    <cfRule type="cellIs" dxfId="983" priority="951" operator="equal">
      <formula>"Mayor"</formula>
    </cfRule>
    <cfRule type="cellIs" dxfId="982" priority="952" operator="equal">
      <formula>"Moderado"</formula>
    </cfRule>
    <cfRule type="cellIs" dxfId="981" priority="953" operator="equal">
      <formula>"Menor"</formula>
    </cfRule>
    <cfRule type="cellIs" dxfId="980" priority="954" operator="equal">
      <formula>"Leve"</formula>
    </cfRule>
  </conditionalFormatting>
  <conditionalFormatting sqref="AE4">
    <cfRule type="cellIs" dxfId="979" priority="945" operator="equal">
      <formula>"Muy Alta"</formula>
    </cfRule>
    <cfRule type="cellIs" dxfId="978" priority="946" operator="equal">
      <formula>"Alta"</formula>
    </cfRule>
    <cfRule type="cellIs" dxfId="977" priority="947" operator="equal">
      <formula>"Media"</formula>
    </cfRule>
    <cfRule type="cellIs" dxfId="976" priority="948" operator="equal">
      <formula>"Baja"</formula>
    </cfRule>
    <cfRule type="cellIs" dxfId="975" priority="949" operator="equal">
      <formula>"Muy Baja"</formula>
    </cfRule>
  </conditionalFormatting>
  <conditionalFormatting sqref="AG4">
    <cfRule type="cellIs" dxfId="974" priority="940" operator="equal">
      <formula>"Catastrófico"</formula>
    </cfRule>
    <cfRule type="cellIs" dxfId="973" priority="941" operator="equal">
      <formula>"Mayor"</formula>
    </cfRule>
    <cfRule type="cellIs" dxfId="972" priority="942" operator="equal">
      <formula>"Moderado"</formula>
    </cfRule>
    <cfRule type="cellIs" dxfId="971" priority="943" operator="equal">
      <formula>"Menor"</formula>
    </cfRule>
    <cfRule type="cellIs" dxfId="970" priority="944" operator="equal">
      <formula>"Leve"</formula>
    </cfRule>
  </conditionalFormatting>
  <conditionalFormatting sqref="AI4">
    <cfRule type="cellIs" dxfId="969" priority="936" operator="equal">
      <formula>"Extremo"</formula>
    </cfRule>
    <cfRule type="cellIs" dxfId="968" priority="937" operator="equal">
      <formula>"Alto"</formula>
    </cfRule>
    <cfRule type="cellIs" dxfId="967" priority="938" operator="equal">
      <formula>"Moderado"</formula>
    </cfRule>
    <cfRule type="cellIs" dxfId="966" priority="939" operator="equal">
      <formula>"Bajo"</formula>
    </cfRule>
  </conditionalFormatting>
  <conditionalFormatting sqref="AE5:AE8">
    <cfRule type="cellIs" dxfId="965" priority="931" operator="equal">
      <formula>"Muy Alta"</formula>
    </cfRule>
    <cfRule type="cellIs" dxfId="964" priority="932" operator="equal">
      <formula>"Alta"</formula>
    </cfRule>
    <cfRule type="cellIs" dxfId="963" priority="933" operator="equal">
      <formula>"Media"</formula>
    </cfRule>
    <cfRule type="cellIs" dxfId="962" priority="934" operator="equal">
      <formula>"Baja"</formula>
    </cfRule>
    <cfRule type="cellIs" dxfId="961" priority="935" operator="equal">
      <formula>"Muy Baja"</formula>
    </cfRule>
  </conditionalFormatting>
  <conditionalFormatting sqref="AG5:AG8">
    <cfRule type="cellIs" dxfId="960" priority="926" operator="equal">
      <formula>"Catastrófico"</formula>
    </cfRule>
    <cfRule type="cellIs" dxfId="959" priority="927" operator="equal">
      <formula>"Mayor"</formula>
    </cfRule>
    <cfRule type="cellIs" dxfId="958" priority="928" operator="equal">
      <formula>"Moderado"</formula>
    </cfRule>
    <cfRule type="cellIs" dxfId="957" priority="929" operator="equal">
      <formula>"Menor"</formula>
    </cfRule>
    <cfRule type="cellIs" dxfId="956" priority="930" operator="equal">
      <formula>"Leve"</formula>
    </cfRule>
  </conditionalFormatting>
  <conditionalFormatting sqref="AI5:AI8">
    <cfRule type="cellIs" dxfId="955" priority="922" operator="equal">
      <formula>"Extremo"</formula>
    </cfRule>
    <cfRule type="cellIs" dxfId="954" priority="923" operator="equal">
      <formula>"Alto"</formula>
    </cfRule>
    <cfRule type="cellIs" dxfId="953" priority="924" operator="equal">
      <formula>"Moderado"</formula>
    </cfRule>
    <cfRule type="cellIs" dxfId="952" priority="925" operator="equal">
      <formula>"Bajo"</formula>
    </cfRule>
  </conditionalFormatting>
  <conditionalFormatting sqref="AI9">
    <cfRule type="cellIs" dxfId="951" priority="908" operator="equal">
      <formula>"Extremo"</formula>
    </cfRule>
    <cfRule type="cellIs" dxfId="950" priority="909" operator="equal">
      <formula>"Alto"</formula>
    </cfRule>
    <cfRule type="cellIs" dxfId="949" priority="910" operator="equal">
      <formula>"Moderado"</formula>
    </cfRule>
    <cfRule type="cellIs" dxfId="948" priority="911" operator="equal">
      <formula>"Bajo"</formula>
    </cfRule>
  </conditionalFormatting>
  <conditionalFormatting sqref="AE9">
    <cfRule type="cellIs" dxfId="947" priority="917" operator="equal">
      <formula>"Muy Alta"</formula>
    </cfRule>
    <cfRule type="cellIs" dxfId="946" priority="918" operator="equal">
      <formula>"Alta"</formula>
    </cfRule>
    <cfRule type="cellIs" dxfId="945" priority="919" operator="equal">
      <formula>"Media"</formula>
    </cfRule>
    <cfRule type="cellIs" dxfId="944" priority="920" operator="equal">
      <formula>"Baja"</formula>
    </cfRule>
    <cfRule type="cellIs" dxfId="943" priority="921" operator="equal">
      <formula>"Muy Baja"</formula>
    </cfRule>
  </conditionalFormatting>
  <conditionalFormatting sqref="AG9">
    <cfRule type="cellIs" dxfId="942" priority="912" operator="equal">
      <formula>"Catastrófico"</formula>
    </cfRule>
    <cfRule type="cellIs" dxfId="941" priority="913" operator="equal">
      <formula>"Mayor"</formula>
    </cfRule>
    <cfRule type="cellIs" dxfId="940" priority="914" operator="equal">
      <formula>"Moderado"</formula>
    </cfRule>
    <cfRule type="cellIs" dxfId="939" priority="915" operator="equal">
      <formula>"Menor"</formula>
    </cfRule>
    <cfRule type="cellIs" dxfId="938" priority="916" operator="equal">
      <formula>"Leve"</formula>
    </cfRule>
  </conditionalFormatting>
  <conditionalFormatting sqref="M9">
    <cfRule type="cellIs" dxfId="937" priority="903" operator="equal">
      <formula>"Muy Alta"</formula>
    </cfRule>
    <cfRule type="cellIs" dxfId="936" priority="904" operator="equal">
      <formula>"Alta"</formula>
    </cfRule>
    <cfRule type="cellIs" dxfId="935" priority="905" operator="equal">
      <formula>"Media"</formula>
    </cfRule>
    <cfRule type="cellIs" dxfId="934" priority="906" operator="equal">
      <formula>"Baja"</formula>
    </cfRule>
    <cfRule type="cellIs" dxfId="933" priority="907" operator="equal">
      <formula>"Muy Baja"</formula>
    </cfRule>
  </conditionalFormatting>
  <conditionalFormatting sqref="Q9">
    <cfRule type="containsText" dxfId="932" priority="902" operator="containsText" text="❌">
      <formula>NOT(ISERROR(SEARCH("❌",Q9)))</formula>
    </cfRule>
  </conditionalFormatting>
  <conditionalFormatting sqref="T9">
    <cfRule type="cellIs" dxfId="931" priority="898" operator="equal">
      <formula>"Extremo"</formula>
    </cfRule>
    <cfRule type="cellIs" dxfId="930" priority="899" operator="equal">
      <formula>"Alto"</formula>
    </cfRule>
    <cfRule type="cellIs" dxfId="929" priority="900" operator="equal">
      <formula>"Moderado"</formula>
    </cfRule>
    <cfRule type="cellIs" dxfId="928" priority="901" operator="equal">
      <formula>"Bajo"</formula>
    </cfRule>
  </conditionalFormatting>
  <conditionalFormatting sqref="R9">
    <cfRule type="cellIs" dxfId="927" priority="893" operator="equal">
      <formula>"Catastrófico"</formula>
    </cfRule>
    <cfRule type="cellIs" dxfId="926" priority="894" operator="equal">
      <formula>"Mayor"</formula>
    </cfRule>
    <cfRule type="cellIs" dxfId="925" priority="895" operator="equal">
      <formula>"Moderado"</formula>
    </cfRule>
    <cfRule type="cellIs" dxfId="924" priority="896" operator="equal">
      <formula>"Menor"</formula>
    </cfRule>
    <cfRule type="cellIs" dxfId="923" priority="897" operator="equal">
      <formula>"Leve"</formula>
    </cfRule>
  </conditionalFormatting>
  <conditionalFormatting sqref="T10:T11">
    <cfRule type="cellIs" dxfId="922" priority="889" operator="equal">
      <formula>"Extremo"</formula>
    </cfRule>
    <cfRule type="cellIs" dxfId="921" priority="890" operator="equal">
      <formula>"Alto"</formula>
    </cfRule>
    <cfRule type="cellIs" dxfId="920" priority="891" operator="equal">
      <formula>"Moderado"</formula>
    </cfRule>
    <cfRule type="cellIs" dxfId="919" priority="892" operator="equal">
      <formula>"Bajo"</formula>
    </cfRule>
  </conditionalFormatting>
  <conditionalFormatting sqref="R10:R11">
    <cfRule type="cellIs" dxfId="918" priority="884" operator="equal">
      <formula>"Catastrófico"</formula>
    </cfRule>
    <cfRule type="cellIs" dxfId="917" priority="885" operator="equal">
      <formula>"Mayor"</formula>
    </cfRule>
    <cfRule type="cellIs" dxfId="916" priority="886" operator="equal">
      <formula>"Moderado"</formula>
    </cfRule>
    <cfRule type="cellIs" dxfId="915" priority="887" operator="equal">
      <formula>"Menor"</formula>
    </cfRule>
    <cfRule type="cellIs" dxfId="914" priority="888" operator="equal">
      <formula>"Leve"</formula>
    </cfRule>
  </conditionalFormatting>
  <conditionalFormatting sqref="L10">
    <cfRule type="cellIs" dxfId="913" priority="879" operator="equal">
      <formula>"Muy Alta"</formula>
    </cfRule>
    <cfRule type="cellIs" dxfId="912" priority="880" operator="equal">
      <formula>"Alta"</formula>
    </cfRule>
    <cfRule type="cellIs" dxfId="911" priority="881" operator="equal">
      <formula>"Media"</formula>
    </cfRule>
    <cfRule type="cellIs" dxfId="910" priority="882" operator="equal">
      <formula>"Baja"</formula>
    </cfRule>
    <cfRule type="cellIs" dxfId="909" priority="883" operator="equal">
      <formula>"Muy Baja"</formula>
    </cfRule>
  </conditionalFormatting>
  <conditionalFormatting sqref="S10">
    <cfRule type="cellIs" dxfId="908" priority="875" operator="equal">
      <formula>"Extremo"</formula>
    </cfRule>
    <cfRule type="cellIs" dxfId="907" priority="876" operator="equal">
      <formula>"Alto"</formula>
    </cfRule>
    <cfRule type="cellIs" dxfId="906" priority="877" operator="equal">
      <formula>"Moderado"</formula>
    </cfRule>
    <cfRule type="cellIs" dxfId="905" priority="878" operator="equal">
      <formula>"Bajo"</formula>
    </cfRule>
  </conditionalFormatting>
  <conditionalFormatting sqref="Q10">
    <cfRule type="cellIs" dxfId="904" priority="870" operator="equal">
      <formula>"Catastrófico"</formula>
    </cfRule>
    <cfRule type="cellIs" dxfId="903" priority="871" operator="equal">
      <formula>"Mayor"</formula>
    </cfRule>
    <cfRule type="cellIs" dxfId="902" priority="872" operator="equal">
      <formula>"Moderado"</formula>
    </cfRule>
    <cfRule type="cellIs" dxfId="901" priority="873" operator="equal">
      <formula>"Menor"</formula>
    </cfRule>
    <cfRule type="cellIs" dxfId="900" priority="874" operator="equal">
      <formula>"Leve"</formula>
    </cfRule>
  </conditionalFormatting>
  <conditionalFormatting sqref="M10">
    <cfRule type="cellIs" dxfId="899" priority="865" operator="equal">
      <formula>"Muy Alta"</formula>
    </cfRule>
    <cfRule type="cellIs" dxfId="898" priority="866" operator="equal">
      <formula>"Alta"</formula>
    </cfRule>
    <cfRule type="cellIs" dxfId="897" priority="867" operator="equal">
      <formula>"Media"</formula>
    </cfRule>
    <cfRule type="cellIs" dxfId="896" priority="868" operator="equal">
      <formula>"Baja"</formula>
    </cfRule>
    <cfRule type="cellIs" dxfId="895" priority="869" operator="equal">
      <formula>"Muy Baja"</formula>
    </cfRule>
  </conditionalFormatting>
  <conditionalFormatting sqref="Q10">
    <cfRule type="containsText" dxfId="894" priority="864" operator="containsText" text="❌">
      <formula>NOT(ISERROR(SEARCH("❌",Q10)))</formula>
    </cfRule>
  </conditionalFormatting>
  <conditionalFormatting sqref="L11">
    <cfRule type="cellIs" dxfId="893" priority="859" operator="equal">
      <formula>"Muy Alta"</formula>
    </cfRule>
    <cfRule type="cellIs" dxfId="892" priority="860" operator="equal">
      <formula>"Alta"</formula>
    </cfRule>
    <cfRule type="cellIs" dxfId="891" priority="861" operator="equal">
      <formula>"Media"</formula>
    </cfRule>
    <cfRule type="cellIs" dxfId="890" priority="862" operator="equal">
      <formula>"Baja"</formula>
    </cfRule>
    <cfRule type="cellIs" dxfId="889" priority="863" operator="equal">
      <formula>"Muy Baja"</formula>
    </cfRule>
  </conditionalFormatting>
  <conditionalFormatting sqref="S11">
    <cfRule type="cellIs" dxfId="888" priority="850" operator="equal">
      <formula>"Extremo"</formula>
    </cfRule>
    <cfRule type="cellIs" dxfId="887" priority="851" operator="equal">
      <formula>"Alto"</formula>
    </cfRule>
    <cfRule type="cellIs" dxfId="886" priority="852" operator="equal">
      <formula>"Moderado"</formula>
    </cfRule>
    <cfRule type="cellIs" dxfId="885" priority="853" operator="equal">
      <formula>"Bajo"</formula>
    </cfRule>
  </conditionalFormatting>
  <conditionalFormatting sqref="Q11">
    <cfRule type="cellIs" dxfId="884" priority="845" operator="equal">
      <formula>"Catastrófico"</formula>
    </cfRule>
    <cfRule type="cellIs" dxfId="883" priority="846" operator="equal">
      <formula>"Mayor"</formula>
    </cfRule>
    <cfRule type="cellIs" dxfId="882" priority="847" operator="equal">
      <formula>"Moderado"</formula>
    </cfRule>
    <cfRule type="cellIs" dxfId="881" priority="848" operator="equal">
      <formula>"Menor"</formula>
    </cfRule>
    <cfRule type="cellIs" dxfId="880" priority="849" operator="equal">
      <formula>"Leve"</formula>
    </cfRule>
  </conditionalFormatting>
  <conditionalFormatting sqref="M11">
    <cfRule type="cellIs" dxfId="879" priority="840" operator="equal">
      <formula>"Muy Alta"</formula>
    </cfRule>
    <cfRule type="cellIs" dxfId="878" priority="841" operator="equal">
      <formula>"Alta"</formula>
    </cfRule>
    <cfRule type="cellIs" dxfId="877" priority="842" operator="equal">
      <formula>"Media"</formula>
    </cfRule>
    <cfRule type="cellIs" dxfId="876" priority="843" operator="equal">
      <formula>"Baja"</formula>
    </cfRule>
    <cfRule type="cellIs" dxfId="875" priority="844" operator="equal">
      <formula>"Muy Baja"</formula>
    </cfRule>
  </conditionalFormatting>
  <conditionalFormatting sqref="Q11">
    <cfRule type="containsText" dxfId="874" priority="839" operator="containsText" text="❌">
      <formula>NOT(ISERROR(SEARCH("❌",Q11)))</formula>
    </cfRule>
  </conditionalFormatting>
  <conditionalFormatting sqref="L13">
    <cfRule type="cellIs" dxfId="873" priority="829" operator="equal">
      <formula>"Muy Alta"</formula>
    </cfRule>
    <cfRule type="cellIs" dxfId="872" priority="830" operator="equal">
      <formula>"Alta"</formula>
    </cfRule>
    <cfRule type="cellIs" dxfId="871" priority="831" operator="equal">
      <formula>"Media"</formula>
    </cfRule>
    <cfRule type="cellIs" dxfId="870" priority="832" operator="equal">
      <formula>"Baja"</formula>
    </cfRule>
    <cfRule type="cellIs" dxfId="869" priority="833" operator="equal">
      <formula>"Muy Baja"</formula>
    </cfRule>
  </conditionalFormatting>
  <conditionalFormatting sqref="S13">
    <cfRule type="cellIs" dxfId="868" priority="825" operator="equal">
      <formula>"Extremo"</formula>
    </cfRule>
    <cfRule type="cellIs" dxfId="867" priority="826" operator="equal">
      <formula>"Alto"</formula>
    </cfRule>
    <cfRule type="cellIs" dxfId="866" priority="827" operator="equal">
      <formula>"Moderado"</formula>
    </cfRule>
    <cfRule type="cellIs" dxfId="865" priority="828" operator="equal">
      <formula>"Bajo"</formula>
    </cfRule>
  </conditionalFormatting>
  <conditionalFormatting sqref="Q13">
    <cfRule type="cellIs" dxfId="864" priority="820" operator="equal">
      <formula>"Catastrófico"</formula>
    </cfRule>
    <cfRule type="cellIs" dxfId="863" priority="821" operator="equal">
      <formula>"Mayor"</formula>
    </cfRule>
    <cfRule type="cellIs" dxfId="862" priority="822" operator="equal">
      <formula>"Moderado"</formula>
    </cfRule>
    <cfRule type="cellIs" dxfId="861" priority="823" operator="equal">
      <formula>"Menor"</formula>
    </cfRule>
    <cfRule type="cellIs" dxfId="860" priority="824" operator="equal">
      <formula>"Leve"</formula>
    </cfRule>
  </conditionalFormatting>
  <conditionalFormatting sqref="M13">
    <cfRule type="cellIs" dxfId="859" priority="815" operator="equal">
      <formula>"Muy Alta"</formula>
    </cfRule>
    <cfRule type="cellIs" dxfId="858" priority="816" operator="equal">
      <formula>"Alta"</formula>
    </cfRule>
    <cfRule type="cellIs" dxfId="857" priority="817" operator="equal">
      <formula>"Media"</formula>
    </cfRule>
    <cfRule type="cellIs" dxfId="856" priority="818" operator="equal">
      <formula>"Baja"</formula>
    </cfRule>
    <cfRule type="cellIs" dxfId="855" priority="819" operator="equal">
      <formula>"Muy Baja"</formula>
    </cfRule>
  </conditionalFormatting>
  <conditionalFormatting sqref="Q13">
    <cfRule type="containsText" dxfId="854" priority="814" operator="containsText" text="❌">
      <formula>NOT(ISERROR(SEARCH("❌",Q13)))</formula>
    </cfRule>
  </conditionalFormatting>
  <conditionalFormatting sqref="T13">
    <cfRule type="cellIs" dxfId="853" priority="810" operator="equal">
      <formula>"Extremo"</formula>
    </cfRule>
    <cfRule type="cellIs" dxfId="852" priority="811" operator="equal">
      <formula>"Alto"</formula>
    </cfRule>
    <cfRule type="cellIs" dxfId="851" priority="812" operator="equal">
      <formula>"Moderado"</formula>
    </cfRule>
    <cfRule type="cellIs" dxfId="850" priority="813" operator="equal">
      <formula>"Bajo"</formula>
    </cfRule>
  </conditionalFormatting>
  <conditionalFormatting sqref="R13">
    <cfRule type="cellIs" dxfId="849" priority="805" operator="equal">
      <formula>"Catastrófico"</formula>
    </cfRule>
    <cfRule type="cellIs" dxfId="848" priority="806" operator="equal">
      <formula>"Mayor"</formula>
    </cfRule>
    <cfRule type="cellIs" dxfId="847" priority="807" operator="equal">
      <formula>"Moderado"</formula>
    </cfRule>
    <cfRule type="cellIs" dxfId="846" priority="808" operator="equal">
      <formula>"Menor"</formula>
    </cfRule>
    <cfRule type="cellIs" dxfId="845" priority="809" operator="equal">
      <formula>"Leve"</formula>
    </cfRule>
  </conditionalFormatting>
  <conditionalFormatting sqref="T14">
    <cfRule type="cellIs" dxfId="844" priority="795" operator="equal">
      <formula>"Extremo"</formula>
    </cfRule>
    <cfRule type="cellIs" dxfId="843" priority="796" operator="equal">
      <formula>"Alto"</formula>
    </cfRule>
    <cfRule type="cellIs" dxfId="842" priority="797" operator="equal">
      <formula>"Moderado"</formula>
    </cfRule>
    <cfRule type="cellIs" dxfId="841" priority="798" operator="equal">
      <formula>"Bajo"</formula>
    </cfRule>
  </conditionalFormatting>
  <conditionalFormatting sqref="R14">
    <cfRule type="cellIs" dxfId="840" priority="790" operator="equal">
      <formula>"Catastrófico"</formula>
    </cfRule>
    <cfRule type="cellIs" dxfId="839" priority="791" operator="equal">
      <formula>"Mayor"</formula>
    </cfRule>
    <cfRule type="cellIs" dxfId="838" priority="792" operator="equal">
      <formula>"Moderado"</formula>
    </cfRule>
    <cfRule type="cellIs" dxfId="837" priority="793" operator="equal">
      <formula>"Menor"</formula>
    </cfRule>
    <cfRule type="cellIs" dxfId="836" priority="794" operator="equal">
      <formula>"Leve"</formula>
    </cfRule>
  </conditionalFormatting>
  <conditionalFormatting sqref="M14">
    <cfRule type="cellIs" dxfId="835" priority="800" operator="equal">
      <formula>"Muy Alta"</formula>
    </cfRule>
    <cfRule type="cellIs" dxfId="834" priority="801" operator="equal">
      <formula>"Alta"</formula>
    </cfRule>
    <cfRule type="cellIs" dxfId="833" priority="802" operator="equal">
      <formula>"Media"</formula>
    </cfRule>
    <cfRule type="cellIs" dxfId="832" priority="803" operator="equal">
      <formula>"Baja"</formula>
    </cfRule>
    <cfRule type="cellIs" dxfId="831" priority="804" operator="equal">
      <formula>"Muy Baja"</formula>
    </cfRule>
  </conditionalFormatting>
  <conditionalFormatting sqref="Q14">
    <cfRule type="containsText" dxfId="830" priority="799" operator="containsText" text="❌">
      <formula>NOT(ISERROR(SEARCH("❌",Q14)))</formula>
    </cfRule>
  </conditionalFormatting>
  <conditionalFormatting sqref="AI10">
    <cfRule type="cellIs" dxfId="829" priority="776" operator="equal">
      <formula>"Extremo"</formula>
    </cfRule>
    <cfRule type="cellIs" dxfId="828" priority="777" operator="equal">
      <formula>"Alto"</formula>
    </cfRule>
    <cfRule type="cellIs" dxfId="827" priority="778" operator="equal">
      <formula>"Moderado"</formula>
    </cfRule>
    <cfRule type="cellIs" dxfId="826" priority="779" operator="equal">
      <formula>"Bajo"</formula>
    </cfRule>
  </conditionalFormatting>
  <conditionalFormatting sqref="AE10">
    <cfRule type="cellIs" dxfId="825" priority="785" operator="equal">
      <formula>"Muy Alta"</formula>
    </cfRule>
    <cfRule type="cellIs" dxfId="824" priority="786" operator="equal">
      <formula>"Alta"</formula>
    </cfRule>
    <cfRule type="cellIs" dxfId="823" priority="787" operator="equal">
      <formula>"Media"</formula>
    </cfRule>
    <cfRule type="cellIs" dxfId="822" priority="788" operator="equal">
      <formula>"Baja"</formula>
    </cfRule>
    <cfRule type="cellIs" dxfId="821" priority="789" operator="equal">
      <formula>"Muy Baja"</formula>
    </cfRule>
  </conditionalFormatting>
  <conditionalFormatting sqref="AG10">
    <cfRule type="cellIs" dxfId="820" priority="780" operator="equal">
      <formula>"Catastrófico"</formula>
    </cfRule>
    <cfRule type="cellIs" dxfId="819" priority="781" operator="equal">
      <formula>"Mayor"</formula>
    </cfRule>
    <cfRule type="cellIs" dxfId="818" priority="782" operator="equal">
      <formula>"Moderado"</formula>
    </cfRule>
    <cfRule type="cellIs" dxfId="817" priority="783" operator="equal">
      <formula>"Menor"</formula>
    </cfRule>
    <cfRule type="cellIs" dxfId="816" priority="784" operator="equal">
      <formula>"Leve"</formula>
    </cfRule>
  </conditionalFormatting>
  <conditionalFormatting sqref="AE11">
    <cfRule type="cellIs" dxfId="815" priority="771" operator="equal">
      <formula>"Muy Alta"</formula>
    </cfRule>
    <cfRule type="cellIs" dxfId="814" priority="772" operator="equal">
      <formula>"Alta"</formula>
    </cfRule>
    <cfRule type="cellIs" dxfId="813" priority="773" operator="equal">
      <formula>"Media"</formula>
    </cfRule>
    <cfRule type="cellIs" dxfId="812" priority="774" operator="equal">
      <formula>"Baja"</formula>
    </cfRule>
    <cfRule type="cellIs" dxfId="811" priority="775" operator="equal">
      <formula>"Muy Baja"</formula>
    </cfRule>
  </conditionalFormatting>
  <conditionalFormatting sqref="AG11">
    <cfRule type="cellIs" dxfId="810" priority="766" operator="equal">
      <formula>"Catastrófico"</formula>
    </cfRule>
    <cfRule type="cellIs" dxfId="809" priority="767" operator="equal">
      <formula>"Mayor"</formula>
    </cfRule>
    <cfRule type="cellIs" dxfId="808" priority="768" operator="equal">
      <formula>"Moderado"</formula>
    </cfRule>
    <cfRule type="cellIs" dxfId="807" priority="769" operator="equal">
      <formula>"Menor"</formula>
    </cfRule>
    <cfRule type="cellIs" dxfId="806" priority="770" operator="equal">
      <formula>"Leve"</formula>
    </cfRule>
  </conditionalFormatting>
  <conditionalFormatting sqref="AI11">
    <cfRule type="cellIs" dxfId="805" priority="762" operator="equal">
      <formula>"Extremo"</formula>
    </cfRule>
    <cfRule type="cellIs" dxfId="804" priority="763" operator="equal">
      <formula>"Alto"</formula>
    </cfRule>
    <cfRule type="cellIs" dxfId="803" priority="764" operator="equal">
      <formula>"Moderado"</formula>
    </cfRule>
    <cfRule type="cellIs" dxfId="802" priority="765" operator="equal">
      <formula>"Bajo"</formula>
    </cfRule>
  </conditionalFormatting>
  <conditionalFormatting sqref="AE12:AE13">
    <cfRule type="cellIs" dxfId="801" priority="757" operator="equal">
      <formula>"Muy Alta"</formula>
    </cfRule>
    <cfRule type="cellIs" dxfId="800" priority="758" operator="equal">
      <formula>"Alta"</formula>
    </cfRule>
    <cfRule type="cellIs" dxfId="799" priority="759" operator="equal">
      <formula>"Media"</formula>
    </cfRule>
    <cfRule type="cellIs" dxfId="798" priority="760" operator="equal">
      <formula>"Baja"</formula>
    </cfRule>
    <cfRule type="cellIs" dxfId="797" priority="761" operator="equal">
      <formula>"Muy Baja"</formula>
    </cfRule>
  </conditionalFormatting>
  <conditionalFormatting sqref="AG12:AG13">
    <cfRule type="cellIs" dxfId="796" priority="752" operator="equal">
      <formula>"Catastrófico"</formula>
    </cfRule>
    <cfRule type="cellIs" dxfId="795" priority="753" operator="equal">
      <formula>"Mayor"</formula>
    </cfRule>
    <cfRule type="cellIs" dxfId="794" priority="754" operator="equal">
      <formula>"Moderado"</formula>
    </cfRule>
    <cfRule type="cellIs" dxfId="793" priority="755" operator="equal">
      <formula>"Menor"</formula>
    </cfRule>
    <cfRule type="cellIs" dxfId="792" priority="756" operator="equal">
      <formula>"Leve"</formula>
    </cfRule>
  </conditionalFormatting>
  <conditionalFormatting sqref="AI12:AI13">
    <cfRule type="cellIs" dxfId="791" priority="748" operator="equal">
      <formula>"Extremo"</formula>
    </cfRule>
    <cfRule type="cellIs" dxfId="790" priority="749" operator="equal">
      <formula>"Alto"</formula>
    </cfRule>
    <cfRule type="cellIs" dxfId="789" priority="750" operator="equal">
      <formula>"Moderado"</formula>
    </cfRule>
    <cfRule type="cellIs" dxfId="788" priority="751" operator="equal">
      <formula>"Bajo"</formula>
    </cfRule>
  </conditionalFormatting>
  <conditionalFormatting sqref="AE14">
    <cfRule type="cellIs" dxfId="787" priority="743" operator="equal">
      <formula>"Muy Alta"</formula>
    </cfRule>
    <cfRule type="cellIs" dxfId="786" priority="744" operator="equal">
      <formula>"Alta"</formula>
    </cfRule>
    <cfRule type="cellIs" dxfId="785" priority="745" operator="equal">
      <formula>"Media"</formula>
    </cfRule>
    <cfRule type="cellIs" dxfId="784" priority="746" operator="equal">
      <formula>"Baja"</formula>
    </cfRule>
    <cfRule type="cellIs" dxfId="783" priority="747" operator="equal">
      <formula>"Muy Baja"</formula>
    </cfRule>
  </conditionalFormatting>
  <conditionalFormatting sqref="AG14">
    <cfRule type="cellIs" dxfId="782" priority="738" operator="equal">
      <formula>"Catastrófico"</formula>
    </cfRule>
    <cfRule type="cellIs" dxfId="781" priority="739" operator="equal">
      <formula>"Mayor"</formula>
    </cfRule>
    <cfRule type="cellIs" dxfId="780" priority="740" operator="equal">
      <formula>"Moderado"</formula>
    </cfRule>
    <cfRule type="cellIs" dxfId="779" priority="741" operator="equal">
      <formula>"Menor"</formula>
    </cfRule>
    <cfRule type="cellIs" dxfId="778" priority="742" operator="equal">
      <formula>"Leve"</formula>
    </cfRule>
  </conditionalFormatting>
  <conditionalFormatting sqref="AI14">
    <cfRule type="cellIs" dxfId="777" priority="734" operator="equal">
      <formula>"Extremo"</formula>
    </cfRule>
    <cfRule type="cellIs" dxfId="776" priority="735" operator="equal">
      <formula>"Alto"</formula>
    </cfRule>
    <cfRule type="cellIs" dxfId="775" priority="736" operator="equal">
      <formula>"Moderado"</formula>
    </cfRule>
    <cfRule type="cellIs" dxfId="774" priority="737" operator="equal">
      <formula>"Bajo"</formula>
    </cfRule>
  </conditionalFormatting>
  <conditionalFormatting sqref="T29">
    <cfRule type="cellIs" dxfId="773" priority="191" operator="equal">
      <formula>"Extremo"</formula>
    </cfRule>
    <cfRule type="cellIs" dxfId="772" priority="192" operator="equal">
      <formula>"Alto"</formula>
    </cfRule>
    <cfRule type="cellIs" dxfId="771" priority="193" operator="equal">
      <formula>"Moderado"</formula>
    </cfRule>
    <cfRule type="cellIs" dxfId="770" priority="194" operator="equal">
      <formula>"Bajo"</formula>
    </cfRule>
  </conditionalFormatting>
  <conditionalFormatting sqref="R29">
    <cfRule type="cellIs" dxfId="769" priority="186" operator="equal">
      <formula>"Catastrófico"</formula>
    </cfRule>
    <cfRule type="cellIs" dxfId="768" priority="187" operator="equal">
      <formula>"Mayor"</formula>
    </cfRule>
    <cfRule type="cellIs" dxfId="767" priority="188" operator="equal">
      <formula>"Moderado"</formula>
    </cfRule>
    <cfRule type="cellIs" dxfId="766" priority="189" operator="equal">
      <formula>"Menor"</formula>
    </cfRule>
    <cfRule type="cellIs" dxfId="765" priority="190" operator="equal">
      <formula>"Leve"</formula>
    </cfRule>
  </conditionalFormatting>
  <conditionalFormatting sqref="M15">
    <cfRule type="cellIs" dxfId="764" priority="612" operator="equal">
      <formula>"Muy Alta"</formula>
    </cfRule>
    <cfRule type="cellIs" dxfId="763" priority="613" operator="equal">
      <formula>"Alta"</formula>
    </cfRule>
    <cfRule type="cellIs" dxfId="762" priority="614" operator="equal">
      <formula>"Media"</formula>
    </cfRule>
    <cfRule type="cellIs" dxfId="761" priority="615" operator="equal">
      <formula>"Baja"</formula>
    </cfRule>
    <cfRule type="cellIs" dxfId="760" priority="616" operator="equal">
      <formula>"Muy Baja"</formula>
    </cfRule>
  </conditionalFormatting>
  <conditionalFormatting sqref="Q15">
    <cfRule type="containsText" dxfId="759" priority="611" operator="containsText" text="❌">
      <formula>NOT(ISERROR(SEARCH("❌",Q15)))</formula>
    </cfRule>
  </conditionalFormatting>
  <conditionalFormatting sqref="T15">
    <cfRule type="cellIs" dxfId="758" priority="607" operator="equal">
      <formula>"Extremo"</formula>
    </cfRule>
    <cfRule type="cellIs" dxfId="757" priority="608" operator="equal">
      <formula>"Alto"</formula>
    </cfRule>
    <cfRule type="cellIs" dxfId="756" priority="609" operator="equal">
      <formula>"Moderado"</formula>
    </cfRule>
    <cfRule type="cellIs" dxfId="755" priority="610" operator="equal">
      <formula>"Bajo"</formula>
    </cfRule>
  </conditionalFormatting>
  <conditionalFormatting sqref="R15">
    <cfRule type="cellIs" dxfId="754" priority="602" operator="equal">
      <formula>"Catastrófico"</formula>
    </cfRule>
    <cfRule type="cellIs" dxfId="753" priority="603" operator="equal">
      <formula>"Mayor"</formula>
    </cfRule>
    <cfRule type="cellIs" dxfId="752" priority="604" operator="equal">
      <formula>"Moderado"</formula>
    </cfRule>
    <cfRule type="cellIs" dxfId="751" priority="605" operator="equal">
      <formula>"Menor"</formula>
    </cfRule>
    <cfRule type="cellIs" dxfId="750" priority="606" operator="equal">
      <formula>"Leve"</formula>
    </cfRule>
  </conditionalFormatting>
  <conditionalFormatting sqref="AG15">
    <cfRule type="cellIs" dxfId="749" priority="574" operator="equal">
      <formula>"Catastrófico"</formula>
    </cfRule>
    <cfRule type="cellIs" dxfId="748" priority="575" operator="equal">
      <formula>"Mayor"</formula>
    </cfRule>
    <cfRule type="cellIs" dxfId="747" priority="576" operator="equal">
      <formula>"Moderado"</formula>
    </cfRule>
    <cfRule type="cellIs" dxfId="746" priority="577" operator="equal">
      <formula>"Menor"</formula>
    </cfRule>
    <cfRule type="cellIs" dxfId="745" priority="578" operator="equal">
      <formula>"Leve"</formula>
    </cfRule>
  </conditionalFormatting>
  <conditionalFormatting sqref="AI15">
    <cfRule type="cellIs" dxfId="744" priority="562" operator="equal">
      <formula>"Extremo"</formula>
    </cfRule>
    <cfRule type="cellIs" dxfId="743" priority="563" operator="equal">
      <formula>"Alto"</formula>
    </cfRule>
    <cfRule type="cellIs" dxfId="742" priority="564" operator="equal">
      <formula>"Moderado"</formula>
    </cfRule>
    <cfRule type="cellIs" dxfId="741" priority="565" operator="equal">
      <formula>"Bajo"</formula>
    </cfRule>
  </conditionalFormatting>
  <conditionalFormatting sqref="AE15">
    <cfRule type="cellIs" dxfId="740" priority="557" operator="equal">
      <formula>"Muy Alta"</formula>
    </cfRule>
    <cfRule type="cellIs" dxfId="739" priority="558" operator="equal">
      <formula>"Alta"</formula>
    </cfRule>
    <cfRule type="cellIs" dxfId="738" priority="559" operator="equal">
      <formula>"Media"</formula>
    </cfRule>
    <cfRule type="cellIs" dxfId="737" priority="560" operator="equal">
      <formula>"Baja"</formula>
    </cfRule>
    <cfRule type="cellIs" dxfId="736" priority="561" operator="equal">
      <formula>"Muy Baja"</formula>
    </cfRule>
  </conditionalFormatting>
  <conditionalFormatting sqref="M16 AE16">
    <cfRule type="cellIs" dxfId="735" priority="552" operator="equal">
      <formula>"Muy Alta"</formula>
    </cfRule>
    <cfRule type="cellIs" dxfId="734" priority="553" operator="equal">
      <formula>"Alta"</formula>
    </cfRule>
    <cfRule type="cellIs" dxfId="733" priority="554" operator="equal">
      <formula>"Media"</formula>
    </cfRule>
    <cfRule type="cellIs" dxfId="732" priority="555" operator="equal">
      <formula>"Baja"</formula>
    </cfRule>
    <cfRule type="cellIs" dxfId="731" priority="556" operator="equal">
      <formula>"Muy Baja"</formula>
    </cfRule>
  </conditionalFormatting>
  <conditionalFormatting sqref="AG16 R16">
    <cfRule type="cellIs" dxfId="730" priority="547" operator="equal">
      <formula>"Catastrófico"</formula>
    </cfRule>
    <cfRule type="cellIs" dxfId="729" priority="548" operator="equal">
      <formula>"Mayor"</formula>
    </cfRule>
    <cfRule type="cellIs" dxfId="728" priority="549" operator="equal">
      <formula>"Moderado"</formula>
    </cfRule>
    <cfRule type="cellIs" dxfId="727" priority="550" operator="equal">
      <formula>"Menor"</formula>
    </cfRule>
    <cfRule type="cellIs" dxfId="726" priority="551" operator="equal">
      <formula>"Leve"</formula>
    </cfRule>
  </conditionalFormatting>
  <conditionalFormatting sqref="AI16 T16">
    <cfRule type="cellIs" dxfId="725" priority="543" operator="equal">
      <formula>"Extremo"</formula>
    </cfRule>
    <cfRule type="cellIs" dxfId="724" priority="544" operator="equal">
      <formula>"Alto"</formula>
    </cfRule>
    <cfRule type="cellIs" dxfId="723" priority="545" operator="equal">
      <formula>"Moderado"</formula>
    </cfRule>
    <cfRule type="cellIs" dxfId="722" priority="546" operator="equal">
      <formula>"Bajo"</formula>
    </cfRule>
  </conditionalFormatting>
  <conditionalFormatting sqref="Q16:Q17">
    <cfRule type="containsText" dxfId="721" priority="542" operator="containsText" text="❌">
      <formula>NOT(ISERROR(SEARCH("❌",Q16)))</formula>
    </cfRule>
  </conditionalFormatting>
  <conditionalFormatting sqref="R17">
    <cfRule type="cellIs" dxfId="720" priority="537" operator="equal">
      <formula>"Catastrófico"</formula>
    </cfRule>
    <cfRule type="cellIs" dxfId="719" priority="538" operator="equal">
      <formula>"Mayor"</formula>
    </cfRule>
    <cfRule type="cellIs" dxfId="718" priority="539" operator="equal">
      <formula>"Moderado"</formula>
    </cfRule>
    <cfRule type="cellIs" dxfId="717" priority="540" operator="equal">
      <formula>"Menor"</formula>
    </cfRule>
    <cfRule type="cellIs" dxfId="716" priority="541" operator="equal">
      <formula>"Leve"</formula>
    </cfRule>
  </conditionalFormatting>
  <conditionalFormatting sqref="T17">
    <cfRule type="cellIs" dxfId="715" priority="533" operator="equal">
      <formula>"Extremo"</formula>
    </cfRule>
    <cfRule type="cellIs" dxfId="714" priority="534" operator="equal">
      <formula>"Alto"</formula>
    </cfRule>
    <cfRule type="cellIs" dxfId="713" priority="535" operator="equal">
      <formula>"Moderado"</formula>
    </cfRule>
    <cfRule type="cellIs" dxfId="712" priority="536" operator="equal">
      <formula>"Bajo"</formula>
    </cfRule>
  </conditionalFormatting>
  <conditionalFormatting sqref="M17">
    <cfRule type="cellIs" dxfId="711" priority="514" operator="equal">
      <formula>"Muy Alta"</formula>
    </cfRule>
    <cfRule type="cellIs" dxfId="710" priority="515" operator="equal">
      <formula>"Alta"</formula>
    </cfRule>
    <cfRule type="cellIs" dxfId="709" priority="516" operator="equal">
      <formula>"Media"</formula>
    </cfRule>
    <cfRule type="cellIs" dxfId="708" priority="517" operator="equal">
      <formula>"Baja"</formula>
    </cfRule>
    <cfRule type="cellIs" dxfId="707" priority="518" operator="equal">
      <formula>"Muy Baja"</formula>
    </cfRule>
  </conditionalFormatting>
  <conditionalFormatting sqref="AE17">
    <cfRule type="cellIs" dxfId="706" priority="509" operator="equal">
      <formula>"Muy Alta"</formula>
    </cfRule>
    <cfRule type="cellIs" dxfId="705" priority="510" operator="equal">
      <formula>"Alta"</formula>
    </cfRule>
    <cfRule type="cellIs" dxfId="704" priority="511" operator="equal">
      <formula>"Media"</formula>
    </cfRule>
    <cfRule type="cellIs" dxfId="703" priority="512" operator="equal">
      <formula>"Baja"</formula>
    </cfRule>
    <cfRule type="cellIs" dxfId="702" priority="513" operator="equal">
      <formula>"Muy Baja"</formula>
    </cfRule>
  </conditionalFormatting>
  <conditionalFormatting sqref="AG17">
    <cfRule type="cellIs" dxfId="701" priority="504" operator="equal">
      <formula>"Catastrófico"</formula>
    </cfRule>
    <cfRule type="cellIs" dxfId="700" priority="505" operator="equal">
      <formula>"Mayor"</formula>
    </cfRule>
    <cfRule type="cellIs" dxfId="699" priority="506" operator="equal">
      <formula>"Moderado"</formula>
    </cfRule>
    <cfRule type="cellIs" dxfId="698" priority="507" operator="equal">
      <formula>"Menor"</formula>
    </cfRule>
    <cfRule type="cellIs" dxfId="697" priority="508" operator="equal">
      <formula>"Leve"</formula>
    </cfRule>
  </conditionalFormatting>
  <conditionalFormatting sqref="AI17">
    <cfRule type="cellIs" dxfId="696" priority="500" operator="equal">
      <formula>"Extremo"</formula>
    </cfRule>
    <cfRule type="cellIs" dxfId="695" priority="501" operator="equal">
      <formula>"Alto"</formula>
    </cfRule>
    <cfRule type="cellIs" dxfId="694" priority="502" operator="equal">
      <formula>"Moderado"</formula>
    </cfRule>
    <cfRule type="cellIs" dxfId="693" priority="503" operator="equal">
      <formula>"Bajo"</formula>
    </cfRule>
  </conditionalFormatting>
  <conditionalFormatting sqref="AE18 L18:M18">
    <cfRule type="cellIs" dxfId="692" priority="486" operator="equal">
      <formula>"Muy Alta"</formula>
    </cfRule>
    <cfRule type="cellIs" dxfId="691" priority="487" operator="equal">
      <formula>"Alta"</formula>
    </cfRule>
    <cfRule type="cellIs" dxfId="690" priority="488" operator="equal">
      <formula>"Media"</formula>
    </cfRule>
    <cfRule type="cellIs" dxfId="689" priority="489" operator="equal">
      <formula>"Baja"</formula>
    </cfRule>
    <cfRule type="cellIs" dxfId="688" priority="490" operator="equal">
      <formula>"Muy Baja"</formula>
    </cfRule>
  </conditionalFormatting>
  <conditionalFormatting sqref="Q18">
    <cfRule type="containsText" dxfId="687" priority="485" operator="containsText" text="❌">
      <formula>NOT(ISERROR(SEARCH("❌",Q18)))</formula>
    </cfRule>
  </conditionalFormatting>
  <conditionalFormatting sqref="Q18:R18 AG18">
    <cfRule type="cellIs" dxfId="686" priority="491" operator="equal">
      <formula>"Catastrófico"</formula>
    </cfRule>
    <cfRule type="cellIs" dxfId="685" priority="492" operator="equal">
      <formula>"Mayor"</formula>
    </cfRule>
    <cfRule type="cellIs" dxfId="684" priority="493" operator="equal">
      <formula>"Moderado"</formula>
    </cfRule>
    <cfRule type="cellIs" dxfId="683" priority="494" operator="equal">
      <formula>"Menor"</formula>
    </cfRule>
    <cfRule type="cellIs" dxfId="682" priority="495" operator="equal">
      <formula>"Leve"</formula>
    </cfRule>
  </conditionalFormatting>
  <conditionalFormatting sqref="S18:T18 AI18">
    <cfRule type="cellIs" dxfId="681" priority="496" operator="equal">
      <formula>"Extremo"</formula>
    </cfRule>
    <cfRule type="cellIs" dxfId="680" priority="497" operator="equal">
      <formula>"Alto"</formula>
    </cfRule>
    <cfRule type="cellIs" dxfId="679" priority="498" operator="equal">
      <formula>"Moderado"</formula>
    </cfRule>
    <cfRule type="cellIs" dxfId="678" priority="499" operator="equal">
      <formula>"Bajo"</formula>
    </cfRule>
  </conditionalFormatting>
  <conditionalFormatting sqref="Q19">
    <cfRule type="containsText" dxfId="677" priority="484" operator="containsText" text="❌">
      <formula>NOT(ISERROR(SEARCH("❌",Q19)))</formula>
    </cfRule>
  </conditionalFormatting>
  <conditionalFormatting sqref="M19 M21">
    <cfRule type="cellIs" dxfId="676" priority="479" operator="equal">
      <formula>"Muy Alta"</formula>
    </cfRule>
    <cfRule type="cellIs" dxfId="675" priority="480" operator="equal">
      <formula>"Alta"</formula>
    </cfRule>
    <cfRule type="cellIs" dxfId="674" priority="481" operator="equal">
      <formula>"Media"</formula>
    </cfRule>
    <cfRule type="cellIs" dxfId="673" priority="482" operator="equal">
      <formula>"Baja"</formula>
    </cfRule>
    <cfRule type="cellIs" dxfId="672" priority="483" operator="equal">
      <formula>"Muy Baja"</formula>
    </cfRule>
  </conditionalFormatting>
  <conditionalFormatting sqref="Q21">
    <cfRule type="containsText" dxfId="671" priority="478" operator="containsText" text="❌">
      <formula>NOT(ISERROR(SEARCH("❌",Q21)))</formula>
    </cfRule>
  </conditionalFormatting>
  <conditionalFormatting sqref="M22">
    <cfRule type="cellIs" dxfId="670" priority="473" operator="equal">
      <formula>"Muy Alta"</formula>
    </cfRule>
    <cfRule type="cellIs" dxfId="669" priority="474" operator="equal">
      <formula>"Alta"</formula>
    </cfRule>
    <cfRule type="cellIs" dxfId="668" priority="475" operator="equal">
      <formula>"Media"</formula>
    </cfRule>
    <cfRule type="cellIs" dxfId="667" priority="476" operator="equal">
      <formula>"Baja"</formula>
    </cfRule>
    <cfRule type="cellIs" dxfId="666" priority="477" operator="equal">
      <formula>"Muy Baja"</formula>
    </cfRule>
  </conditionalFormatting>
  <conditionalFormatting sqref="M20">
    <cfRule type="cellIs" dxfId="665" priority="468" operator="equal">
      <formula>"Muy Alta"</formula>
    </cfRule>
    <cfRule type="cellIs" dxfId="664" priority="469" operator="equal">
      <formula>"Alta"</formula>
    </cfRule>
    <cfRule type="cellIs" dxfId="663" priority="470" operator="equal">
      <formula>"Media"</formula>
    </cfRule>
    <cfRule type="cellIs" dxfId="662" priority="471" operator="equal">
      <formula>"Baja"</formula>
    </cfRule>
    <cfRule type="cellIs" dxfId="661" priority="472" operator="equal">
      <formula>"Muy Baja"</formula>
    </cfRule>
  </conditionalFormatting>
  <conditionalFormatting sqref="Q20">
    <cfRule type="containsText" dxfId="660" priority="467" operator="containsText" text="❌">
      <formula>NOT(ISERROR(SEARCH("❌",Q20)))</formula>
    </cfRule>
  </conditionalFormatting>
  <conditionalFormatting sqref="Q22">
    <cfRule type="containsText" dxfId="659" priority="466" operator="containsText" text="❌">
      <formula>NOT(ISERROR(SEARCH("❌",Q22)))</formula>
    </cfRule>
  </conditionalFormatting>
  <conditionalFormatting sqref="T19">
    <cfRule type="cellIs" dxfId="658" priority="462" operator="equal">
      <formula>"Extremo"</formula>
    </cfRule>
    <cfRule type="cellIs" dxfId="657" priority="463" operator="equal">
      <formula>"Alto"</formula>
    </cfRule>
    <cfRule type="cellIs" dxfId="656" priority="464" operator="equal">
      <formula>"Moderado"</formula>
    </cfRule>
    <cfRule type="cellIs" dxfId="655" priority="465" operator="equal">
      <formula>"Bajo"</formula>
    </cfRule>
  </conditionalFormatting>
  <conditionalFormatting sqref="R19">
    <cfRule type="cellIs" dxfId="654" priority="457" operator="equal">
      <formula>"Catastrófico"</formula>
    </cfRule>
    <cfRule type="cellIs" dxfId="653" priority="458" operator="equal">
      <formula>"Mayor"</formula>
    </cfRule>
    <cfRule type="cellIs" dxfId="652" priority="459" operator="equal">
      <formula>"Moderado"</formula>
    </cfRule>
    <cfRule type="cellIs" dxfId="651" priority="460" operator="equal">
      <formula>"Menor"</formula>
    </cfRule>
    <cfRule type="cellIs" dxfId="650" priority="461" operator="equal">
      <formula>"Leve"</formula>
    </cfRule>
  </conditionalFormatting>
  <conditionalFormatting sqref="T20">
    <cfRule type="cellIs" dxfId="649" priority="453" operator="equal">
      <formula>"Extremo"</formula>
    </cfRule>
    <cfRule type="cellIs" dxfId="648" priority="454" operator="equal">
      <formula>"Alto"</formula>
    </cfRule>
    <cfRule type="cellIs" dxfId="647" priority="455" operator="equal">
      <formula>"Moderado"</formula>
    </cfRule>
    <cfRule type="cellIs" dxfId="646" priority="456" operator="equal">
      <formula>"Bajo"</formula>
    </cfRule>
  </conditionalFormatting>
  <conditionalFormatting sqref="R20">
    <cfRule type="cellIs" dxfId="645" priority="448" operator="equal">
      <formula>"Catastrófico"</formula>
    </cfRule>
    <cfRule type="cellIs" dxfId="644" priority="449" operator="equal">
      <formula>"Mayor"</formula>
    </cfRule>
    <cfRule type="cellIs" dxfId="643" priority="450" operator="equal">
      <formula>"Moderado"</formula>
    </cfRule>
    <cfRule type="cellIs" dxfId="642" priority="451" operator="equal">
      <formula>"Menor"</formula>
    </cfRule>
    <cfRule type="cellIs" dxfId="641" priority="452" operator="equal">
      <formula>"Leve"</formula>
    </cfRule>
  </conditionalFormatting>
  <conditionalFormatting sqref="T21">
    <cfRule type="cellIs" dxfId="640" priority="444" operator="equal">
      <formula>"Extremo"</formula>
    </cfRule>
    <cfRule type="cellIs" dxfId="639" priority="445" operator="equal">
      <formula>"Alto"</formula>
    </cfRule>
    <cfRule type="cellIs" dxfId="638" priority="446" operator="equal">
      <formula>"Moderado"</formula>
    </cfRule>
    <cfRule type="cellIs" dxfId="637" priority="447" operator="equal">
      <formula>"Bajo"</formula>
    </cfRule>
  </conditionalFormatting>
  <conditionalFormatting sqref="R21">
    <cfRule type="cellIs" dxfId="636" priority="439" operator="equal">
      <formula>"Catastrófico"</formula>
    </cfRule>
    <cfRule type="cellIs" dxfId="635" priority="440" operator="equal">
      <formula>"Mayor"</formula>
    </cfRule>
    <cfRule type="cellIs" dxfId="634" priority="441" operator="equal">
      <formula>"Moderado"</formula>
    </cfRule>
    <cfRule type="cellIs" dxfId="633" priority="442" operator="equal">
      <formula>"Menor"</formula>
    </cfRule>
    <cfRule type="cellIs" dxfId="632" priority="443" operator="equal">
      <formula>"Leve"</formula>
    </cfRule>
  </conditionalFormatting>
  <conditionalFormatting sqref="T22">
    <cfRule type="cellIs" dxfId="631" priority="435" operator="equal">
      <formula>"Extremo"</formula>
    </cfRule>
    <cfRule type="cellIs" dxfId="630" priority="436" operator="equal">
      <formula>"Alto"</formula>
    </cfRule>
    <cfRule type="cellIs" dxfId="629" priority="437" operator="equal">
      <formula>"Moderado"</formula>
    </cfRule>
    <cfRule type="cellIs" dxfId="628" priority="438" operator="equal">
      <formula>"Bajo"</formula>
    </cfRule>
  </conditionalFormatting>
  <conditionalFormatting sqref="R22">
    <cfRule type="cellIs" dxfId="627" priority="430" operator="equal">
      <formula>"Catastrófico"</formula>
    </cfRule>
    <cfRule type="cellIs" dxfId="626" priority="431" operator="equal">
      <formula>"Mayor"</formula>
    </cfRule>
    <cfRule type="cellIs" dxfId="625" priority="432" operator="equal">
      <formula>"Moderado"</formula>
    </cfRule>
    <cfRule type="cellIs" dxfId="624" priority="433" operator="equal">
      <formula>"Menor"</formula>
    </cfRule>
    <cfRule type="cellIs" dxfId="623" priority="434" operator="equal">
      <formula>"Leve"</formula>
    </cfRule>
  </conditionalFormatting>
  <conditionalFormatting sqref="AI20">
    <cfRule type="cellIs" dxfId="622" priority="402" operator="equal">
      <formula>"Extremo"</formula>
    </cfRule>
    <cfRule type="cellIs" dxfId="621" priority="403" operator="equal">
      <formula>"Alto"</formula>
    </cfRule>
    <cfRule type="cellIs" dxfId="620" priority="404" operator="equal">
      <formula>"Moderado"</formula>
    </cfRule>
    <cfRule type="cellIs" dxfId="619" priority="405" operator="equal">
      <formula>"Bajo"</formula>
    </cfRule>
  </conditionalFormatting>
  <conditionalFormatting sqref="AE19">
    <cfRule type="cellIs" dxfId="618" priority="425" operator="equal">
      <formula>"Muy Alta"</formula>
    </cfRule>
    <cfRule type="cellIs" dxfId="617" priority="426" operator="equal">
      <formula>"Alta"</formula>
    </cfRule>
    <cfRule type="cellIs" dxfId="616" priority="427" operator="equal">
      <formula>"Media"</formula>
    </cfRule>
    <cfRule type="cellIs" dxfId="615" priority="428" operator="equal">
      <formula>"Baja"</formula>
    </cfRule>
    <cfRule type="cellIs" dxfId="614" priority="429" operator="equal">
      <formula>"Muy Baja"</formula>
    </cfRule>
  </conditionalFormatting>
  <conditionalFormatting sqref="AG19">
    <cfRule type="cellIs" dxfId="613" priority="420" operator="equal">
      <formula>"Catastrófico"</formula>
    </cfRule>
    <cfRule type="cellIs" dxfId="612" priority="421" operator="equal">
      <formula>"Mayor"</formula>
    </cfRule>
    <cfRule type="cellIs" dxfId="611" priority="422" operator="equal">
      <formula>"Moderado"</formula>
    </cfRule>
    <cfRule type="cellIs" dxfId="610" priority="423" operator="equal">
      <formula>"Menor"</formula>
    </cfRule>
    <cfRule type="cellIs" dxfId="609" priority="424" operator="equal">
      <formula>"Leve"</formula>
    </cfRule>
  </conditionalFormatting>
  <conditionalFormatting sqref="AI19">
    <cfRule type="cellIs" dxfId="608" priority="416" operator="equal">
      <formula>"Extremo"</formula>
    </cfRule>
    <cfRule type="cellIs" dxfId="607" priority="417" operator="equal">
      <formula>"Alto"</formula>
    </cfRule>
    <cfRule type="cellIs" dxfId="606" priority="418" operator="equal">
      <formula>"Moderado"</formula>
    </cfRule>
    <cfRule type="cellIs" dxfId="605" priority="419" operator="equal">
      <formula>"Bajo"</formula>
    </cfRule>
  </conditionalFormatting>
  <conditionalFormatting sqref="AE20">
    <cfRule type="cellIs" dxfId="604" priority="411" operator="equal">
      <formula>"Muy Alta"</formula>
    </cfRule>
    <cfRule type="cellIs" dxfId="603" priority="412" operator="equal">
      <formula>"Alta"</formula>
    </cfRule>
    <cfRule type="cellIs" dxfId="602" priority="413" operator="equal">
      <formula>"Media"</formula>
    </cfRule>
    <cfRule type="cellIs" dxfId="601" priority="414" operator="equal">
      <formula>"Baja"</formula>
    </cfRule>
    <cfRule type="cellIs" dxfId="600" priority="415" operator="equal">
      <formula>"Muy Baja"</formula>
    </cfRule>
  </conditionalFormatting>
  <conditionalFormatting sqref="AG20">
    <cfRule type="cellIs" dxfId="599" priority="406" operator="equal">
      <formula>"Catastrófico"</formula>
    </cfRule>
    <cfRule type="cellIs" dxfId="598" priority="407" operator="equal">
      <formula>"Mayor"</formula>
    </cfRule>
    <cfRule type="cellIs" dxfId="597" priority="408" operator="equal">
      <formula>"Moderado"</formula>
    </cfRule>
    <cfRule type="cellIs" dxfId="596" priority="409" operator="equal">
      <formula>"Menor"</formula>
    </cfRule>
    <cfRule type="cellIs" dxfId="595" priority="410" operator="equal">
      <formula>"Leve"</formula>
    </cfRule>
  </conditionalFormatting>
  <conditionalFormatting sqref="AE21">
    <cfRule type="cellIs" dxfId="594" priority="397" operator="equal">
      <formula>"Muy Alta"</formula>
    </cfRule>
    <cfRule type="cellIs" dxfId="593" priority="398" operator="equal">
      <formula>"Alta"</formula>
    </cfRule>
    <cfRule type="cellIs" dxfId="592" priority="399" operator="equal">
      <formula>"Media"</formula>
    </cfRule>
    <cfRule type="cellIs" dxfId="591" priority="400" operator="equal">
      <formula>"Baja"</formula>
    </cfRule>
    <cfRule type="cellIs" dxfId="590" priority="401" operator="equal">
      <formula>"Muy Baja"</formula>
    </cfRule>
  </conditionalFormatting>
  <conditionalFormatting sqref="AG21">
    <cfRule type="cellIs" dxfId="589" priority="392" operator="equal">
      <formula>"Catastrófico"</formula>
    </cfRule>
    <cfRule type="cellIs" dxfId="588" priority="393" operator="equal">
      <formula>"Mayor"</formula>
    </cfRule>
    <cfRule type="cellIs" dxfId="587" priority="394" operator="equal">
      <formula>"Moderado"</formula>
    </cfRule>
    <cfRule type="cellIs" dxfId="586" priority="395" operator="equal">
      <formula>"Menor"</formula>
    </cfRule>
    <cfRule type="cellIs" dxfId="585" priority="396" operator="equal">
      <formula>"Leve"</formula>
    </cfRule>
  </conditionalFormatting>
  <conditionalFormatting sqref="AI21">
    <cfRule type="cellIs" dxfId="584" priority="388" operator="equal">
      <formula>"Extremo"</formula>
    </cfRule>
    <cfRule type="cellIs" dxfId="583" priority="389" operator="equal">
      <formula>"Alto"</formula>
    </cfRule>
    <cfRule type="cellIs" dxfId="582" priority="390" operator="equal">
      <formula>"Moderado"</formula>
    </cfRule>
    <cfRule type="cellIs" dxfId="581" priority="391" operator="equal">
      <formula>"Bajo"</formula>
    </cfRule>
  </conditionalFormatting>
  <conditionalFormatting sqref="AE22">
    <cfRule type="cellIs" dxfId="580" priority="383" operator="equal">
      <formula>"Muy Alta"</formula>
    </cfRule>
    <cfRule type="cellIs" dxfId="579" priority="384" operator="equal">
      <formula>"Alta"</formula>
    </cfRule>
    <cfRule type="cellIs" dxfId="578" priority="385" operator="equal">
      <formula>"Media"</formula>
    </cfRule>
    <cfRule type="cellIs" dxfId="577" priority="386" operator="equal">
      <formula>"Baja"</formula>
    </cfRule>
    <cfRule type="cellIs" dxfId="576" priority="387" operator="equal">
      <formula>"Muy Baja"</formula>
    </cfRule>
  </conditionalFormatting>
  <conditionalFormatting sqref="AG22">
    <cfRule type="cellIs" dxfId="575" priority="378" operator="equal">
      <formula>"Catastrófico"</formula>
    </cfRule>
    <cfRule type="cellIs" dxfId="574" priority="379" operator="equal">
      <formula>"Mayor"</formula>
    </cfRule>
    <cfRule type="cellIs" dxfId="573" priority="380" operator="equal">
      <formula>"Moderado"</formula>
    </cfRule>
    <cfRule type="cellIs" dxfId="572" priority="381" operator="equal">
      <formula>"Menor"</formula>
    </cfRule>
    <cfRule type="cellIs" dxfId="571" priority="382" operator="equal">
      <formula>"Leve"</formula>
    </cfRule>
  </conditionalFormatting>
  <conditionalFormatting sqref="AI22">
    <cfRule type="cellIs" dxfId="570" priority="374" operator="equal">
      <formula>"Extremo"</formula>
    </cfRule>
    <cfRule type="cellIs" dxfId="569" priority="375" operator="equal">
      <formula>"Alto"</formula>
    </cfRule>
    <cfRule type="cellIs" dxfId="568" priority="376" operator="equal">
      <formula>"Moderado"</formula>
    </cfRule>
    <cfRule type="cellIs" dxfId="567" priority="377" operator="equal">
      <formula>"Bajo"</formula>
    </cfRule>
  </conditionalFormatting>
  <conditionalFormatting sqref="T24">
    <cfRule type="cellIs" dxfId="566" priority="370" operator="equal">
      <formula>"Extremo"</formula>
    </cfRule>
    <cfRule type="cellIs" dxfId="565" priority="371" operator="equal">
      <formula>"Alto"</formula>
    </cfRule>
    <cfRule type="cellIs" dxfId="564" priority="372" operator="equal">
      <formula>"Moderado"</formula>
    </cfRule>
    <cfRule type="cellIs" dxfId="563" priority="373" operator="equal">
      <formula>"Bajo"</formula>
    </cfRule>
  </conditionalFormatting>
  <conditionalFormatting sqref="R24">
    <cfRule type="cellIs" dxfId="562" priority="365" operator="equal">
      <formula>"Catastrófico"</formula>
    </cfRule>
    <cfRule type="cellIs" dxfId="561" priority="366" operator="equal">
      <formula>"Mayor"</formula>
    </cfRule>
    <cfRule type="cellIs" dxfId="560" priority="367" operator="equal">
      <formula>"Moderado"</formula>
    </cfRule>
    <cfRule type="cellIs" dxfId="559" priority="368" operator="equal">
      <formula>"Menor"</formula>
    </cfRule>
    <cfRule type="cellIs" dxfId="558" priority="369" operator="equal">
      <formula>"Leve"</formula>
    </cfRule>
  </conditionalFormatting>
  <conditionalFormatting sqref="P25">
    <cfRule type="containsText" dxfId="557" priority="359" operator="containsText" text="❌">
      <formula>NOT(ISERROR(SEARCH("❌",P25)))</formula>
    </cfRule>
  </conditionalFormatting>
  <conditionalFormatting sqref="S25">
    <cfRule type="cellIs" dxfId="556" priority="355" operator="equal">
      <formula>"Extremo"</formula>
    </cfRule>
    <cfRule type="cellIs" dxfId="555" priority="356" operator="equal">
      <formula>"Alto"</formula>
    </cfRule>
    <cfRule type="cellIs" dxfId="554" priority="357" operator="equal">
      <formula>"Moderado"</formula>
    </cfRule>
    <cfRule type="cellIs" dxfId="553" priority="358" operator="equal">
      <formula>"Bajo"</formula>
    </cfRule>
  </conditionalFormatting>
  <conditionalFormatting sqref="Q25">
    <cfRule type="cellIs" dxfId="552" priority="350" operator="equal">
      <formula>"Catastrófico"</formula>
    </cfRule>
    <cfRule type="cellIs" dxfId="551" priority="351" operator="equal">
      <formula>"Mayor"</formula>
    </cfRule>
    <cfRule type="cellIs" dxfId="550" priority="352" operator="equal">
      <formula>"Moderado"</formula>
    </cfRule>
    <cfRule type="cellIs" dxfId="549" priority="353" operator="equal">
      <formula>"Menor"</formula>
    </cfRule>
    <cfRule type="cellIs" dxfId="548" priority="354" operator="equal">
      <formula>"Leve"</formula>
    </cfRule>
  </conditionalFormatting>
  <conditionalFormatting sqref="M24">
    <cfRule type="cellIs" dxfId="547" priority="345" operator="equal">
      <formula>"Muy Alta"</formula>
    </cfRule>
    <cfRule type="cellIs" dxfId="546" priority="346" operator="equal">
      <formula>"Alta"</formula>
    </cfRule>
    <cfRule type="cellIs" dxfId="545" priority="347" operator="equal">
      <formula>"Media"</formula>
    </cfRule>
    <cfRule type="cellIs" dxfId="544" priority="348" operator="equal">
      <formula>"Baja"</formula>
    </cfRule>
    <cfRule type="cellIs" dxfId="543" priority="349" operator="equal">
      <formula>"Muy Baja"</formula>
    </cfRule>
  </conditionalFormatting>
  <conditionalFormatting sqref="Q24">
    <cfRule type="containsText" dxfId="542" priority="344" operator="containsText" text="❌">
      <formula>NOT(ISERROR(SEARCH("❌",Q24)))</formula>
    </cfRule>
  </conditionalFormatting>
  <conditionalFormatting sqref="M26">
    <cfRule type="cellIs" dxfId="541" priority="339" operator="equal">
      <formula>"Muy Alta"</formula>
    </cfRule>
    <cfRule type="cellIs" dxfId="540" priority="340" operator="equal">
      <formula>"Alta"</formula>
    </cfRule>
    <cfRule type="cellIs" dxfId="539" priority="341" operator="equal">
      <formula>"Media"</formula>
    </cfRule>
    <cfRule type="cellIs" dxfId="538" priority="342" operator="equal">
      <formula>"Baja"</formula>
    </cfRule>
    <cfRule type="cellIs" dxfId="537" priority="343" operator="equal">
      <formula>"Muy Baja"</formula>
    </cfRule>
  </conditionalFormatting>
  <conditionalFormatting sqref="Q26">
    <cfRule type="containsText" dxfId="536" priority="338" operator="containsText" text="❌">
      <formula>NOT(ISERROR(SEARCH("❌",Q26)))</formula>
    </cfRule>
  </conditionalFormatting>
  <conditionalFormatting sqref="T26">
    <cfRule type="cellIs" dxfId="535" priority="334" operator="equal">
      <formula>"Extremo"</formula>
    </cfRule>
    <cfRule type="cellIs" dxfId="534" priority="335" operator="equal">
      <formula>"Alto"</formula>
    </cfRule>
    <cfRule type="cellIs" dxfId="533" priority="336" operator="equal">
      <formula>"Moderado"</formula>
    </cfRule>
    <cfRule type="cellIs" dxfId="532" priority="337" operator="equal">
      <formula>"Bajo"</formula>
    </cfRule>
  </conditionalFormatting>
  <conditionalFormatting sqref="R26">
    <cfRule type="cellIs" dxfId="531" priority="329" operator="equal">
      <formula>"Catastrófico"</formula>
    </cfRule>
    <cfRule type="cellIs" dxfId="530" priority="330" operator="equal">
      <formula>"Mayor"</formula>
    </cfRule>
    <cfRule type="cellIs" dxfId="529" priority="331" operator="equal">
      <formula>"Moderado"</formula>
    </cfRule>
    <cfRule type="cellIs" dxfId="528" priority="332" operator="equal">
      <formula>"Menor"</formula>
    </cfRule>
    <cfRule type="cellIs" dxfId="527" priority="333" operator="equal">
      <formula>"Leve"</formula>
    </cfRule>
  </conditionalFormatting>
  <conditionalFormatting sqref="AI24:AI25">
    <cfRule type="cellIs" dxfId="526" priority="325" operator="equal">
      <formula>"Extremo"</formula>
    </cfRule>
    <cfRule type="cellIs" dxfId="525" priority="326" operator="equal">
      <formula>"Alto"</formula>
    </cfRule>
    <cfRule type="cellIs" dxfId="524" priority="327" operator="equal">
      <formula>"Moderado"</formula>
    </cfRule>
    <cfRule type="cellIs" dxfId="523" priority="328" operator="equal">
      <formula>"Bajo"</formula>
    </cfRule>
  </conditionalFormatting>
  <conditionalFormatting sqref="AE26">
    <cfRule type="cellIs" dxfId="522" priority="320" operator="equal">
      <formula>"Muy Alta"</formula>
    </cfRule>
    <cfRule type="cellIs" dxfId="521" priority="321" operator="equal">
      <formula>"Alta"</formula>
    </cfRule>
    <cfRule type="cellIs" dxfId="520" priority="322" operator="equal">
      <formula>"Media"</formula>
    </cfRule>
    <cfRule type="cellIs" dxfId="519" priority="323" operator="equal">
      <formula>"Baja"</formula>
    </cfRule>
    <cfRule type="cellIs" dxfId="518" priority="324" operator="equal">
      <formula>"Muy Baja"</formula>
    </cfRule>
  </conditionalFormatting>
  <conditionalFormatting sqref="AG26">
    <cfRule type="cellIs" dxfId="517" priority="315" operator="equal">
      <formula>"Catastrófico"</formula>
    </cfRule>
    <cfRule type="cellIs" dxfId="516" priority="316" operator="equal">
      <formula>"Mayor"</formula>
    </cfRule>
    <cfRule type="cellIs" dxfId="515" priority="317" operator="equal">
      <formula>"Moderado"</formula>
    </cfRule>
    <cfRule type="cellIs" dxfId="514" priority="318" operator="equal">
      <formula>"Menor"</formula>
    </cfRule>
    <cfRule type="cellIs" dxfId="513" priority="319" operator="equal">
      <formula>"Leve"</formula>
    </cfRule>
  </conditionalFormatting>
  <conditionalFormatting sqref="AI26">
    <cfRule type="cellIs" dxfId="512" priority="311" operator="equal">
      <formula>"Extremo"</formula>
    </cfRule>
    <cfRule type="cellIs" dxfId="511" priority="312" operator="equal">
      <formula>"Alto"</formula>
    </cfRule>
    <cfRule type="cellIs" dxfId="510" priority="313" operator="equal">
      <formula>"Moderado"</formula>
    </cfRule>
    <cfRule type="cellIs" dxfId="509" priority="314" operator="equal">
      <formula>"Bajo"</formula>
    </cfRule>
  </conditionalFormatting>
  <conditionalFormatting sqref="AE24:AE25">
    <cfRule type="cellIs" dxfId="508" priority="306" operator="equal">
      <formula>"Muy Alta"</formula>
    </cfRule>
    <cfRule type="cellIs" dxfId="507" priority="307" operator="equal">
      <formula>"Alta"</formula>
    </cfRule>
    <cfRule type="cellIs" dxfId="506" priority="308" operator="equal">
      <formula>"Media"</formula>
    </cfRule>
    <cfRule type="cellIs" dxfId="505" priority="309" operator="equal">
      <formula>"Baja"</formula>
    </cfRule>
    <cfRule type="cellIs" dxfId="504" priority="310" operator="equal">
      <formula>"Muy Baja"</formula>
    </cfRule>
  </conditionalFormatting>
  <conditionalFormatting sqref="AG24:AG25">
    <cfRule type="cellIs" dxfId="503" priority="301" operator="equal">
      <formula>"Catastrófico"</formula>
    </cfRule>
    <cfRule type="cellIs" dxfId="502" priority="302" operator="equal">
      <formula>"Mayor"</formula>
    </cfRule>
    <cfRule type="cellIs" dxfId="501" priority="303" operator="equal">
      <formula>"Moderado"</formula>
    </cfRule>
    <cfRule type="cellIs" dxfId="500" priority="304" operator="equal">
      <formula>"Menor"</formula>
    </cfRule>
    <cfRule type="cellIs" dxfId="499" priority="305" operator="equal">
      <formula>"Leve"</formula>
    </cfRule>
  </conditionalFormatting>
  <conditionalFormatting sqref="M23">
    <cfRule type="cellIs" dxfId="498" priority="296" operator="equal">
      <formula>"Muy Alta"</formula>
    </cfRule>
    <cfRule type="cellIs" dxfId="497" priority="297" operator="equal">
      <formula>"Alta"</formula>
    </cfRule>
    <cfRule type="cellIs" dxfId="496" priority="298" operator="equal">
      <formula>"Media"</formula>
    </cfRule>
    <cfRule type="cellIs" dxfId="495" priority="299" operator="equal">
      <formula>"Baja"</formula>
    </cfRule>
    <cfRule type="cellIs" dxfId="494" priority="300" operator="equal">
      <formula>"Muy Baja"</formula>
    </cfRule>
  </conditionalFormatting>
  <conditionalFormatting sqref="Q23">
    <cfRule type="containsText" dxfId="493" priority="295" operator="containsText" text="❌">
      <formula>NOT(ISERROR(SEARCH("❌",Q23)))</formula>
    </cfRule>
  </conditionalFormatting>
  <conditionalFormatting sqref="T23">
    <cfRule type="cellIs" dxfId="492" priority="291" operator="equal">
      <formula>"Extremo"</formula>
    </cfRule>
    <cfRule type="cellIs" dxfId="491" priority="292" operator="equal">
      <formula>"Alto"</formula>
    </cfRule>
    <cfRule type="cellIs" dxfId="490" priority="293" operator="equal">
      <formula>"Moderado"</formula>
    </cfRule>
    <cfRule type="cellIs" dxfId="489" priority="294" operator="equal">
      <formula>"Bajo"</formula>
    </cfRule>
  </conditionalFormatting>
  <conditionalFormatting sqref="R23">
    <cfRule type="cellIs" dxfId="488" priority="286" operator="equal">
      <formula>"Catastrófico"</formula>
    </cfRule>
    <cfRule type="cellIs" dxfId="487" priority="287" operator="equal">
      <formula>"Mayor"</formula>
    </cfRule>
    <cfRule type="cellIs" dxfId="486" priority="288" operator="equal">
      <formula>"Moderado"</formula>
    </cfRule>
    <cfRule type="cellIs" dxfId="485" priority="289" operator="equal">
      <formula>"Menor"</formula>
    </cfRule>
    <cfRule type="cellIs" dxfId="484" priority="290" operator="equal">
      <formula>"Leve"</formula>
    </cfRule>
  </conditionalFormatting>
  <conditionalFormatting sqref="AE23">
    <cfRule type="cellIs" dxfId="483" priority="281" operator="equal">
      <formula>"Muy Alta"</formula>
    </cfRule>
    <cfRule type="cellIs" dxfId="482" priority="282" operator="equal">
      <formula>"Alta"</formula>
    </cfRule>
    <cfRule type="cellIs" dxfId="481" priority="283" operator="equal">
      <formula>"Media"</formula>
    </cfRule>
    <cfRule type="cellIs" dxfId="480" priority="284" operator="equal">
      <formula>"Baja"</formula>
    </cfRule>
    <cfRule type="cellIs" dxfId="479" priority="285" operator="equal">
      <formula>"Muy Baja"</formula>
    </cfRule>
  </conditionalFormatting>
  <conditionalFormatting sqref="AG23">
    <cfRule type="cellIs" dxfId="478" priority="276" operator="equal">
      <formula>"Catastrófico"</formula>
    </cfRule>
    <cfRule type="cellIs" dxfId="477" priority="277" operator="equal">
      <formula>"Mayor"</formula>
    </cfRule>
    <cfRule type="cellIs" dxfId="476" priority="278" operator="equal">
      <formula>"Moderado"</formula>
    </cfRule>
    <cfRule type="cellIs" dxfId="475" priority="279" operator="equal">
      <formula>"Menor"</formula>
    </cfRule>
    <cfRule type="cellIs" dxfId="474" priority="280" operator="equal">
      <formula>"Leve"</formula>
    </cfRule>
  </conditionalFormatting>
  <conditionalFormatting sqref="AI23">
    <cfRule type="cellIs" dxfId="473" priority="272" operator="equal">
      <formula>"Extremo"</formula>
    </cfRule>
    <cfRule type="cellIs" dxfId="472" priority="273" operator="equal">
      <formula>"Alto"</formula>
    </cfRule>
    <cfRule type="cellIs" dxfId="471" priority="274" operator="equal">
      <formula>"Moderado"</formula>
    </cfRule>
    <cfRule type="cellIs" dxfId="470" priority="275" operator="equal">
      <formula>"Bajo"</formula>
    </cfRule>
  </conditionalFormatting>
  <conditionalFormatting sqref="R28">
    <cfRule type="cellIs" dxfId="469" priority="243" operator="equal">
      <formula>"Catastrófico"</formula>
    </cfRule>
    <cfRule type="cellIs" dxfId="468" priority="244" operator="equal">
      <formula>"Mayor"</formula>
    </cfRule>
    <cfRule type="cellIs" dxfId="467" priority="245" operator="equal">
      <formula>"Moderado"</formula>
    </cfRule>
    <cfRule type="cellIs" dxfId="466" priority="246" operator="equal">
      <formula>"Menor"</formula>
    </cfRule>
    <cfRule type="cellIs" dxfId="465" priority="247" operator="equal">
      <formula>"Leve"</formula>
    </cfRule>
  </conditionalFormatting>
  <conditionalFormatting sqref="M27">
    <cfRule type="cellIs" dxfId="464" priority="267" operator="equal">
      <formula>"Muy Alta"</formula>
    </cfRule>
    <cfRule type="cellIs" dxfId="463" priority="268" operator="equal">
      <formula>"Alta"</formula>
    </cfRule>
    <cfRule type="cellIs" dxfId="462" priority="269" operator="equal">
      <formula>"Media"</formula>
    </cfRule>
    <cfRule type="cellIs" dxfId="461" priority="270" operator="equal">
      <formula>"Baja"</formula>
    </cfRule>
    <cfRule type="cellIs" dxfId="460" priority="271" operator="equal">
      <formula>"Muy Baja"</formula>
    </cfRule>
  </conditionalFormatting>
  <conditionalFormatting sqref="M28">
    <cfRule type="cellIs" dxfId="459" priority="262" operator="equal">
      <formula>"Muy Alta"</formula>
    </cfRule>
    <cfRule type="cellIs" dxfId="458" priority="263" operator="equal">
      <formula>"Alta"</formula>
    </cfRule>
    <cfRule type="cellIs" dxfId="457" priority="264" operator="equal">
      <formula>"Media"</formula>
    </cfRule>
    <cfRule type="cellIs" dxfId="456" priority="265" operator="equal">
      <formula>"Baja"</formula>
    </cfRule>
    <cfRule type="cellIs" dxfId="455" priority="266" operator="equal">
      <formula>"Muy Baja"</formula>
    </cfRule>
  </conditionalFormatting>
  <conditionalFormatting sqref="Q27:Q28">
    <cfRule type="containsText" dxfId="454" priority="261" operator="containsText" text="❌">
      <formula>NOT(ISERROR(SEARCH("❌",Q27)))</formula>
    </cfRule>
  </conditionalFormatting>
  <conditionalFormatting sqref="T27">
    <cfRule type="cellIs" dxfId="453" priority="257" operator="equal">
      <formula>"Extremo"</formula>
    </cfRule>
    <cfRule type="cellIs" dxfId="452" priority="258" operator="equal">
      <formula>"Alto"</formula>
    </cfRule>
    <cfRule type="cellIs" dxfId="451" priority="259" operator="equal">
      <formula>"Moderado"</formula>
    </cfRule>
    <cfRule type="cellIs" dxfId="450" priority="260" operator="equal">
      <formula>"Bajo"</formula>
    </cfRule>
  </conditionalFormatting>
  <conditionalFormatting sqref="R27">
    <cfRule type="cellIs" dxfId="449" priority="252" operator="equal">
      <formula>"Catastrófico"</formula>
    </cfRule>
    <cfRule type="cellIs" dxfId="448" priority="253" operator="equal">
      <formula>"Mayor"</formula>
    </cfRule>
    <cfRule type="cellIs" dxfId="447" priority="254" operator="equal">
      <formula>"Moderado"</formula>
    </cfRule>
    <cfRule type="cellIs" dxfId="446" priority="255" operator="equal">
      <formula>"Menor"</formula>
    </cfRule>
    <cfRule type="cellIs" dxfId="445" priority="256" operator="equal">
      <formula>"Leve"</formula>
    </cfRule>
  </conditionalFormatting>
  <conditionalFormatting sqref="T28">
    <cfRule type="cellIs" dxfId="444" priority="248" operator="equal">
      <formula>"Extremo"</formula>
    </cfRule>
    <cfRule type="cellIs" dxfId="443" priority="249" operator="equal">
      <formula>"Alto"</formula>
    </cfRule>
    <cfRule type="cellIs" dxfId="442" priority="250" operator="equal">
      <formula>"Moderado"</formula>
    </cfRule>
    <cfRule type="cellIs" dxfId="441" priority="251" operator="equal">
      <formula>"Bajo"</formula>
    </cfRule>
  </conditionalFormatting>
  <conditionalFormatting sqref="AE27">
    <cfRule type="cellIs" dxfId="440" priority="238" operator="equal">
      <formula>"Muy Alta"</formula>
    </cfRule>
    <cfRule type="cellIs" dxfId="439" priority="239" operator="equal">
      <formula>"Alta"</formula>
    </cfRule>
    <cfRule type="cellIs" dxfId="438" priority="240" operator="equal">
      <formula>"Media"</formula>
    </cfRule>
    <cfRule type="cellIs" dxfId="437" priority="241" operator="equal">
      <formula>"Baja"</formula>
    </cfRule>
    <cfRule type="cellIs" dxfId="436" priority="242" operator="equal">
      <formula>"Muy Baja"</formula>
    </cfRule>
  </conditionalFormatting>
  <conditionalFormatting sqref="AG27">
    <cfRule type="cellIs" dxfId="435" priority="233" operator="equal">
      <formula>"Catastrófico"</formula>
    </cfRule>
    <cfRule type="cellIs" dxfId="434" priority="234" operator="equal">
      <formula>"Mayor"</formula>
    </cfRule>
    <cfRule type="cellIs" dxfId="433" priority="235" operator="equal">
      <formula>"Moderado"</formula>
    </cfRule>
    <cfRule type="cellIs" dxfId="432" priority="236" operator="equal">
      <formula>"Menor"</formula>
    </cfRule>
    <cfRule type="cellIs" dxfId="431" priority="237" operator="equal">
      <formula>"Leve"</formula>
    </cfRule>
  </conditionalFormatting>
  <conditionalFormatting sqref="AI27">
    <cfRule type="cellIs" dxfId="430" priority="229" operator="equal">
      <formula>"Extremo"</formula>
    </cfRule>
    <cfRule type="cellIs" dxfId="429" priority="230" operator="equal">
      <formula>"Alto"</formula>
    </cfRule>
    <cfRule type="cellIs" dxfId="428" priority="231" operator="equal">
      <formula>"Moderado"</formula>
    </cfRule>
    <cfRule type="cellIs" dxfId="427" priority="232" operator="equal">
      <formula>"Bajo"</formula>
    </cfRule>
  </conditionalFormatting>
  <conditionalFormatting sqref="AE28">
    <cfRule type="cellIs" dxfId="426" priority="224" operator="equal">
      <formula>"Muy Alta"</formula>
    </cfRule>
    <cfRule type="cellIs" dxfId="425" priority="225" operator="equal">
      <formula>"Alta"</formula>
    </cfRule>
    <cfRule type="cellIs" dxfId="424" priority="226" operator="equal">
      <formula>"Media"</formula>
    </cfRule>
    <cfRule type="cellIs" dxfId="423" priority="227" operator="equal">
      <formula>"Baja"</formula>
    </cfRule>
    <cfRule type="cellIs" dxfId="422" priority="228" operator="equal">
      <formula>"Muy Baja"</formula>
    </cfRule>
  </conditionalFormatting>
  <conditionalFormatting sqref="AG28">
    <cfRule type="cellIs" dxfId="421" priority="219" operator="equal">
      <formula>"Catastrófico"</formula>
    </cfRule>
    <cfRule type="cellIs" dxfId="420" priority="220" operator="equal">
      <formula>"Mayor"</formula>
    </cfRule>
    <cfRule type="cellIs" dxfId="419" priority="221" operator="equal">
      <formula>"Moderado"</formula>
    </cfRule>
    <cfRule type="cellIs" dxfId="418" priority="222" operator="equal">
      <formula>"Menor"</formula>
    </cfRule>
    <cfRule type="cellIs" dxfId="417" priority="223" operator="equal">
      <formula>"Leve"</formula>
    </cfRule>
  </conditionalFormatting>
  <conditionalFormatting sqref="AI28">
    <cfRule type="cellIs" dxfId="416" priority="215" operator="equal">
      <formula>"Extremo"</formula>
    </cfRule>
    <cfRule type="cellIs" dxfId="415" priority="216" operator="equal">
      <formula>"Alto"</formula>
    </cfRule>
    <cfRule type="cellIs" dxfId="414" priority="217" operator="equal">
      <formula>"Moderado"</formula>
    </cfRule>
    <cfRule type="cellIs" dxfId="413" priority="218" operator="equal">
      <formula>"Bajo"</formula>
    </cfRule>
  </conditionalFormatting>
  <conditionalFormatting sqref="M29">
    <cfRule type="cellIs" dxfId="412" priority="196" operator="equal">
      <formula>"Muy Alta"</formula>
    </cfRule>
    <cfRule type="cellIs" dxfId="411" priority="197" operator="equal">
      <formula>"Alta"</formula>
    </cfRule>
    <cfRule type="cellIs" dxfId="410" priority="198" operator="equal">
      <formula>"Media"</formula>
    </cfRule>
    <cfRule type="cellIs" dxfId="409" priority="199" operator="equal">
      <formula>"Baja"</formula>
    </cfRule>
    <cfRule type="cellIs" dxfId="408" priority="200" operator="equal">
      <formula>"Muy Baja"</formula>
    </cfRule>
  </conditionalFormatting>
  <conditionalFormatting sqref="Q29">
    <cfRule type="containsText" dxfId="407" priority="195" operator="containsText" text="❌">
      <formula>NOT(ISERROR(SEARCH("❌",Q29)))</formula>
    </cfRule>
  </conditionalFormatting>
  <conditionalFormatting sqref="AE29">
    <cfRule type="cellIs" dxfId="406" priority="210" operator="equal">
      <formula>"Muy Alta"</formula>
    </cfRule>
    <cfRule type="cellIs" dxfId="405" priority="211" operator="equal">
      <formula>"Alta"</formula>
    </cfRule>
    <cfRule type="cellIs" dxfId="404" priority="212" operator="equal">
      <formula>"Media"</formula>
    </cfRule>
    <cfRule type="cellIs" dxfId="403" priority="213" operator="equal">
      <formula>"Baja"</formula>
    </cfRule>
    <cfRule type="cellIs" dxfId="402" priority="214" operator="equal">
      <formula>"Muy Baja"</formula>
    </cfRule>
  </conditionalFormatting>
  <conditionalFormatting sqref="AI29">
    <cfRule type="cellIs" dxfId="401" priority="201" operator="equal">
      <formula>"Extremo"</formula>
    </cfRule>
    <cfRule type="cellIs" dxfId="400" priority="202" operator="equal">
      <formula>"Alto"</formula>
    </cfRule>
    <cfRule type="cellIs" dxfId="399" priority="203" operator="equal">
      <formula>"Moderado"</formula>
    </cfRule>
    <cfRule type="cellIs" dxfId="398" priority="204" operator="equal">
      <formula>"Bajo"</formula>
    </cfRule>
  </conditionalFormatting>
  <conditionalFormatting sqref="AG29">
    <cfRule type="cellIs" dxfId="397" priority="205" operator="equal">
      <formula>"Catastrófico"</formula>
    </cfRule>
    <cfRule type="cellIs" dxfId="396" priority="206" operator="equal">
      <formula>"Mayor"</formula>
    </cfRule>
    <cfRule type="cellIs" dxfId="395" priority="207" operator="equal">
      <formula>"Moderado"</formula>
    </cfRule>
    <cfRule type="cellIs" dxfId="394" priority="208" operator="equal">
      <formula>"Menor"</formula>
    </cfRule>
    <cfRule type="cellIs" dxfId="393" priority="209" operator="equal">
      <formula>"Leve"</formula>
    </cfRule>
  </conditionalFormatting>
  <conditionalFormatting sqref="M30">
    <cfRule type="cellIs" dxfId="392" priority="181" operator="equal">
      <formula>"Muy Alta"</formula>
    </cfRule>
    <cfRule type="cellIs" dxfId="391" priority="182" operator="equal">
      <formula>"Alta"</formula>
    </cfRule>
    <cfRule type="cellIs" dxfId="390" priority="183" operator="equal">
      <formula>"Media"</formula>
    </cfRule>
    <cfRule type="cellIs" dxfId="389" priority="184" operator="equal">
      <formula>"Baja"</formula>
    </cfRule>
    <cfRule type="cellIs" dxfId="388" priority="185" operator="equal">
      <formula>"Muy Baja"</formula>
    </cfRule>
  </conditionalFormatting>
  <conditionalFormatting sqref="Q30">
    <cfRule type="containsText" dxfId="387" priority="180" operator="containsText" text="❌">
      <formula>NOT(ISERROR(SEARCH("❌",Q30)))</formula>
    </cfRule>
  </conditionalFormatting>
  <conditionalFormatting sqref="T33">
    <cfRule type="cellIs" dxfId="386" priority="171" operator="equal">
      <formula>"Extremo"</formula>
    </cfRule>
    <cfRule type="cellIs" dxfId="385" priority="172" operator="equal">
      <formula>"Alto"</formula>
    </cfRule>
    <cfRule type="cellIs" dxfId="384" priority="173" operator="equal">
      <formula>"Moderado"</formula>
    </cfRule>
    <cfRule type="cellIs" dxfId="383" priority="174" operator="equal">
      <formula>"Bajo"</formula>
    </cfRule>
  </conditionalFormatting>
  <conditionalFormatting sqref="R33">
    <cfRule type="cellIs" dxfId="382" priority="166" operator="equal">
      <formula>"Catastrófico"</formula>
    </cfRule>
    <cfRule type="cellIs" dxfId="381" priority="167" operator="equal">
      <formula>"Mayor"</formula>
    </cfRule>
    <cfRule type="cellIs" dxfId="380" priority="168" operator="equal">
      <formula>"Moderado"</formula>
    </cfRule>
    <cfRule type="cellIs" dxfId="379" priority="169" operator="equal">
      <formula>"Menor"</formula>
    </cfRule>
    <cfRule type="cellIs" dxfId="378" priority="170" operator="equal">
      <formula>"Leve"</formula>
    </cfRule>
  </conditionalFormatting>
  <conditionalFormatting sqref="Q31">
    <cfRule type="containsText" dxfId="377" priority="160" operator="containsText" text="❌">
      <formula>NOT(ISERROR(SEARCH("❌",Q31)))</formula>
    </cfRule>
  </conditionalFormatting>
  <conditionalFormatting sqref="Q32">
    <cfRule type="containsText" dxfId="376" priority="154" operator="containsText" text="❌">
      <formula>NOT(ISERROR(SEARCH("❌",Q32)))</formula>
    </cfRule>
  </conditionalFormatting>
  <conditionalFormatting sqref="Q33">
    <cfRule type="containsText" dxfId="375" priority="153" operator="containsText" text="❌">
      <formula>NOT(ISERROR(SEARCH("❌",Q33)))</formula>
    </cfRule>
  </conditionalFormatting>
  <conditionalFormatting sqref="Q34">
    <cfRule type="containsText" dxfId="374" priority="147" operator="containsText" text="❌">
      <formula>NOT(ISERROR(SEARCH("❌",Q34)))</formula>
    </cfRule>
  </conditionalFormatting>
  <conditionalFormatting sqref="T30">
    <cfRule type="cellIs" dxfId="373" priority="143" operator="equal">
      <formula>"Extremo"</formula>
    </cfRule>
    <cfRule type="cellIs" dxfId="372" priority="144" operator="equal">
      <formula>"Alto"</formula>
    </cfRule>
    <cfRule type="cellIs" dxfId="371" priority="145" operator="equal">
      <formula>"Moderado"</formula>
    </cfRule>
    <cfRule type="cellIs" dxfId="370" priority="146" operator="equal">
      <formula>"Bajo"</formula>
    </cfRule>
  </conditionalFormatting>
  <conditionalFormatting sqref="R30">
    <cfRule type="cellIs" dxfId="369" priority="138" operator="equal">
      <formula>"Catastrófico"</formula>
    </cfRule>
    <cfRule type="cellIs" dxfId="368" priority="139" operator="equal">
      <formula>"Mayor"</formula>
    </cfRule>
    <cfRule type="cellIs" dxfId="367" priority="140" operator="equal">
      <formula>"Moderado"</formula>
    </cfRule>
    <cfRule type="cellIs" dxfId="366" priority="141" operator="equal">
      <formula>"Menor"</formula>
    </cfRule>
    <cfRule type="cellIs" dxfId="365" priority="142" operator="equal">
      <formula>"Leve"</formula>
    </cfRule>
  </conditionalFormatting>
  <conditionalFormatting sqref="AE31:AE34">
    <cfRule type="cellIs" dxfId="364" priority="133" operator="equal">
      <formula>"Muy Alta"</formula>
    </cfRule>
    <cfRule type="cellIs" dxfId="363" priority="134" operator="equal">
      <formula>"Alta"</formula>
    </cfRule>
    <cfRule type="cellIs" dxfId="362" priority="135" operator="equal">
      <formula>"Media"</formula>
    </cfRule>
    <cfRule type="cellIs" dxfId="361" priority="136" operator="equal">
      <formula>"Baja"</formula>
    </cfRule>
    <cfRule type="cellIs" dxfId="360" priority="137" operator="equal">
      <formula>"Muy Baja"</formula>
    </cfRule>
  </conditionalFormatting>
  <conditionalFormatting sqref="AI31:AI34">
    <cfRule type="cellIs" dxfId="359" priority="124" operator="equal">
      <formula>"Extremo"</formula>
    </cfRule>
    <cfRule type="cellIs" dxfId="358" priority="125" operator="equal">
      <formula>"Alto"</formula>
    </cfRule>
    <cfRule type="cellIs" dxfId="357" priority="126" operator="equal">
      <formula>"Moderado"</formula>
    </cfRule>
    <cfRule type="cellIs" dxfId="356" priority="127" operator="equal">
      <formula>"Bajo"</formula>
    </cfRule>
  </conditionalFormatting>
  <conditionalFormatting sqref="AG31:AG34">
    <cfRule type="cellIs" dxfId="355" priority="128" operator="equal">
      <formula>"Catastrófico"</formula>
    </cfRule>
    <cfRule type="cellIs" dxfId="354" priority="129" operator="equal">
      <formula>"Mayor"</formula>
    </cfRule>
    <cfRule type="cellIs" dxfId="353" priority="130" operator="equal">
      <formula>"Moderado"</formula>
    </cfRule>
    <cfRule type="cellIs" dxfId="352" priority="131" operator="equal">
      <formula>"Menor"</formula>
    </cfRule>
    <cfRule type="cellIs" dxfId="351" priority="132" operator="equal">
      <formula>"Leve"</formula>
    </cfRule>
  </conditionalFormatting>
  <conditionalFormatting sqref="AE30">
    <cfRule type="cellIs" dxfId="350" priority="119" operator="equal">
      <formula>"Muy Alta"</formula>
    </cfRule>
    <cfRule type="cellIs" dxfId="349" priority="120" operator="equal">
      <formula>"Alta"</formula>
    </cfRule>
    <cfRule type="cellIs" dxfId="348" priority="121" operator="equal">
      <formula>"Media"</formula>
    </cfRule>
    <cfRule type="cellIs" dxfId="347" priority="122" operator="equal">
      <formula>"Baja"</formula>
    </cfRule>
    <cfRule type="cellIs" dxfId="346" priority="123" operator="equal">
      <formula>"Muy Baja"</formula>
    </cfRule>
  </conditionalFormatting>
  <conditionalFormatting sqref="AG30">
    <cfRule type="cellIs" dxfId="345" priority="114" operator="equal">
      <formula>"Catastrófico"</formula>
    </cfRule>
    <cfRule type="cellIs" dxfId="344" priority="115" operator="equal">
      <formula>"Mayor"</formula>
    </cfRule>
    <cfRule type="cellIs" dxfId="343" priority="116" operator="equal">
      <formula>"Moderado"</formula>
    </cfRule>
    <cfRule type="cellIs" dxfId="342" priority="117" operator="equal">
      <formula>"Menor"</formula>
    </cfRule>
    <cfRule type="cellIs" dxfId="341" priority="118" operator="equal">
      <formula>"Leve"</formula>
    </cfRule>
  </conditionalFormatting>
  <conditionalFormatting sqref="AI30">
    <cfRule type="cellIs" dxfId="340" priority="110" operator="equal">
      <formula>"Extremo"</formula>
    </cfRule>
    <cfRule type="cellIs" dxfId="339" priority="111" operator="equal">
      <formula>"Alto"</formula>
    </cfRule>
    <cfRule type="cellIs" dxfId="338" priority="112" operator="equal">
      <formula>"Moderado"</formula>
    </cfRule>
    <cfRule type="cellIs" dxfId="337" priority="113" operator="equal">
      <formula>"Bajo"</formula>
    </cfRule>
  </conditionalFormatting>
  <conditionalFormatting sqref="AI37:AI40">
    <cfRule type="cellIs" dxfId="336" priority="1" operator="equal">
      <formula>"Extremo"</formula>
    </cfRule>
    <cfRule type="cellIs" dxfId="335" priority="2" operator="equal">
      <formula>"Alto"</formula>
    </cfRule>
    <cfRule type="cellIs" dxfId="334" priority="3" operator="equal">
      <formula>"Moderado"</formula>
    </cfRule>
    <cfRule type="cellIs" dxfId="333" priority="4" operator="equal">
      <formula>"Bajo"</formula>
    </cfRule>
  </conditionalFormatting>
  <conditionalFormatting sqref="M35">
    <cfRule type="cellIs" dxfId="332" priority="105" operator="equal">
      <formula>"Muy Alta"</formula>
    </cfRule>
    <cfRule type="cellIs" dxfId="331" priority="106" operator="equal">
      <formula>"Alta"</formula>
    </cfRule>
    <cfRule type="cellIs" dxfId="330" priority="107" operator="equal">
      <formula>"Media"</formula>
    </cfRule>
    <cfRule type="cellIs" dxfId="329" priority="108" operator="equal">
      <formula>"Baja"</formula>
    </cfRule>
    <cfRule type="cellIs" dxfId="328" priority="109" operator="equal">
      <formula>"Muy Baja"</formula>
    </cfRule>
  </conditionalFormatting>
  <conditionalFormatting sqref="Q36">
    <cfRule type="containsText" dxfId="327" priority="104" operator="containsText" text="❌">
      <formula>NOT(ISERROR(SEARCH("❌",Q36)))</formula>
    </cfRule>
  </conditionalFormatting>
  <conditionalFormatting sqref="Q38">
    <cfRule type="containsText" dxfId="326" priority="103" operator="containsText" text="❌">
      <formula>NOT(ISERROR(SEARCH("❌",Q38)))</formula>
    </cfRule>
  </conditionalFormatting>
  <conditionalFormatting sqref="Q39">
    <cfRule type="containsText" dxfId="325" priority="102" operator="containsText" text="❌">
      <formula>NOT(ISERROR(SEARCH("❌",Q39)))</formula>
    </cfRule>
  </conditionalFormatting>
  <conditionalFormatting sqref="Q40">
    <cfRule type="containsText" dxfId="324" priority="101" operator="containsText" text="❌">
      <formula>NOT(ISERROR(SEARCH("❌",Q40)))</formula>
    </cfRule>
  </conditionalFormatting>
  <conditionalFormatting sqref="M37">
    <cfRule type="cellIs" dxfId="323" priority="91" operator="equal">
      <formula>"Muy Alta"</formula>
    </cfRule>
    <cfRule type="cellIs" dxfId="322" priority="92" operator="equal">
      <formula>"Alta"</formula>
    </cfRule>
    <cfRule type="cellIs" dxfId="321" priority="93" operator="equal">
      <formula>"Media"</formula>
    </cfRule>
    <cfRule type="cellIs" dxfId="320" priority="94" operator="equal">
      <formula>"Baja"</formula>
    </cfRule>
    <cfRule type="cellIs" dxfId="319" priority="95" operator="equal">
      <formula>"Muy Baja"</formula>
    </cfRule>
  </conditionalFormatting>
  <conditionalFormatting sqref="AI35:AI36">
    <cfRule type="cellIs" dxfId="318" priority="15" operator="equal">
      <formula>"Extremo"</formula>
    </cfRule>
    <cfRule type="cellIs" dxfId="317" priority="16" operator="equal">
      <formula>"Alto"</formula>
    </cfRule>
    <cfRule type="cellIs" dxfId="316" priority="17" operator="equal">
      <formula>"Moderado"</formula>
    </cfRule>
    <cfRule type="cellIs" dxfId="315" priority="18" operator="equal">
      <formula>"Bajo"</formula>
    </cfRule>
  </conditionalFormatting>
  <conditionalFormatting sqref="R35">
    <cfRule type="cellIs" dxfId="314" priority="29" operator="equal">
      <formula>"Catastrófico"</formula>
    </cfRule>
    <cfRule type="cellIs" dxfId="313" priority="30" operator="equal">
      <formula>"Mayor"</formula>
    </cfRule>
    <cfRule type="cellIs" dxfId="312" priority="31" operator="equal">
      <formula>"Moderado"</formula>
    </cfRule>
    <cfRule type="cellIs" dxfId="311" priority="32" operator="equal">
      <formula>"Menor"</formula>
    </cfRule>
    <cfRule type="cellIs" dxfId="310" priority="33" operator="equal">
      <formula>"Leve"</formula>
    </cfRule>
  </conditionalFormatting>
  <conditionalFormatting sqref="Q37">
    <cfRule type="containsText" dxfId="309" priority="48" operator="containsText" text="❌">
      <formula>NOT(ISERROR(SEARCH("❌",Q37)))</formula>
    </cfRule>
  </conditionalFormatting>
  <conditionalFormatting sqref="T37">
    <cfRule type="cellIs" dxfId="308" priority="44" operator="equal">
      <formula>"Extremo"</formula>
    </cfRule>
    <cfRule type="cellIs" dxfId="307" priority="45" operator="equal">
      <formula>"Alto"</formula>
    </cfRule>
    <cfRule type="cellIs" dxfId="306" priority="46" operator="equal">
      <formula>"Moderado"</formula>
    </cfRule>
    <cfRule type="cellIs" dxfId="305" priority="47" operator="equal">
      <formula>"Bajo"</formula>
    </cfRule>
  </conditionalFormatting>
  <conditionalFormatting sqref="R37">
    <cfRule type="cellIs" dxfId="304" priority="39" operator="equal">
      <formula>"Catastrófico"</formula>
    </cfRule>
    <cfRule type="cellIs" dxfId="303" priority="40" operator="equal">
      <formula>"Mayor"</formula>
    </cfRule>
    <cfRule type="cellIs" dxfId="302" priority="41" operator="equal">
      <formula>"Moderado"</formula>
    </cfRule>
    <cfRule type="cellIs" dxfId="301" priority="42" operator="equal">
      <formula>"Menor"</formula>
    </cfRule>
    <cfRule type="cellIs" dxfId="300" priority="43" operator="equal">
      <formula>"Leve"</formula>
    </cfRule>
  </conditionalFormatting>
  <conditionalFormatting sqref="Q35">
    <cfRule type="containsText" dxfId="299" priority="38" operator="containsText" text="❌">
      <formula>NOT(ISERROR(SEARCH("❌",Q35)))</formula>
    </cfRule>
  </conditionalFormatting>
  <conditionalFormatting sqref="T35">
    <cfRule type="cellIs" dxfId="298" priority="34" operator="equal">
      <formula>"Extremo"</formula>
    </cfRule>
    <cfRule type="cellIs" dxfId="297" priority="35" operator="equal">
      <formula>"Alto"</formula>
    </cfRule>
    <cfRule type="cellIs" dxfId="296" priority="36" operator="equal">
      <formula>"Moderado"</formula>
    </cfRule>
    <cfRule type="cellIs" dxfId="295" priority="37" operator="equal">
      <formula>"Bajo"</formula>
    </cfRule>
  </conditionalFormatting>
  <conditionalFormatting sqref="AE37:AE40">
    <cfRule type="cellIs" dxfId="294" priority="10" operator="equal">
      <formula>"Muy Alta"</formula>
    </cfRule>
    <cfRule type="cellIs" dxfId="293" priority="11" operator="equal">
      <formula>"Alta"</formula>
    </cfRule>
    <cfRule type="cellIs" dxfId="292" priority="12" operator="equal">
      <formula>"Media"</formula>
    </cfRule>
    <cfRule type="cellIs" dxfId="291" priority="13" operator="equal">
      <formula>"Baja"</formula>
    </cfRule>
    <cfRule type="cellIs" dxfId="290" priority="14" operator="equal">
      <formula>"Muy Baja"</formula>
    </cfRule>
  </conditionalFormatting>
  <conditionalFormatting sqref="AG37:AG40">
    <cfRule type="cellIs" dxfId="289" priority="5" operator="equal">
      <formula>"Catastrófico"</formula>
    </cfRule>
    <cfRule type="cellIs" dxfId="288" priority="6" operator="equal">
      <formula>"Mayor"</formula>
    </cfRule>
    <cfRule type="cellIs" dxfId="287" priority="7" operator="equal">
      <formula>"Moderado"</formula>
    </cfRule>
    <cfRule type="cellIs" dxfId="286" priority="8" operator="equal">
      <formula>"Menor"</formula>
    </cfRule>
    <cfRule type="cellIs" dxfId="285" priority="9" operator="equal">
      <formula>"Leve"</formula>
    </cfRule>
  </conditionalFormatting>
  <conditionalFormatting sqref="AE35:AE36">
    <cfRule type="cellIs" dxfId="284" priority="24" operator="equal">
      <formula>"Muy Alta"</formula>
    </cfRule>
    <cfRule type="cellIs" dxfId="283" priority="25" operator="equal">
      <formula>"Alta"</formula>
    </cfRule>
    <cfRule type="cellIs" dxfId="282" priority="26" operator="equal">
      <formula>"Media"</formula>
    </cfRule>
    <cfRule type="cellIs" dxfId="281" priority="27" operator="equal">
      <formula>"Baja"</formula>
    </cfRule>
    <cfRule type="cellIs" dxfId="280" priority="28" operator="equal">
      <formula>"Muy Baja"</formula>
    </cfRule>
  </conditionalFormatting>
  <conditionalFormatting sqref="AG35:AG36">
    <cfRule type="cellIs" dxfId="279" priority="19" operator="equal">
      <formula>"Catastrófico"</formula>
    </cfRule>
    <cfRule type="cellIs" dxfId="278" priority="20" operator="equal">
      <formula>"Mayor"</formula>
    </cfRule>
    <cfRule type="cellIs" dxfId="277" priority="21" operator="equal">
      <formula>"Moderado"</formula>
    </cfRule>
    <cfRule type="cellIs" dxfId="276" priority="22" operator="equal">
      <formula>"Menor"</formula>
    </cfRule>
    <cfRule type="cellIs" dxfId="275" priority="23" operator="equal">
      <formula>"Leve"</formula>
    </cfRule>
  </conditionalFormatting>
  <dataValidations count="1">
    <dataValidation type="list" allowBlank="1" showInputMessage="1" showErrorMessage="1" sqref="P3:P4 P9:P24 O25 P26:P30 P35:P40">
      <formula1>INDIRECT(SUBSTITUTE(E3," ","_"))</formula1>
    </dataValidation>
  </dataValidations>
  <hyperlinks>
    <hyperlink ref="AK16" r:id="rId1" display="L@s coordinadores de la Dirección de Oferta realizan segumiento quincenal solictando al equipo las alertas tempranas respecto a los procesos de negociación de programas y proyectos de cooperación"/>
    <hyperlink ref="AK17"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5" orientation="landscape" r:id="rId3"/>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legacyDrawingHF r:id="rId4"/>
  <extLst>
    <ext xmlns:x14="http://schemas.microsoft.com/office/spreadsheetml/2009/9/main" uri="{CCE6A557-97BC-4b89-ADB6-D9C93CAAB3DF}">
      <x14:dataValidations xmlns:xm="http://schemas.microsoft.com/office/excel/2006/main" count="26">
        <x14:dataValidation type="list" allowBlank="1" showInputMessage="1" showErrorMessage="1">
          <x14:formula1>
            <xm:f>Desplegables!$A$2:$A$4</xm:f>
          </x14:formula1>
          <xm:sqref>F3:F4 F9:F11 F13:F24 F26:F30 F35 F37</xm:sqref>
        </x14:dataValidation>
        <x14:dataValidation type="list" allowBlank="1" showInputMessage="1" showErrorMessage="1">
          <x14:formula1>
            <xm:f>Desplegables!$A$26:$A$30</xm:f>
          </x14:formula1>
          <xm:sqref>O3 O15:O24 O26:O30 O35 O37</xm:sqref>
        </x14:dataValidation>
        <x14:dataValidation type="list" allowBlank="1" showInputMessage="1" showErrorMessage="1">
          <x14:formula1>
            <xm:f>Desplegables!$A$55:$A$57</xm:f>
          </x14:formula1>
          <xm:sqref>X3:X40</xm:sqref>
        </x14:dataValidation>
        <x14:dataValidation type="list" allowBlank="1" showInputMessage="1" showErrorMessage="1">
          <x14:formula1>
            <xm:f>Desplegables!$A$62:$A$63</xm:f>
          </x14:formula1>
          <xm:sqref>Y3:Y40</xm:sqref>
        </x14:dataValidation>
        <x14:dataValidation type="list" allowBlank="1" showInputMessage="1" showErrorMessage="1">
          <x14:formula1>
            <xm:f>Desplegables!$A$68:$A$69</xm:f>
          </x14:formula1>
          <xm:sqref>AA3:AA40</xm:sqref>
        </x14:dataValidation>
        <x14:dataValidation type="list" allowBlank="1" showInputMessage="1" showErrorMessage="1">
          <x14:formula1>
            <xm:f>Desplegables!$A$74:$A$75</xm:f>
          </x14:formula1>
          <xm:sqref>AB3</xm:sqref>
        </x14:dataValidation>
        <x14:dataValidation type="list" allowBlank="1" showInputMessage="1" showErrorMessage="1">
          <x14:formula1>
            <xm:f>Desplegables!$A$80:$A$81</xm:f>
          </x14:formula1>
          <xm:sqref>AC3:AC40</xm:sqref>
        </x14:dataValidation>
        <x14:dataValidation type="list" allowBlank="1" showInputMessage="1" showErrorMessage="1">
          <x14:formula1>
            <xm:f>Desplegables!$A$18:$A$22</xm:f>
          </x14:formula1>
          <xm:sqref>K3:K4 K9:K11 K13:K24 K26:K30 K35 K37</xm:sqref>
        </x14:dataValidation>
        <x14:dataValidation type="list" allowBlank="1" showInputMessage="1" showErrorMessage="1">
          <x14:formula1>
            <xm:f>Desplegables!$A$92:$A$93</xm:f>
          </x14:formula1>
          <xm:sqref>AN3:AO3</xm:sqref>
        </x14:dataValidation>
        <x14:dataValidation type="list" allowBlank="1" showInputMessage="1" showErrorMessage="1">
          <x14:formula1>
            <xm:f>Desplegables!$A$85:$A$88</xm:f>
          </x14:formula1>
          <xm:sqref>AJ3:AJ40</xm:sqref>
        </x14:dataValidation>
        <x14:dataValidation type="list" allowBlank="1" showInputMessage="1" showErrorMessage="1">
          <x14:formula1>
            <xm:f>Desplegables!$A$104:$A$105</xm:f>
          </x14:formula1>
          <xm:sqref>C3:C4 C9:C11 C13:C15 C19:C30 C35 C37</xm:sqref>
        </x14:dataValidation>
        <x14:dataValidation type="list" allowBlank="1" showInputMessage="1" showErrorMessage="1">
          <x14:formula1>
            <xm:f>'Z:\PLANEACION 2020-2023\RIESGOS ya\[PROP MAPA RIES GEST Y CORRU CONT 31-01-2024.xlsx]Tabla'!#REF!</xm:f>
          </x14:formula1>
          <xm:sqref>AN4:AO8</xm:sqref>
        </x14:dataValidation>
        <x14:dataValidation type="list" allowBlank="1" showInputMessage="1" showErrorMessage="1">
          <x14:formula1>
            <xm:f>'Z:\PLANEACION 2020-2023\RIESGOS ya\[PROP MAPA RIES GEST Y CORRU CONT 31-01-2024.xlsx]Desplegables'!#REF!</xm:f>
          </x14:formula1>
          <xm:sqref>O4</xm:sqref>
        </x14:dataValidation>
        <x14:dataValidation type="list" allowBlank="1" showInputMessage="1" showErrorMessage="1">
          <x14:formula1>
            <xm:f>Desplegables!$A$8:$A$14</xm:f>
          </x14:formula1>
          <xm:sqref>J2:J4 J9:J11 J13:J24 J26:J30 J35 J37</xm:sqref>
        </x14:dataValidation>
        <x14:dataValidation type="list" allowBlank="1" showInputMessage="1" showErrorMessage="1">
          <x14:formula1>
            <xm:f>'Z:\PLANEACION 2020-2023\RIESGOS ya\[PROP MAPA RIES GEST CONTRACTUAL 31-01-2024....xlsx]Desplegables'!#REF!</xm:f>
          </x14:formula1>
          <xm:sqref>AB4:AB14 O9:O11 O13:O14 AN9:AO15 AN18:AO18 AN23:AO26</xm:sqref>
        </x14:dataValidation>
        <x14:dataValidation type="list" allowBlank="1" showInputMessage="1" showErrorMessage="1">
          <x14:formula1>
            <xm:f>'Z:\PLANEACION 2020-2023\RIESGOS ya\[PROP RIES FISC ADMINISTRATIVA 31-01-2024.xlsx]Tabla Valoración Controles'!#REF!</xm:f>
          </x14:formula1>
          <xm:sqref>AB15:AB40</xm:sqref>
        </x14:dataValidation>
        <x14:dataValidation type="list" allowBlank="1" showInputMessage="1" showErrorMessage="1">
          <x14:formula1>
            <xm:f>'Z:\PLANEACION 2020-2023\RIESGOS ya\[MANT RIES GEST Y PRO RIES GEST DOCI 31-01-2024.xlsx]Desplegables'!#REF!</xm:f>
          </x14:formula1>
          <xm:sqref>C16:C18</xm:sqref>
        </x14:dataValidation>
        <x14:dataValidation type="list" allowBlank="1" showInputMessage="1" showErrorMessage="1">
          <x14:formula1>
            <xm:f>'Z:\descargas\[Ajuste_riesgo_ECM_3102022.xlsx]Opciones Tratamiento'!#REF!</xm:f>
          </x14:formula1>
          <xm:sqref>I25</xm:sqref>
        </x14:dataValidation>
        <x14:dataValidation type="list" allowBlank="1" showInputMessage="1" showErrorMessage="1">
          <x14:formula1>
            <xm:f>'Z:\PLANEACION 2020-2023\RIESGOS ya\[MANT RIES GEST Y PRO RIES GEST DOCI 31-01-2024.xlsx]Desplegables'!#REF!</xm:f>
          </x14:formula1>
          <xm:sqref>AN16:AO17</xm:sqref>
        </x14:dataValidation>
        <x14:dataValidation type="list" allowBlank="1" showInputMessage="1" showErrorMessage="1">
          <x14:formula1>
            <xm:f>'Z:\PLANEACION 2020-2023\RIESGOS ya\[ELIM RIES GEST Y PROP RIES GEST TECNOLOGIAS 31-01-2024.xlsx]Desplegables'!#REF!</xm:f>
          </x14:formula1>
          <xm:sqref>AN19:AO22 AN27:AO29</xm:sqref>
        </x14:dataValidation>
        <x14:dataValidation type="list" allowBlank="1" showInputMessage="1" showErrorMessage="1">
          <x14:formula1>
            <xm:f>'Z:\PLANEACION 2020-2023\RIESGOS ya\[MANT RIES GEST CONTRACTUAL 31-01-2024.xlsx]Desplegables'!#REF!</xm:f>
          </x14:formula1>
          <xm:sqref>AN30:AO40</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J25</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P31:P34</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F31:F34 J31:J34</xm:sqref>
        </x14:dataValidation>
        <x14:dataValidation type="list" allowBlank="1" showInputMessage="1" showErrorMessage="1">
          <x14:formula1>
            <xm:f>'Z:\400 Demanda 2023\MAPA DE RIESGOS INSTITUCIONAL - GESTIÓN\[Mapa de Riesgos Institucional V1 31-01-2023_0 DEMANDA.xlsx]Opciones Tratamiento'!#REF!</xm:f>
          </x14:formula1>
          <xm:sqref>J36 J38:J40</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K36 F36 F38:F40 K38:K40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21"/>
  <sheetViews>
    <sheetView tabSelected="1" topLeftCell="I7" zoomScaleNormal="100" workbookViewId="0">
      <selection activeCell="U11" sqref="U11"/>
    </sheetView>
  </sheetViews>
  <sheetFormatPr baseColWidth="10" defaultColWidth="11.42578125" defaultRowHeight="15.75" x14ac:dyDescent="0.25"/>
  <cols>
    <col min="1" max="1" width="5.7109375" style="116" customWidth="1"/>
    <col min="2" max="4" width="15.7109375" style="77" customWidth="1"/>
    <col min="5" max="5" width="15.7109375" style="77" hidden="1" customWidth="1"/>
    <col min="6" max="7" width="20.7109375" style="77" customWidth="1"/>
    <col min="8" max="8" width="48.85546875" style="77" customWidth="1"/>
    <col min="9" max="12" width="15.7109375" style="77" customWidth="1"/>
    <col min="13" max="13" width="8.7109375" style="77" customWidth="1"/>
    <col min="14" max="15" width="20.7109375" style="77" customWidth="1"/>
    <col min="16" max="16" width="11.28515625" style="77" hidden="1" customWidth="1"/>
    <col min="17" max="17" width="17" style="150" hidden="1" customWidth="1"/>
    <col min="18" max="18" width="31.42578125" style="150" hidden="1" customWidth="1"/>
    <col min="19" max="19" width="15.7109375" style="158" customWidth="1"/>
    <col min="20" max="20" width="9.85546875" style="77" customWidth="1"/>
    <col min="21" max="21" width="40.7109375" style="75" customWidth="1"/>
    <col min="22" max="22" width="15.7109375" style="77" customWidth="1"/>
    <col min="23" max="28" width="12.7109375" style="77" customWidth="1"/>
    <col min="29" max="29" width="9.5703125" style="75" customWidth="1"/>
    <col min="30" max="30" width="15.7109375" style="75" customWidth="1"/>
    <col min="31" max="31" width="7.28515625" style="150" hidden="1" customWidth="1"/>
    <col min="32" max="33" width="7.5703125" style="150" hidden="1" customWidth="1"/>
    <col min="34" max="34" width="15.7109375" style="150" customWidth="1"/>
    <col min="35" max="35" width="12.7109375" style="77" customWidth="1"/>
    <col min="36" max="36" width="40.7109375" style="77" customWidth="1"/>
    <col min="37" max="38" width="15.7109375" style="77" customWidth="1"/>
    <col min="39" max="40" width="12.7109375" style="77" customWidth="1"/>
    <col min="41" max="41" width="40.7109375" style="118" customWidth="1"/>
    <col min="42" max="42" width="11.42578125" style="118" customWidth="1"/>
    <col min="43" max="50" width="11.42578125" style="118"/>
    <col min="51" max="16384" width="11.42578125" style="77"/>
  </cols>
  <sheetData>
    <row r="1" spans="1:102" s="75" customFormat="1" ht="50.1" customHeight="1" x14ac:dyDescent="0.25">
      <c r="A1" s="138" t="s">
        <v>71</v>
      </c>
      <c r="B1" s="112"/>
      <c r="C1" s="112"/>
      <c r="D1" s="112"/>
      <c r="E1" s="134"/>
      <c r="F1" s="112"/>
      <c r="G1" s="112"/>
      <c r="H1" s="112"/>
      <c r="I1" s="112"/>
      <c r="J1" s="112"/>
      <c r="K1" s="143"/>
      <c r="L1" s="112" t="s">
        <v>72</v>
      </c>
      <c r="M1" s="112"/>
      <c r="N1" s="112"/>
      <c r="O1" s="112"/>
      <c r="P1" s="130" t="s">
        <v>270</v>
      </c>
      <c r="Q1" s="130" t="s">
        <v>270</v>
      </c>
      <c r="R1" s="130" t="s">
        <v>270</v>
      </c>
      <c r="S1" s="134"/>
      <c r="T1" s="138" t="s">
        <v>73</v>
      </c>
      <c r="U1" s="112"/>
      <c r="V1" s="112"/>
      <c r="W1" s="112"/>
      <c r="X1" s="112"/>
      <c r="Y1" s="134"/>
      <c r="Z1" s="112"/>
      <c r="AA1" s="112"/>
      <c r="AB1" s="112"/>
      <c r="AC1" s="112"/>
      <c r="AD1" s="112"/>
      <c r="AE1" s="130" t="s">
        <v>270</v>
      </c>
      <c r="AF1" s="130" t="s">
        <v>270</v>
      </c>
      <c r="AG1" s="130" t="s">
        <v>270</v>
      </c>
      <c r="AH1" s="159" t="s">
        <v>270</v>
      </c>
      <c r="AI1" s="143"/>
      <c r="AJ1" s="140" t="s">
        <v>280</v>
      </c>
      <c r="AK1" s="131" t="s">
        <v>205</v>
      </c>
      <c r="AL1" s="131" t="s">
        <v>204</v>
      </c>
      <c r="AM1" s="132" t="s">
        <v>25</v>
      </c>
      <c r="AN1" s="139" t="s">
        <v>26</v>
      </c>
      <c r="AO1" s="56" t="s">
        <v>274</v>
      </c>
      <c r="AP1" s="117"/>
      <c r="AQ1" s="117"/>
      <c r="AR1" s="117"/>
      <c r="AS1" s="117"/>
      <c r="AT1" s="117"/>
      <c r="AU1" s="117"/>
      <c r="AV1" s="117"/>
      <c r="AW1" s="117"/>
      <c r="AX1" s="117"/>
    </row>
    <row r="2" spans="1:102" s="75" customFormat="1" ht="50.1" customHeight="1" x14ac:dyDescent="0.25">
      <c r="A2" s="131" t="s">
        <v>189</v>
      </c>
      <c r="B2" s="131" t="s">
        <v>104</v>
      </c>
      <c r="C2" s="131" t="s">
        <v>213</v>
      </c>
      <c r="D2" s="131" t="s">
        <v>269</v>
      </c>
      <c r="E2" s="131" t="s">
        <v>272</v>
      </c>
      <c r="F2" s="132" t="s">
        <v>210</v>
      </c>
      <c r="G2" s="133" t="s">
        <v>211</v>
      </c>
      <c r="H2" s="131" t="s">
        <v>212</v>
      </c>
      <c r="I2" s="131" t="s">
        <v>199</v>
      </c>
      <c r="J2" s="131" t="s">
        <v>238</v>
      </c>
      <c r="K2" s="131" t="s">
        <v>233</v>
      </c>
      <c r="L2" s="132" t="s">
        <v>234</v>
      </c>
      <c r="M2" s="142" t="s">
        <v>4</v>
      </c>
      <c r="N2" s="133" t="s">
        <v>200</v>
      </c>
      <c r="O2" s="141" t="s">
        <v>271</v>
      </c>
      <c r="P2" s="152" t="s">
        <v>1</v>
      </c>
      <c r="Q2" s="155" t="s">
        <v>232</v>
      </c>
      <c r="R2" s="156" t="s">
        <v>4</v>
      </c>
      <c r="S2" s="133" t="s">
        <v>273</v>
      </c>
      <c r="T2" s="131" t="s">
        <v>202</v>
      </c>
      <c r="U2" s="131" t="s">
        <v>237</v>
      </c>
      <c r="V2" s="131" t="s">
        <v>218</v>
      </c>
      <c r="W2" s="132" t="s">
        <v>225</v>
      </c>
      <c r="X2" s="133" t="s">
        <v>226</v>
      </c>
      <c r="Y2" s="132" t="s">
        <v>219</v>
      </c>
      <c r="Z2" s="136" t="s">
        <v>220</v>
      </c>
      <c r="AA2" s="132" t="s">
        <v>221</v>
      </c>
      <c r="AB2" s="132" t="s">
        <v>227</v>
      </c>
      <c r="AC2" s="141" t="s">
        <v>203</v>
      </c>
      <c r="AD2" s="141" t="s">
        <v>235</v>
      </c>
      <c r="AE2" s="148" t="s">
        <v>4</v>
      </c>
      <c r="AF2" s="147" t="s">
        <v>208</v>
      </c>
      <c r="AG2" s="148" t="s">
        <v>4</v>
      </c>
      <c r="AH2" s="160" t="s">
        <v>207</v>
      </c>
      <c r="AI2" s="141" t="s">
        <v>244</v>
      </c>
      <c r="AJ2" s="56" t="s">
        <v>275</v>
      </c>
      <c r="AK2" s="131" t="s">
        <v>205</v>
      </c>
      <c r="AL2" s="131" t="s">
        <v>204</v>
      </c>
      <c r="AM2" s="132" t="s">
        <v>25</v>
      </c>
      <c r="AN2" s="133" t="s">
        <v>26</v>
      </c>
      <c r="AO2" s="140" t="s">
        <v>276</v>
      </c>
      <c r="AP2" s="117"/>
      <c r="AQ2" s="117"/>
      <c r="AR2" s="117"/>
      <c r="AS2" s="117"/>
      <c r="AT2" s="117"/>
      <c r="AU2" s="117"/>
      <c r="AV2" s="117"/>
      <c r="AW2" s="117"/>
      <c r="AX2" s="117"/>
    </row>
    <row r="3" spans="1:102" s="223" customFormat="1" ht="26.25" hidden="1" customHeight="1" x14ac:dyDescent="0.25">
      <c r="A3" s="199" t="s">
        <v>391</v>
      </c>
      <c r="B3" s="200"/>
      <c r="C3" s="201" t="s">
        <v>256</v>
      </c>
      <c r="D3" s="201">
        <v>17</v>
      </c>
      <c r="E3" s="202" t="str">
        <f>IF(D3=0,"",IF(D3&gt;=12,"Catastrófico 100%",IF(AND(D3&gt;=6,D3&lt;=11),"Mayor 80%",IF(D3&lt;=5,"Moderado 60%",""))))</f>
        <v>Catastrófico 100%</v>
      </c>
      <c r="F3" s="200" t="s">
        <v>171</v>
      </c>
      <c r="G3" s="202" t="s">
        <v>170</v>
      </c>
      <c r="H3" s="202" t="s">
        <v>172</v>
      </c>
      <c r="I3" s="200" t="s">
        <v>196</v>
      </c>
      <c r="J3" s="200" t="s">
        <v>239</v>
      </c>
      <c r="K3" s="203">
        <v>5</v>
      </c>
      <c r="L3" s="204" t="str">
        <f>IF(K3&lt;=0,"",IF(K3&lt;=2,"Muy Baja",IF(K3&lt;=24,"Baja",IF(K3&lt;=500,"Media",IF(K3&lt;=5000,"Alta","Muy Alta")))))</f>
        <v>Baja</v>
      </c>
      <c r="M3" s="205">
        <f>IF(L3="","",IF(L3="Muy Baja",0.2,IF(L3="Baja",0.4,IF(L3="Media",0.6,IF(L3="Alta",0.8,IF(L3="Muy Alta",1,))))))</f>
        <v>0.4</v>
      </c>
      <c r="N3" s="205" t="s">
        <v>52</v>
      </c>
      <c r="O3" s="205" t="s">
        <v>257</v>
      </c>
      <c r="P3" s="206" t="str">
        <f>O3</f>
        <v>Afectación menor a 10 SMLMV  / El riesgo afecta la imagen de alguna área de la organización</v>
      </c>
      <c r="Q3" s="207"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08">
        <f>IF(Q3="","",IF(Q3="Leve",0.2,IF(Q3="Menor",0.4,IF(Q3="Moderado",0.6,IF(Q3="Mayor",0.8,IF(Q3="Catastrófico",1,))))))</f>
        <v>0.2</v>
      </c>
      <c r="S3" s="209"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10">
        <v>1</v>
      </c>
      <c r="U3" s="211" t="s">
        <v>390</v>
      </c>
      <c r="V3" s="212" t="str">
        <f t="shared" ref="V3" si="0">IF(OR(W3="Preventivo",W3="Detectivo"),"Probabilidad",IF(W3="Correctivo","Impacto",""))</f>
        <v>Probabilidad</v>
      </c>
      <c r="W3" s="189" t="s">
        <v>10</v>
      </c>
      <c r="X3" s="189" t="s">
        <v>6</v>
      </c>
      <c r="Y3" s="213" t="str">
        <f t="shared" ref="Y3" si="1">IF(AND(W3="Preventivo",X3="Automático"),"50%",IF(AND(W3="Preventivo",X3="Manual"),"40%",IF(AND(W3="Detectivo",X3="Automático"),"40%",IF(AND(W3="Detectivo",X3="Manual"),"30%",IF(AND(W3="Correctivo",X3="Automático"),"35%",IF(AND(W3="Correctivo",X3="Manual"),"25%",""))))))</f>
        <v>40%</v>
      </c>
      <c r="Z3" s="189" t="s">
        <v>15</v>
      </c>
      <c r="AA3" s="189" t="s">
        <v>18</v>
      </c>
      <c r="AB3" s="189" t="s">
        <v>231</v>
      </c>
      <c r="AC3" s="214">
        <f>IFERROR(IF(V3="Probabilidad",(M3-(+M3*Y3)),IF(V3="Impacto",M3,"")),"")</f>
        <v>0.24</v>
      </c>
      <c r="AD3" s="192" t="str">
        <f>IFERROR(IF(AC3="","",IF(AC3&lt;=0.2,"Muy Baja",IF(AC3&lt;=0.4,"Baja",IF(AC3&lt;=0.6,"Media",IF(AC3&lt;=0.8,"Alta","Muy Alta"))))),"")</f>
        <v>Baja</v>
      </c>
      <c r="AE3" s="215">
        <f t="shared" ref="AE3:AE4" si="2">+AC3</f>
        <v>0.24</v>
      </c>
      <c r="AF3" s="216" t="str">
        <f>IFERROR(IF(AG3="","",IF(AG3&lt;=0.2,"Leve",IF(AG3&lt;=0.4,"Menor",IF(AG3&lt;=0.6,"Moderado",IF(AG3&lt;=0.8,"Mayor","Catastrófico"))))),"")</f>
        <v>Leve</v>
      </c>
      <c r="AG3" s="215">
        <f>IFERROR(IF(V3="Impacto",(R3-(+R3*Y3)),IF(V3="Probabilidad",R3,"")),"")</f>
        <v>0.2</v>
      </c>
      <c r="AH3" s="217"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9" t="s">
        <v>197</v>
      </c>
      <c r="AJ3" s="180"/>
      <c r="AK3" s="218">
        <v>44593</v>
      </c>
      <c r="AL3" s="218">
        <v>44926</v>
      </c>
      <c r="AM3" s="180" t="s">
        <v>28</v>
      </c>
      <c r="AN3" s="219" t="s">
        <v>28</v>
      </c>
      <c r="AO3" s="220"/>
      <c r="AP3" s="221"/>
      <c r="AQ3" s="222"/>
      <c r="AR3" s="221"/>
      <c r="AS3" s="221"/>
      <c r="AT3" s="221"/>
      <c r="AU3" s="221"/>
      <c r="AV3" s="221"/>
      <c r="AW3" s="221"/>
      <c r="AX3" s="221"/>
    </row>
    <row r="4" spans="1:102" ht="99.95" customHeight="1" x14ac:dyDescent="0.25">
      <c r="A4" s="415">
        <v>1</v>
      </c>
      <c r="B4" s="400" t="s">
        <v>393</v>
      </c>
      <c r="C4" s="226" t="s">
        <v>256</v>
      </c>
      <c r="D4" s="411">
        <v>17</v>
      </c>
      <c r="E4" s="407" t="str">
        <f>IF(D4=0,"",IF(D4&gt;=12,"Catastrófico 100%",IF(AND(D4&gt;=6,D4&lt;=11),"Mayor 80%",IF(D4&lt;=5,"Moderado 60%",""))))</f>
        <v>Catastrófico 100%</v>
      </c>
      <c r="F4" s="371" t="s">
        <v>394</v>
      </c>
      <c r="G4" s="371" t="s">
        <v>395</v>
      </c>
      <c r="H4" s="371" t="s">
        <v>396</v>
      </c>
      <c r="I4" s="340" t="s">
        <v>196</v>
      </c>
      <c r="J4" s="340" t="s">
        <v>239</v>
      </c>
      <c r="K4" s="411">
        <v>140</v>
      </c>
      <c r="L4" s="354" t="str">
        <f>IF(K4&lt;=0,"",IF(K4&lt;=2,"Muy Baja",IF(K4&lt;=24,"Baja",IF(K4&lt;=500,"Media",IF(K4&lt;=5000,"Alta","Muy Alta")))))</f>
        <v>Media</v>
      </c>
      <c r="M4" s="362">
        <f>IF(L4="","",IF(L4="Muy Baja",0.2,IF(L4="Baja",0.4,IF(L4="Media",0.6,IF(L4="Alta",0.8,IF(L4="Muy Alta",1,))))))</f>
        <v>0.6</v>
      </c>
      <c r="N4" s="338" t="s">
        <v>52</v>
      </c>
      <c r="O4" s="338" t="s">
        <v>259</v>
      </c>
      <c r="P4" s="348" t="str">
        <f>O4</f>
        <v>Entre 50 y 100 SMLMV  / El riesgo afecta la imagen de la entidad con algunos usuarios de relevancia frente al logro de los objetivos</v>
      </c>
      <c r="Q4" s="349" t="str">
        <f>IF(P4='[17]Tabla Impacto'!$D$3,'[17]Tabla Impacto'!$A$3,IF(P4='[17]Tabla Impacto'!$C$3,'[17]Tabla Impacto'!$A$3,IF(P4='[17]Tabla Impacto'!$B$3,'[17]Tabla Impacto'!$A$3,IF(P4='[17]Tabla Impacto'!$D$4,'[17]Tabla Impacto'!$A$4,IF(P4='[17]Tabla Impacto'!$C$4,'[17]Tabla Impacto'!$A$4,IF(P4='[17]Tabla Impacto'!$B$4,'[17]Tabla Impacto'!$A$4,IF(P4='[17]Tabla Impacto'!$D$5,'[17]Tabla Impacto'!$A$5,IF(P4='[17]Tabla Impacto'!$C$5,'[17]Tabla Impacto'!$A$5,IF(P4='[17]Tabla Impacto'!$B$5,'[17]Tabla Impacto'!$A$5,IF(P4='[17]Tabla Impacto'!$D$6,'[17]Tabla Impacto'!$A$6,IF(P4='[17]Tabla Impacto'!$C$6,'[17]Tabla Impacto'!$A$6,IF(P4='[17]Tabla Impacto'!$B$6,'[17]Tabla Impacto'!$A$6,IF(P4='[17]Tabla Impacto'!$D$7,'[17]Tabla Impacto'!$A$7,IF(P4='[17]Tabla Impacto'!$C$7,'[17]Tabla Impacto'!$A$7,IF(P4='[17]Tabla Impacto'!$B$7,'[17]Tabla Impacto'!$A$7,0)))))))))))))))</f>
        <v>Moderado</v>
      </c>
      <c r="R4" s="350">
        <f>IF(Q4="","",IF(Q4="Leve",0.2,IF(Q4="Menor",0.4,IF(Q4="Moderado",0.6,IF(Q4="Mayor",0.8,IF(Q4="Catastrófico",1,))))))</f>
        <v>0.6</v>
      </c>
      <c r="S4" s="403" t="str">
        <f>IF(OR(AND(E4="Moderado 60%",L4="Media"),AND(E4="Moderado 60%",L4="Baja"),AND(E4="Moderado 60%",L4="Muy Baja")),"Moderado",IF(OR(AND(E4="Moderado 60%",L4="Alta"),AND(E4="Moderado 60%",L4="Muy Alto"),AND(E4="Mayor 80%",L4="Muy Baja"),AND(E4="Mayor 80%",L4="Baja"),AND(E4="Mayor 80%",L4="Media"), AND(E4="Mayor 80%",L4="Alta"), AND(E4="Mayor 80%",L4="Muy Alta")),"Alto",IF(OR(AND(E4="Catastrófico 100%",L4="Muy Baja"),AND(E4="Catastrófico 100%",L4="Baja"),AND(E4="Catastrófico 100%",L4="Media"),AND(E4=" Catastrófico 100%",L4="Alta"),AND(E4=" Catastrófico 100%",L4="Muy Alta")),"Extremo","Extremo")))</f>
        <v>Extremo</v>
      </c>
      <c r="T4" s="230">
        <v>1</v>
      </c>
      <c r="U4" s="104" t="s">
        <v>397</v>
      </c>
      <c r="V4" s="47" t="str">
        <f>IF(OR(W4="Preventivo",W4="Detectivo"),"Probabilidad",IF(W4="Correctivo","Impacto",""))</f>
        <v>Probabilidad</v>
      </c>
      <c r="W4" s="101" t="s">
        <v>10</v>
      </c>
      <c r="X4" s="101" t="s">
        <v>6</v>
      </c>
      <c r="Y4" s="115" t="str">
        <f t="shared" ref="Y4" si="3">IF(AND(W4="Preventivo",X4="Automático"),"50%",IF(AND(W4="Preventivo",X4="Manual"),"40%",IF(AND(W4="Detectivo",X4="Automático"),"40%",IF(AND(W4="Detectivo",X4="Manual"),"30%",IF(AND(W4="Correctivo",X4="Automático"),"35%",IF(AND(W4="Correctivo",X4="Manual"),"25%",""))))))</f>
        <v>40%</v>
      </c>
      <c r="Z4" s="101" t="s">
        <v>15</v>
      </c>
      <c r="AA4" s="101" t="s">
        <v>18</v>
      </c>
      <c r="AB4" s="101" t="s">
        <v>231</v>
      </c>
      <c r="AC4" s="153">
        <f t="shared" ref="AC4:AC6" si="4">IFERROR(IF(V4="Probabilidad",(M4-(+M4*Y4)),IF(V4="Impacto",M4,"")),"")</f>
        <v>0.36</v>
      </c>
      <c r="AD4" s="151" t="str">
        <f t="shared" ref="AD4:AD6" si="5">IFERROR(IF(AC4="","",IF(AC4&lt;=0.2,"Muy Baja",IF(AC4&lt;=0.4,"Baja",IF(AC4&lt;=0.6,"Media",IF(AC4&lt;=0.8,"Alta","Muy Alta"))))),"")</f>
        <v>Baja</v>
      </c>
      <c r="AE4" s="231">
        <f t="shared" si="2"/>
        <v>0.36</v>
      </c>
      <c r="AF4" s="151" t="str">
        <f>IFERROR(IF(AG4="","",IF(AG4&lt;=0.2,"Leve",IF(AG4&lt;=0.4,"Menor",IF(AG4&lt;=0.6,"Moderado",IF(AG4&lt;=0.8,"Mayor","Catastrófico"))))),"")</f>
        <v>Moderado</v>
      </c>
      <c r="AG4" s="231">
        <f>IFERROR(IF(V4="Impacto",(R4-(+R4*Y4)),IF(V4="Probabilidad",R4,"")),"")</f>
        <v>0.6</v>
      </c>
      <c r="AH4" s="154"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01" t="s">
        <v>197</v>
      </c>
      <c r="AJ4" s="49" t="s">
        <v>398</v>
      </c>
      <c r="AK4" s="45">
        <v>45689</v>
      </c>
      <c r="AL4" s="45">
        <v>46022</v>
      </c>
      <c r="AM4" s="49"/>
      <c r="AN4" s="49"/>
      <c r="AO4" s="166" t="s">
        <v>392</v>
      </c>
    </row>
    <row r="5" spans="1:102" ht="99.95" customHeight="1" x14ac:dyDescent="0.25">
      <c r="A5" s="416"/>
      <c r="B5" s="402"/>
      <c r="C5" s="232"/>
      <c r="D5" s="414"/>
      <c r="E5" s="418"/>
      <c r="F5" s="380"/>
      <c r="G5" s="380"/>
      <c r="H5" s="380"/>
      <c r="I5" s="232"/>
      <c r="J5" s="346"/>
      <c r="K5" s="414"/>
      <c r="L5" s="356"/>
      <c r="M5" s="363"/>
      <c r="N5" s="346"/>
      <c r="O5" s="346"/>
      <c r="P5" s="75"/>
      <c r="Q5" s="75"/>
      <c r="R5" s="75"/>
      <c r="S5" s="413"/>
      <c r="T5" s="230">
        <v>2</v>
      </c>
      <c r="U5" s="104" t="s">
        <v>399</v>
      </c>
      <c r="V5" s="47" t="str">
        <f t="shared" ref="V5:V10" si="6">IF(OR(W5="Preventivo",W5="Detectivo"),"Probabilidad",IF(W5="Correctivo","Impacto",""))</f>
        <v>Probabilidad</v>
      </c>
      <c r="W5" s="101" t="s">
        <v>10</v>
      </c>
      <c r="X5" s="101" t="s">
        <v>6</v>
      </c>
      <c r="Y5" s="115" t="str">
        <f t="shared" ref="Y5:Y10" si="7">IF(AND(W5="Preventivo",X5="Automático"),"50%",IF(AND(W5="Preventivo",X5="Manual"),"40%",IF(AND(W5="Detectivo",X5="Automático"),"40%",IF(AND(W5="Detectivo",X5="Manual"),"30%",IF(AND(W5="Correctivo",X5="Automático"),"35%",IF(AND(W5="Correctivo",X5="Manual"),"25%",""))))))</f>
        <v>40%</v>
      </c>
      <c r="Z5" s="101" t="s">
        <v>15</v>
      </c>
      <c r="AA5" s="101" t="s">
        <v>18</v>
      </c>
      <c r="AB5" s="101" t="s">
        <v>231</v>
      </c>
      <c r="AC5" s="153">
        <f t="shared" si="4"/>
        <v>0</v>
      </c>
      <c r="AD5" s="151" t="str">
        <f t="shared" si="5"/>
        <v>Muy Baja</v>
      </c>
      <c r="AE5" s="231"/>
      <c r="AF5" s="151"/>
      <c r="AG5" s="231"/>
      <c r="AH5" s="154" t="str">
        <f t="shared" ref="AH5:AH6" si="8">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1" t="s">
        <v>197</v>
      </c>
      <c r="AJ5" s="49" t="s">
        <v>398</v>
      </c>
      <c r="AK5" s="45">
        <v>45689</v>
      </c>
      <c r="AL5" s="45">
        <v>46022</v>
      </c>
      <c r="AM5" s="49"/>
      <c r="AN5" s="49"/>
      <c r="AO5" s="166" t="s">
        <v>392</v>
      </c>
    </row>
    <row r="6" spans="1:102" ht="99.95" customHeight="1" x14ac:dyDescent="0.25">
      <c r="A6" s="417"/>
      <c r="B6" s="401"/>
      <c r="C6" s="233"/>
      <c r="D6" s="412"/>
      <c r="E6" s="408"/>
      <c r="F6" s="372"/>
      <c r="G6" s="372"/>
      <c r="H6" s="372"/>
      <c r="I6" s="233"/>
      <c r="J6" s="345"/>
      <c r="K6" s="412"/>
      <c r="L6" s="355"/>
      <c r="M6" s="364"/>
      <c r="N6" s="345"/>
      <c r="O6" s="345"/>
      <c r="P6" s="75"/>
      <c r="Q6" s="75"/>
      <c r="R6" s="75"/>
      <c r="S6" s="404"/>
      <c r="T6" s="230">
        <v>3</v>
      </c>
      <c r="U6" s="104" t="s">
        <v>400</v>
      </c>
      <c r="V6" s="47" t="str">
        <f t="shared" si="6"/>
        <v>Probabilidad</v>
      </c>
      <c r="W6" s="101" t="s">
        <v>10</v>
      </c>
      <c r="X6" s="101" t="s">
        <v>6</v>
      </c>
      <c r="Y6" s="115" t="str">
        <f t="shared" si="7"/>
        <v>40%</v>
      </c>
      <c r="Z6" s="101" t="s">
        <v>15</v>
      </c>
      <c r="AA6" s="101" t="s">
        <v>18</v>
      </c>
      <c r="AB6" s="101" t="s">
        <v>231</v>
      </c>
      <c r="AC6" s="153">
        <f t="shared" si="4"/>
        <v>0</v>
      </c>
      <c r="AD6" s="151" t="str">
        <f t="shared" si="5"/>
        <v>Muy Baja</v>
      </c>
      <c r="AE6" s="231"/>
      <c r="AF6" s="151"/>
      <c r="AG6" s="231"/>
      <c r="AH6" s="154" t="str">
        <f t="shared" si="8"/>
        <v>Extremo</v>
      </c>
      <c r="AI6" s="101" t="s">
        <v>197</v>
      </c>
      <c r="AJ6" s="49" t="s">
        <v>398</v>
      </c>
      <c r="AK6" s="45">
        <v>45689</v>
      </c>
      <c r="AL6" s="45">
        <v>46022</v>
      </c>
      <c r="AM6" s="49"/>
      <c r="AN6" s="49"/>
      <c r="AO6" s="166" t="s">
        <v>392</v>
      </c>
      <c r="AP6" s="117"/>
      <c r="AQ6" s="117"/>
      <c r="AR6" s="117"/>
      <c r="AS6" s="117"/>
      <c r="AT6" s="117"/>
      <c r="AU6" s="117"/>
      <c r="AV6" s="117"/>
      <c r="AW6" s="117"/>
      <c r="AX6" s="117"/>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row>
    <row r="7" spans="1:102" ht="99.95" customHeight="1" x14ac:dyDescent="0.25">
      <c r="A7" s="77">
        <v>2</v>
      </c>
      <c r="B7" s="49" t="s">
        <v>441</v>
      </c>
      <c r="C7" s="226" t="s">
        <v>256</v>
      </c>
      <c r="D7" s="49">
        <v>15</v>
      </c>
      <c r="E7" s="291" t="str">
        <f t="shared" ref="E7:E12" si="9">IF(D7=0,"",IF(D7&gt;=12,"Catastrófico 100%",IF(AND(D7&gt;=6,D7&lt;=11),"Mayor 80%",IF(D7&lt;=5,"Moderado 60%",""))))</f>
        <v>Catastrófico 100%</v>
      </c>
      <c r="F7" s="226" t="s">
        <v>442</v>
      </c>
      <c r="G7" s="226" t="s">
        <v>443</v>
      </c>
      <c r="H7" s="340" t="s">
        <v>444</v>
      </c>
      <c r="I7" s="340" t="s">
        <v>196</v>
      </c>
      <c r="J7" s="340" t="s">
        <v>239</v>
      </c>
      <c r="K7" s="292">
        <v>5</v>
      </c>
      <c r="L7" s="337" t="str">
        <f t="shared" ref="L7:L12" si="10">IF(K7&lt;=0,"",IF(K7&lt;=2,"Muy Baja",IF(K7&lt;=24,"Baja",IF(K7&lt;=500,"Media",IF(K7&lt;=5000,"Alta","Muy Alta")))))</f>
        <v>Baja</v>
      </c>
      <c r="M7" s="338">
        <f t="shared" ref="M7:M12" si="11">IF(L7="","",IF(L7="Muy Baja",0.2,IF(L7="Baja",0.4,IF(L7="Media",0.6,IF(L7="Alta",0.8,IF(L7="Muy Alta",1,))))))</f>
        <v>0.4</v>
      </c>
      <c r="N7" s="338" t="s">
        <v>52</v>
      </c>
      <c r="O7" s="50" t="s">
        <v>258</v>
      </c>
      <c r="P7" s="128"/>
      <c r="Q7" s="167"/>
      <c r="R7" s="128"/>
      <c r="S7" s="157" t="str">
        <f t="shared" ref="S7:S12" si="12">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113">
        <v>1</v>
      </c>
      <c r="U7" s="104" t="s">
        <v>452</v>
      </c>
      <c r="V7" s="114" t="str">
        <f t="shared" si="6"/>
        <v>Probabilidad</v>
      </c>
      <c r="W7" s="101" t="s">
        <v>10</v>
      </c>
      <c r="X7" s="101" t="s">
        <v>6</v>
      </c>
      <c r="Y7" s="115" t="str">
        <f t="shared" si="7"/>
        <v>40%</v>
      </c>
      <c r="Z7" s="101" t="s">
        <v>15</v>
      </c>
      <c r="AA7" s="101" t="s">
        <v>18</v>
      </c>
      <c r="AB7" s="101" t="s">
        <v>231</v>
      </c>
      <c r="AC7" s="153">
        <f>IFERROR(IF(V7="Probabilidad",(M7-(+M7*Y7)),IF(V7="Impacto",M7,"")),"")</f>
        <v>0.24</v>
      </c>
      <c r="AD7" s="151" t="str">
        <f t="shared" ref="AD7:AD14" si="13">IFERROR(IF(AC7="","",IF(AC7&lt;=0.2,"Muy Baja",IF(AC7&lt;=0.4,"Baja",IF(AC7&lt;=0.6,"Media",IF(AC7&lt;=0.8,"Alta","Muy Alta"))))),"")</f>
        <v>Baja</v>
      </c>
      <c r="AE7" s="149"/>
      <c r="AF7" s="127"/>
      <c r="AG7" s="149"/>
      <c r="AH7" s="154"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1" t="s">
        <v>197</v>
      </c>
      <c r="AJ7" s="49" t="s">
        <v>448</v>
      </c>
      <c r="AK7" s="45">
        <v>45689</v>
      </c>
      <c r="AL7" s="45">
        <v>46022</v>
      </c>
      <c r="AM7" s="49" t="s">
        <v>28</v>
      </c>
      <c r="AN7" s="287" t="s">
        <v>28</v>
      </c>
      <c r="AO7" s="166" t="s">
        <v>450</v>
      </c>
      <c r="AP7" s="117"/>
      <c r="AQ7" s="117"/>
      <c r="AR7" s="117"/>
      <c r="AS7" s="117"/>
      <c r="AT7" s="117"/>
      <c r="AU7" s="117"/>
      <c r="AV7" s="117"/>
      <c r="AW7" s="117"/>
      <c r="AX7" s="117"/>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row>
    <row r="8" spans="1:102" ht="99.95" customHeight="1" x14ac:dyDescent="0.25">
      <c r="A8" s="293">
        <v>3</v>
      </c>
      <c r="B8" s="49" t="s">
        <v>441</v>
      </c>
      <c r="C8" s="49" t="s">
        <v>256</v>
      </c>
      <c r="D8" s="49">
        <v>15</v>
      </c>
      <c r="E8" s="291" t="str">
        <f t="shared" si="9"/>
        <v>Catastrófico 100%</v>
      </c>
      <c r="F8" s="49" t="s">
        <v>442</v>
      </c>
      <c r="G8" s="49" t="s">
        <v>445</v>
      </c>
      <c r="H8" s="49" t="s">
        <v>446</v>
      </c>
      <c r="I8" s="49" t="s">
        <v>196</v>
      </c>
      <c r="J8" s="49" t="s">
        <v>239</v>
      </c>
      <c r="K8" s="292">
        <v>5</v>
      </c>
      <c r="L8" s="337" t="str">
        <f t="shared" si="10"/>
        <v>Baja</v>
      </c>
      <c r="M8" s="50">
        <f t="shared" si="11"/>
        <v>0.4</v>
      </c>
      <c r="N8" s="50" t="s">
        <v>52</v>
      </c>
      <c r="O8" s="50" t="s">
        <v>258</v>
      </c>
      <c r="P8" s="128"/>
      <c r="Q8" s="167"/>
      <c r="R8" s="128"/>
      <c r="S8" s="157" t="str">
        <f t="shared" si="12"/>
        <v>Extremo</v>
      </c>
      <c r="T8" s="113">
        <v>1</v>
      </c>
      <c r="U8" s="104" t="s">
        <v>447</v>
      </c>
      <c r="V8" s="114" t="str">
        <f t="shared" si="6"/>
        <v>Probabilidad</v>
      </c>
      <c r="W8" s="101" t="s">
        <v>10</v>
      </c>
      <c r="X8" s="101" t="s">
        <v>6</v>
      </c>
      <c r="Y8" s="115" t="str">
        <f t="shared" si="7"/>
        <v>40%</v>
      </c>
      <c r="Z8" s="101" t="s">
        <v>15</v>
      </c>
      <c r="AA8" s="101" t="s">
        <v>18</v>
      </c>
      <c r="AB8" s="101" t="s">
        <v>231</v>
      </c>
      <c r="AC8" s="153">
        <f>IFERROR(IF(V8="Probabilidad",(M8-(+M8*Y8)),IF(V8="Impacto",M8,"")),"")</f>
        <v>0.24</v>
      </c>
      <c r="AD8" s="151" t="str">
        <f t="shared" si="13"/>
        <v>Baja</v>
      </c>
      <c r="AE8" s="149"/>
      <c r="AF8" s="127"/>
      <c r="AG8" s="149"/>
      <c r="AH8" s="154" t="str">
        <f>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1" t="s">
        <v>197</v>
      </c>
      <c r="AJ8" s="49" t="s">
        <v>449</v>
      </c>
      <c r="AK8" s="45">
        <v>45689</v>
      </c>
      <c r="AL8" s="45">
        <v>46022</v>
      </c>
      <c r="AM8" s="49" t="s">
        <v>28</v>
      </c>
      <c r="AN8" s="287" t="s">
        <v>28</v>
      </c>
      <c r="AO8" s="166" t="s">
        <v>451</v>
      </c>
      <c r="AP8" s="117"/>
      <c r="AQ8" s="117"/>
      <c r="AR8" s="117"/>
      <c r="AS8" s="117"/>
      <c r="AT8" s="117"/>
      <c r="AU8" s="117"/>
      <c r="AV8" s="117"/>
      <c r="AW8" s="117"/>
      <c r="AX8" s="117"/>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row>
    <row r="9" spans="1:102" ht="99.95" customHeight="1" x14ac:dyDescent="0.25">
      <c r="A9" s="293">
        <v>4</v>
      </c>
      <c r="B9" s="49" t="s">
        <v>453</v>
      </c>
      <c r="C9" s="49" t="s">
        <v>254</v>
      </c>
      <c r="D9" s="49">
        <v>17</v>
      </c>
      <c r="E9" s="61" t="str">
        <f t="shared" si="9"/>
        <v>Catastrófico 100%</v>
      </c>
      <c r="F9" s="49" t="s">
        <v>454</v>
      </c>
      <c r="G9" s="49" t="s">
        <v>455</v>
      </c>
      <c r="H9" s="49" t="s">
        <v>456</v>
      </c>
      <c r="I9" s="49" t="s">
        <v>196</v>
      </c>
      <c r="J9" s="49" t="s">
        <v>239</v>
      </c>
      <c r="K9" s="49">
        <v>153</v>
      </c>
      <c r="L9" s="164" t="str">
        <f t="shared" si="10"/>
        <v>Media</v>
      </c>
      <c r="M9" s="50">
        <f t="shared" si="11"/>
        <v>0.6</v>
      </c>
      <c r="N9" s="50" t="s">
        <v>53</v>
      </c>
      <c r="O9" s="50" t="s">
        <v>74</v>
      </c>
      <c r="P9" s="301" t="str">
        <f>O9</f>
        <v xml:space="preserve">     Entre 50 y 100 SMLMV </v>
      </c>
      <c r="Q9" s="349" t="str">
        <f>IF(P9='[18]Tabla Impacto'!$D$3,'[18]Tabla Impacto'!$A$3,IF(P9='[18]Tabla Impacto'!$C$3,'[18]Tabla Impacto'!$A$3,IF(P9='[18]Tabla Impacto'!$B$3,'[18]Tabla Impacto'!$A$3,IF(P9='[18]Tabla Impacto'!$D$4,'[18]Tabla Impacto'!$A$4,IF(P9='[18]Tabla Impacto'!$C$4,'[18]Tabla Impacto'!$A$4,IF(P9='[18]Tabla Impacto'!$B$4,'[18]Tabla Impacto'!$A$4,IF(P9='[18]Tabla Impacto'!$D$5,'[18]Tabla Impacto'!$A$5,IF(P9='[18]Tabla Impacto'!$C$5,'[18]Tabla Impacto'!$A$5,IF(P9='[18]Tabla Impacto'!$B$5,'[18]Tabla Impacto'!$A$5,IF(P9='[18]Tabla Impacto'!$D$6,'[18]Tabla Impacto'!$A$6,IF(P9='[18]Tabla Impacto'!$C$6,'[18]Tabla Impacto'!$A$6,IF(P9='[18]Tabla Impacto'!$B$6,'[18]Tabla Impacto'!$A$6,IF(P9='[18]Tabla Impacto'!$D$7,'[18]Tabla Impacto'!$A$7,IF(P9='[18]Tabla Impacto'!$C$7,'[18]Tabla Impacto'!$A$7,IF(P9='[18]Tabla Impacto'!$B$7,'[18]Tabla Impacto'!$A$7,0)))))))))))))))</f>
        <v>Moderado</v>
      </c>
      <c r="R9" s="301">
        <f>IF(Q9="","",IF(Q9="Leve",0.2,IF(Q9="Menor",0.4,IF(Q9="Moderado",0.6,IF(Q9="Mayor",0.8,IF(Q9="Catastrófico",1,))))))</f>
        <v>0.6</v>
      </c>
      <c r="S9" s="294" t="str">
        <f t="shared" si="12"/>
        <v>Extremo</v>
      </c>
      <c r="T9" s="113">
        <v>1</v>
      </c>
      <c r="U9" s="49" t="s">
        <v>457</v>
      </c>
      <c r="V9" s="47" t="str">
        <f t="shared" si="6"/>
        <v>Probabilidad</v>
      </c>
      <c r="W9" s="101" t="s">
        <v>10</v>
      </c>
      <c r="X9" s="101" t="s">
        <v>6</v>
      </c>
      <c r="Y9" s="115" t="str">
        <f t="shared" si="7"/>
        <v>40%</v>
      </c>
      <c r="Z9" s="101" t="s">
        <v>15</v>
      </c>
      <c r="AA9" s="101" t="s">
        <v>18</v>
      </c>
      <c r="AB9" s="101" t="s">
        <v>231</v>
      </c>
      <c r="AC9" s="153">
        <f t="shared" ref="AC9:AC10" si="14">IFERROR(IF(V9="Probabilidad",(M9-(+M9*Y9)),IF(V9="Impacto",M9,"")),"")</f>
        <v>0.36</v>
      </c>
      <c r="AD9" s="151" t="str">
        <f t="shared" si="13"/>
        <v>Baja</v>
      </c>
      <c r="AE9" s="231">
        <f t="shared" ref="AE9:AE10" si="15">+AC9</f>
        <v>0.36</v>
      </c>
      <c r="AF9" s="151" t="str">
        <f>IFERROR(IF(AG9="","",IF(AG9&lt;=0.2,"Leve",IF(AG9&lt;=0.4,"Menor",IF(AG9&lt;=0.6,"Moderado",IF(AG9&lt;=0.8,"Mayor","Catastrófico"))))),"")</f>
        <v>Moderado</v>
      </c>
      <c r="AG9" s="231">
        <f>IFERROR(IF(V9="Impacto",(R9-(+R9*Y9)),IF(V9="Probabilidad",R9,"")),"")</f>
        <v>0.6</v>
      </c>
      <c r="AH9" s="154" t="str">
        <f>IF(OR(AND(S9="Moderado",AD9="Media"),AND(S9="Moderado",AD9="Baja"),AND(S9="Moderado",AD9="Muy Baja")),"Moderado",IF(OR(AND(S9="Moderado",AD9="Alta"),AND(S9="Moderado",AD9="Muy Alto"),AND(S9="Alto",AD9="Muy Baja"),AND(S9="Alto",AD9="Baja"),AND(S9="Alto",AD9="Media"), AND(S9="Alto",AD9="Alta"), AND(S9="Alto",AD9="Muy Alta")),"Alto",IF(OR(AND(S9="Extremo",AD9="Muy Baja"),AND(S9="Extremo",AD9="Baja"),AND(S9="Extremo",AD9="Media"),AND(S9="Extremo",AD9="Alta"),AND(S9="Extremo",AD9="Muy Alta")),"Extremo","Extremo")))</f>
        <v>Extremo</v>
      </c>
      <c r="AI9" s="101" t="s">
        <v>197</v>
      </c>
      <c r="AJ9" s="166" t="s">
        <v>458</v>
      </c>
      <c r="AK9" s="45">
        <v>45689</v>
      </c>
      <c r="AL9" s="45">
        <v>46022</v>
      </c>
      <c r="AM9" s="49" t="s">
        <v>28</v>
      </c>
      <c r="AN9" s="287" t="s">
        <v>28</v>
      </c>
      <c r="AO9" s="166" t="s">
        <v>459</v>
      </c>
      <c r="AP9" s="117"/>
      <c r="AQ9" s="117"/>
      <c r="AR9" s="117"/>
      <c r="AS9" s="117"/>
      <c r="AT9" s="117"/>
      <c r="AU9" s="117"/>
      <c r="AV9" s="117"/>
      <c r="AW9" s="117"/>
      <c r="AX9" s="117"/>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row>
    <row r="10" spans="1:102" ht="99.95" customHeight="1" x14ac:dyDescent="0.25">
      <c r="A10" s="77">
        <v>5</v>
      </c>
      <c r="B10" s="342" t="s">
        <v>527</v>
      </c>
      <c r="C10" s="340" t="s">
        <v>256</v>
      </c>
      <c r="D10" s="344">
        <v>19</v>
      </c>
      <c r="E10" s="343" t="str">
        <f t="shared" si="9"/>
        <v>Catastrófico 100%</v>
      </c>
      <c r="F10" s="340" t="s">
        <v>571</v>
      </c>
      <c r="G10" s="340" t="s">
        <v>572</v>
      </c>
      <c r="H10" s="340" t="s">
        <v>573</v>
      </c>
      <c r="I10" s="340" t="s">
        <v>196</v>
      </c>
      <c r="J10" s="340" t="s">
        <v>239</v>
      </c>
      <c r="K10" s="344">
        <v>37</v>
      </c>
      <c r="L10" s="336" t="str">
        <f t="shared" si="10"/>
        <v>Media</v>
      </c>
      <c r="M10" s="338">
        <f t="shared" si="11"/>
        <v>0.6</v>
      </c>
      <c r="N10" s="338" t="s">
        <v>53</v>
      </c>
      <c r="O10" s="338" t="s">
        <v>259</v>
      </c>
      <c r="P10" s="351" t="str">
        <f>O10</f>
        <v>Entre 50 y 100 SMLMV  / El riesgo afecta la imagen de la entidad con algunos usuarios de relevancia frente al logro de los objetivos</v>
      </c>
      <c r="Q10" s="352" t="str">
        <f>IF(P10='[19]Tabla Impacto'!$D$3,'[19]Tabla Impacto'!$A$3,IF(P10='[19]Tabla Impacto'!$C$3,'[19]Tabla Impacto'!$A$3,IF(P10='[19]Tabla Impacto'!$B$3,'[19]Tabla Impacto'!$A$3,IF(P10='[19]Tabla Impacto'!$D$4,'[19]Tabla Impacto'!$A$4,IF(P10='[19]Tabla Impacto'!$C$4,'[19]Tabla Impacto'!$A$4,IF(P10='[19]Tabla Impacto'!$B$4,'[19]Tabla Impacto'!$A$4,IF(P10='[19]Tabla Impacto'!$D$5,'[19]Tabla Impacto'!$A$5,IF(P10='[19]Tabla Impacto'!$C$5,'[19]Tabla Impacto'!$A$5,IF(P10='[19]Tabla Impacto'!$B$5,'[19]Tabla Impacto'!$A$5,IF(P10='[19]Tabla Impacto'!$D$6,'[19]Tabla Impacto'!$A$6,IF(P10='[19]Tabla Impacto'!$C$6,'[19]Tabla Impacto'!$A$6,IF(P10='[19]Tabla Impacto'!$B$6,'[19]Tabla Impacto'!$A$6,IF(P10='[19]Tabla Impacto'!$D$7,'[19]Tabla Impacto'!$A$7,IF(P10='[19]Tabla Impacto'!$C$7,'[19]Tabla Impacto'!$A$7,IF(P10='[19]Tabla Impacto'!$B$7,'[19]Tabla Impacto'!$A$7,0)))))))))))))))</f>
        <v>Moderado</v>
      </c>
      <c r="R10" s="351">
        <f>IF(Q10="","",IF(Q10="Leve",0.2,IF(Q10="Menor",0.4,IF(Q10="Moderado",0.6,IF(Q10="Mayor",0.8,IF(Q10="Catastrófico",1,))))))</f>
        <v>0.6</v>
      </c>
      <c r="S10" s="341" t="str">
        <f t="shared" si="12"/>
        <v>Extremo</v>
      </c>
      <c r="T10" s="344">
        <v>1</v>
      </c>
      <c r="U10" s="342" t="s">
        <v>574</v>
      </c>
      <c r="V10" s="322" t="str">
        <f t="shared" si="6"/>
        <v>Probabilidad</v>
      </c>
      <c r="W10" s="323" t="s">
        <v>10</v>
      </c>
      <c r="X10" s="323" t="s">
        <v>6</v>
      </c>
      <c r="Y10" s="324" t="str">
        <f t="shared" si="7"/>
        <v>40%</v>
      </c>
      <c r="Z10" s="323" t="s">
        <v>15</v>
      </c>
      <c r="AA10" s="323" t="s">
        <v>18</v>
      </c>
      <c r="AB10" s="323" t="s">
        <v>231</v>
      </c>
      <c r="AC10" s="325">
        <f t="shared" si="14"/>
        <v>0.36</v>
      </c>
      <c r="AD10" s="326" t="str">
        <f t="shared" si="13"/>
        <v>Baja</v>
      </c>
      <c r="AE10" s="353">
        <f t="shared" si="15"/>
        <v>0.36</v>
      </c>
      <c r="AF10" s="326" t="str">
        <f>IFERROR(IF(AG10="","",IF(AG10&lt;=0.2,"Leve",IF(AG10&lt;=0.4,"Menor",IF(AG10&lt;=0.6,"Moderado",IF(AG10&lt;=0.8,"Mayor","Catastrófico"))))),"")</f>
        <v>Moderado</v>
      </c>
      <c r="AG10" s="353">
        <f>IFERROR(IF(V10="Impacto",(R10-(+R10*Y10)),IF(V10="Probabilidad",R10,"")),"")</f>
        <v>0.6</v>
      </c>
      <c r="AH10" s="327" t="str">
        <f>IF(OR(AND(S10="Moderado",AD10="Media"),AND(S10="Moderado",AD10="Baja"),AND(S10="Moderado",AD10="Muy Baja")),"Moderado",IF(OR(AND(S10="Moderado",AD10="Alta"),AND(S10="Moderado",AD10="Muy Alto"),AND(S10="Alto",AD10="Muy Baja"),AND(S10="Alto",AD10="Baja"),AND(S10="Alto",AD10="Media"), AND(S10="Alto",AD10="Alta"), AND(S10="Alto",AD10="Muy Alta")),"Alto",IF(OR(AND(S10="Extremo",AD10="Muy Baja"),AND(S10="Extremo",AD10="Baja"),AND(S10="Extremo",AD10="Media"),AND(S10="Extremo",AD10="Alta"),AND(S10="Extremo",AD10="Muy Alta")),"Extremo","Extremo")))</f>
        <v>Extremo</v>
      </c>
      <c r="AI10" s="323" t="s">
        <v>197</v>
      </c>
      <c r="AJ10" s="340" t="s">
        <v>575</v>
      </c>
      <c r="AK10" s="45">
        <v>45689</v>
      </c>
      <c r="AL10" s="45">
        <v>46022</v>
      </c>
      <c r="AM10" s="340"/>
      <c r="AN10" s="340"/>
      <c r="AO10" s="328" t="s">
        <v>392</v>
      </c>
      <c r="AP10" s="117"/>
      <c r="AQ10" s="117"/>
      <c r="AR10" s="117"/>
      <c r="AS10" s="117"/>
      <c r="AT10" s="117"/>
      <c r="AU10" s="117"/>
      <c r="AV10" s="117"/>
      <c r="AW10" s="117"/>
      <c r="AX10" s="117"/>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row>
    <row r="11" spans="1:102" ht="99.95" customHeight="1" x14ac:dyDescent="0.25">
      <c r="A11" s="293">
        <v>6</v>
      </c>
      <c r="B11" s="330" t="s">
        <v>547</v>
      </c>
      <c r="C11" s="49" t="s">
        <v>256</v>
      </c>
      <c r="D11" s="293">
        <v>19</v>
      </c>
      <c r="E11" s="68" t="str">
        <f t="shared" si="9"/>
        <v>Catastrófico 100%</v>
      </c>
      <c r="F11" s="49" t="s">
        <v>576</v>
      </c>
      <c r="G11" s="49" t="s">
        <v>577</v>
      </c>
      <c r="H11" s="49" t="s">
        <v>578</v>
      </c>
      <c r="I11" s="49" t="s">
        <v>196</v>
      </c>
      <c r="J11" s="49" t="s">
        <v>239</v>
      </c>
      <c r="K11" s="293">
        <v>17</v>
      </c>
      <c r="L11" s="177" t="str">
        <f t="shared" si="10"/>
        <v>Baja</v>
      </c>
      <c r="M11" s="50">
        <f t="shared" si="11"/>
        <v>0.4</v>
      </c>
      <c r="N11" s="50" t="s">
        <v>52</v>
      </c>
      <c r="O11" s="50" t="s">
        <v>258</v>
      </c>
      <c r="P11" s="301" t="str">
        <f>O11</f>
        <v>Entre 10 y 50 SMLMV  / El riesgo afecta la imagen de la entidad internamente, de conocimiento general, nivel interno, de junta dircetiva y accionistas y/o de provedores</v>
      </c>
      <c r="Q11" s="349" t="str">
        <f>IF(P11='[19]Tabla Impacto'!$D$3,'[19]Tabla Impacto'!$A$3,IF(P11='[19]Tabla Impacto'!$C$3,'[19]Tabla Impacto'!$A$3,IF(P11='[19]Tabla Impacto'!$B$3,'[19]Tabla Impacto'!$A$3,IF(P11='[19]Tabla Impacto'!$D$4,'[19]Tabla Impacto'!$A$4,IF(P11='[19]Tabla Impacto'!$C$4,'[19]Tabla Impacto'!$A$4,IF(P11='[19]Tabla Impacto'!$B$4,'[19]Tabla Impacto'!$A$4,IF(P11='[19]Tabla Impacto'!$D$5,'[19]Tabla Impacto'!$A$5,IF(P11='[19]Tabla Impacto'!$C$5,'[19]Tabla Impacto'!$A$5,IF(P11='[19]Tabla Impacto'!$B$5,'[19]Tabla Impacto'!$A$5,IF(P11='[19]Tabla Impacto'!$D$6,'[19]Tabla Impacto'!$A$6,IF(P11='[19]Tabla Impacto'!$C$6,'[19]Tabla Impacto'!$A$6,IF(P11='[19]Tabla Impacto'!$B$6,'[19]Tabla Impacto'!$A$6,IF(P11='[19]Tabla Impacto'!$D$7,'[19]Tabla Impacto'!$A$7,IF(P11='[19]Tabla Impacto'!$C$7,'[19]Tabla Impacto'!$A$7,IF(P11='[19]Tabla Impacto'!$B$7,'[19]Tabla Impacto'!$A$7,0)))))))))))))))</f>
        <v>Menor</v>
      </c>
      <c r="R11" s="301">
        <f>IF(Q11="","",IF(Q11="Leve",0.2,IF(Q11="Menor",0.4,IF(Q11="Moderado",0.6,IF(Q11="Mayor",0.8,IF(Q11="Catastrófico",1,))))))</f>
        <v>0.4</v>
      </c>
      <c r="S11" s="331" t="str">
        <f t="shared" si="12"/>
        <v>Extremo</v>
      </c>
      <c r="T11" s="293">
        <v>1</v>
      </c>
      <c r="U11" s="347" t="s">
        <v>590</v>
      </c>
      <c r="V11" s="47" t="str">
        <f t="shared" ref="V11" si="16">IF(OR(W11="Preventivo",W11="Detectivo"),"Probabilidad",IF(W11="Correctivo","Impacto",""))</f>
        <v>Probabilidad</v>
      </c>
      <c r="W11" s="101" t="s">
        <v>10</v>
      </c>
      <c r="X11" s="101" t="s">
        <v>6</v>
      </c>
      <c r="Y11" s="115" t="str">
        <f t="shared" ref="Y11" si="17">IF(AND(W11="Preventivo",X11="Automático"),"50%",IF(AND(W11="Preventivo",X11="Manual"),"40%",IF(AND(W11="Detectivo",X11="Automático"),"40%",IF(AND(W11="Detectivo",X11="Manual"),"30%",IF(AND(W11="Correctivo",X11="Automático"),"35%",IF(AND(W11="Correctivo",X11="Manual"),"25%",""))))))</f>
        <v>40%</v>
      </c>
      <c r="Z11" s="101" t="s">
        <v>15</v>
      </c>
      <c r="AA11" s="101" t="s">
        <v>18</v>
      </c>
      <c r="AB11" s="101" t="s">
        <v>231</v>
      </c>
      <c r="AC11" s="153">
        <f t="shared" ref="AC11" si="18">IFERROR(IF(V11="Probabilidad",(M11-(+M11*Y11)),IF(V11="Impacto",M11,"")),"")</f>
        <v>0.24</v>
      </c>
      <c r="AD11" s="151" t="str">
        <f t="shared" si="13"/>
        <v>Baja</v>
      </c>
      <c r="AE11" s="231">
        <f t="shared" ref="AE11:AE12" si="19">+AC11</f>
        <v>0.24</v>
      </c>
      <c r="AF11" s="151" t="str">
        <f>IFERROR(IF(AG11="","",IF(AG11&lt;=0.2,"Leve",IF(AG11&lt;=0.4,"Menor",IF(AG11&lt;=0.6,"Moderado",IF(AG11&lt;=0.8,"Mayor","Catastrófico"))))),"")</f>
        <v>Menor</v>
      </c>
      <c r="AG11" s="231">
        <f>IFERROR(IF(V11="Impacto",(R11-(+R11*Y11)),IF(V11="Probabilidad",R11,"")),"")</f>
        <v>0.4</v>
      </c>
      <c r="AH11" s="154" t="str">
        <f t="shared" ref="AH11:AH14" si="20">IF(OR(AND(S11="Moderado",AD11="Media"),AND(S11="Moderado",AD11="Baja"),AND(S11="Moderado",AD11="Muy Baja")),"Moderado",IF(OR(AND(S11="Moderado",AD11="Alta"),AND(S11="Moderado",AD11="Muy Alto"),AND(S11="Alto",AD11="Muy Baja"),AND(S11="Alto",AD11="Baja"),AND(S11="Alto",AD11="Media"), AND(S11="Alto",AD11="Alta"), AND(S11="Alto",AD11="Muy Alta")),"Alto",IF(OR(AND(S11="Extremo",AD11="Muy Baja"),AND(S11="Extremo",AD11="Baja"),AND(S11="Extremo",AD11="Media"),AND(S11="Extremo",AD11="Alta"),AND(S11="Extremo",AD11="Muy Alta")),"Extremo","Extremo")))</f>
        <v>Extremo</v>
      </c>
      <c r="AI11" s="323" t="s">
        <v>197</v>
      </c>
      <c r="AJ11" s="49" t="s">
        <v>579</v>
      </c>
      <c r="AK11" s="45">
        <v>45689</v>
      </c>
      <c r="AL11" s="45">
        <v>46022</v>
      </c>
      <c r="AM11" s="49"/>
      <c r="AN11" s="49"/>
      <c r="AO11" s="166" t="s">
        <v>392</v>
      </c>
      <c r="AP11" s="117"/>
      <c r="AQ11" s="117"/>
      <c r="AR11" s="117"/>
      <c r="AS11" s="117"/>
      <c r="AT11" s="117"/>
      <c r="AU11" s="117"/>
      <c r="AV11" s="117"/>
      <c r="AW11" s="117"/>
      <c r="AX11" s="117"/>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row>
    <row r="12" spans="1:102" ht="99.95" customHeight="1" x14ac:dyDescent="0.25">
      <c r="A12" s="411">
        <v>7</v>
      </c>
      <c r="B12" s="405" t="s">
        <v>520</v>
      </c>
      <c r="C12" s="49" t="s">
        <v>256</v>
      </c>
      <c r="D12" s="371">
        <v>17</v>
      </c>
      <c r="E12" s="407" t="str">
        <f t="shared" si="9"/>
        <v>Catastrófico 100%</v>
      </c>
      <c r="F12" s="371" t="s">
        <v>171</v>
      </c>
      <c r="G12" s="407" t="s">
        <v>170</v>
      </c>
      <c r="H12" s="407" t="s">
        <v>172</v>
      </c>
      <c r="I12" s="49" t="s">
        <v>194</v>
      </c>
      <c r="J12" s="49" t="s">
        <v>240</v>
      </c>
      <c r="K12" s="411">
        <v>12</v>
      </c>
      <c r="L12" s="409" t="str">
        <f t="shared" si="10"/>
        <v>Baja</v>
      </c>
      <c r="M12" s="362">
        <f t="shared" si="11"/>
        <v>0.4</v>
      </c>
      <c r="N12" s="50" t="s">
        <v>52</v>
      </c>
      <c r="O12" s="50" t="s">
        <v>258</v>
      </c>
      <c r="P12" s="260" t="str">
        <f>O12</f>
        <v>Entre 10 y 50 SMLMV  / El riesgo afecta la imagen de la entidad internamente, de conocimiento general, nivel interno, de junta dircetiva y accionistas y/o de provedores</v>
      </c>
      <c r="Q12" s="332" t="str">
        <f>IF(P12='[20]Tabla Impacto'!$D$3,'[20]Tabla Impacto'!$A$3,IF(P12='[20]Tabla Impacto'!$C$3,'[20]Tabla Impacto'!$A$3,IF(P12='[20]Tabla Impacto'!$B$3,'[20]Tabla Impacto'!$A$3,IF(P12='[20]Tabla Impacto'!$D$4,'[20]Tabla Impacto'!$A$4,IF(P12='[20]Tabla Impacto'!$C$4,'[20]Tabla Impacto'!$A$4,IF(P12='[20]Tabla Impacto'!$B$4,'[20]Tabla Impacto'!$A$4,IF(P12='[20]Tabla Impacto'!$D$5,'[20]Tabla Impacto'!$A$5,IF(P12='[20]Tabla Impacto'!$C$5,'[20]Tabla Impacto'!$A$5,IF(P12='[20]Tabla Impacto'!$B$5,'[20]Tabla Impacto'!$A$5,IF(P12='[20]Tabla Impacto'!$D$6,'[20]Tabla Impacto'!$A$6,IF(P12='[20]Tabla Impacto'!$C$6,'[20]Tabla Impacto'!$A$6,IF(P12='[20]Tabla Impacto'!$B$6,'[20]Tabla Impacto'!$A$6,IF(P12='[20]Tabla Impacto'!$D$7,'[20]Tabla Impacto'!$A$7,IF(P12='[20]Tabla Impacto'!$C$7,'[20]Tabla Impacto'!$A$7,IF(P12='[20]Tabla Impacto'!$B$7,'[20]Tabla Impacto'!$A$7,0)))))))))))))))</f>
        <v>Menor</v>
      </c>
      <c r="R12" s="333">
        <f>IF(Q12="","",IF(Q12="Leve",0.2,IF(Q12="Menor",0.4,IF(Q12="Moderado",0.6,IF(Q12="Mayor",0.8,IF(Q12="Catastrófico",1,))))))</f>
        <v>0.4</v>
      </c>
      <c r="S12" s="403" t="str">
        <f t="shared" si="12"/>
        <v>Extremo</v>
      </c>
      <c r="T12" s="230">
        <v>1</v>
      </c>
      <c r="U12" s="342" t="s">
        <v>580</v>
      </c>
      <c r="V12" s="47" t="str">
        <f t="shared" ref="V12:V14" si="21">IF(OR(W12="Preventivo",W12="Detectivo"),"Probabilidad",IF(W12="Correctivo","Impacto",""))</f>
        <v>Probabilidad</v>
      </c>
      <c r="W12" s="101" t="s">
        <v>10</v>
      </c>
      <c r="X12" s="101" t="s">
        <v>6</v>
      </c>
      <c r="Y12" s="115" t="str">
        <f t="shared" ref="Y12:Y14" si="22">IF(AND(W12="Preventivo",X12="Automático"),"50%",IF(AND(W12="Preventivo",X12="Manual"),"40%",IF(AND(W12="Detectivo",X12="Automático"),"40%",IF(AND(W12="Detectivo",X12="Manual"),"30%",IF(AND(W12="Correctivo",X12="Automático"),"35%",IF(AND(W12="Correctivo",X12="Manual"),"25%",""))))))</f>
        <v>40%</v>
      </c>
      <c r="Z12" s="101" t="s">
        <v>15</v>
      </c>
      <c r="AA12" s="101" t="s">
        <v>18</v>
      </c>
      <c r="AB12" s="101" t="s">
        <v>231</v>
      </c>
      <c r="AC12" s="153">
        <f>IFERROR(IF(V12="Probabilidad",(M12-(+M12*Y12)),IF(V12="Impacto",M12,"")),"")</f>
        <v>0.24</v>
      </c>
      <c r="AD12" s="151" t="str">
        <f t="shared" si="13"/>
        <v>Baja</v>
      </c>
      <c r="AE12" s="231">
        <f t="shared" si="19"/>
        <v>0.24</v>
      </c>
      <c r="AF12" s="151" t="str">
        <f>IFERROR(IF(AG12="","",IF(AG12&lt;=0.2,"Leve",IF(AG12&lt;=0.4,"Menor",IF(AG12&lt;=0.6,"Moderado",IF(AG12&lt;=0.8,"Mayor","Catastrófico"))))),"")</f>
        <v>Menor</v>
      </c>
      <c r="AG12" s="231">
        <f>IFERROR(IF(V12="Impacto",(R12-(+R12*Y12)),IF(V12="Probabilidad",R12,"")),"")</f>
        <v>0.4</v>
      </c>
      <c r="AH12" s="154" t="str">
        <f t="shared" si="20"/>
        <v>Extremo</v>
      </c>
      <c r="AI12" s="323" t="s">
        <v>197</v>
      </c>
      <c r="AJ12" s="49" t="s">
        <v>581</v>
      </c>
      <c r="AK12" s="45">
        <v>45689</v>
      </c>
      <c r="AL12" s="45">
        <v>46022</v>
      </c>
      <c r="AM12" s="49" t="s">
        <v>28</v>
      </c>
      <c r="AN12" s="287" t="s">
        <v>28</v>
      </c>
      <c r="AO12" s="166" t="s">
        <v>582</v>
      </c>
      <c r="AP12" s="117"/>
      <c r="AQ12" s="117"/>
      <c r="AR12" s="117"/>
      <c r="AS12" s="117"/>
      <c r="AT12" s="117"/>
      <c r="AU12" s="117"/>
      <c r="AV12" s="117"/>
      <c r="AW12" s="117"/>
      <c r="AX12" s="117"/>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row>
    <row r="13" spans="1:102" ht="99.95" customHeight="1" x14ac:dyDescent="0.25">
      <c r="A13" s="412"/>
      <c r="B13" s="406"/>
      <c r="C13" s="321"/>
      <c r="D13" s="372"/>
      <c r="E13" s="408"/>
      <c r="F13" s="372"/>
      <c r="G13" s="408"/>
      <c r="H13" s="408"/>
      <c r="I13" s="321"/>
      <c r="J13" s="321"/>
      <c r="K13" s="412"/>
      <c r="L13" s="410"/>
      <c r="M13" s="364"/>
      <c r="N13" s="275"/>
      <c r="O13" s="339"/>
      <c r="P13" s="334"/>
      <c r="Q13" s="167"/>
      <c r="R13" s="335"/>
      <c r="S13" s="404"/>
      <c r="T13" s="230">
        <v>2</v>
      </c>
      <c r="U13" s="104" t="s">
        <v>583</v>
      </c>
      <c r="V13" s="47" t="str">
        <f t="shared" si="21"/>
        <v>Probabilidad</v>
      </c>
      <c r="W13" s="101" t="s">
        <v>10</v>
      </c>
      <c r="X13" s="101" t="s">
        <v>6</v>
      </c>
      <c r="Y13" s="115" t="str">
        <f t="shared" si="22"/>
        <v>40%</v>
      </c>
      <c r="Z13" s="101" t="s">
        <v>15</v>
      </c>
      <c r="AA13" s="101" t="s">
        <v>18</v>
      </c>
      <c r="AB13" s="101" t="s">
        <v>231</v>
      </c>
      <c r="AC13" s="153">
        <f>IFERROR(IF(V13="Probabilidad",(M13-(+M13*Y13)),IF(V13="Impacto",M13,"")),"")</f>
        <v>0</v>
      </c>
      <c r="AD13" s="151" t="str">
        <f t="shared" si="13"/>
        <v>Muy Baja</v>
      </c>
      <c r="AE13" s="149"/>
      <c r="AF13" s="127"/>
      <c r="AG13" s="149"/>
      <c r="AH13" s="154" t="str">
        <f t="shared" si="20"/>
        <v>Extremo</v>
      </c>
      <c r="AI13" s="323" t="s">
        <v>197</v>
      </c>
      <c r="AJ13" s="49" t="s">
        <v>581</v>
      </c>
      <c r="AK13" s="45">
        <v>45689</v>
      </c>
      <c r="AL13" s="45">
        <v>46022</v>
      </c>
      <c r="AM13" s="49" t="s">
        <v>28</v>
      </c>
      <c r="AN13" s="287" t="s">
        <v>28</v>
      </c>
      <c r="AO13" s="166" t="s">
        <v>582</v>
      </c>
      <c r="AP13" s="117"/>
      <c r="AQ13" s="117"/>
      <c r="AR13" s="117"/>
      <c r="AS13" s="117"/>
      <c r="AT13" s="117"/>
      <c r="AU13" s="117"/>
      <c r="AV13" s="117"/>
      <c r="AW13" s="117"/>
      <c r="AX13" s="117"/>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row>
    <row r="14" spans="1:102" ht="99.95" customHeight="1" x14ac:dyDescent="0.25">
      <c r="A14" s="329">
        <v>8</v>
      </c>
      <c r="B14" s="104" t="s">
        <v>520</v>
      </c>
      <c r="C14" s="49" t="s">
        <v>256</v>
      </c>
      <c r="D14" s="49">
        <v>17</v>
      </c>
      <c r="E14" s="68" t="str">
        <f>IF(D14=0,"",IF(D14&gt;=12,"Catastrófico 100%",IF(AND(D14&gt;=6,D14&lt;=11),"Mayor 80%",IF(D14&lt;=5,"Moderado 60%",""))))</f>
        <v>Catastrófico 100%</v>
      </c>
      <c r="F14" s="49" t="s">
        <v>584</v>
      </c>
      <c r="G14" s="49" t="s">
        <v>585</v>
      </c>
      <c r="H14" s="68" t="s">
        <v>586</v>
      </c>
      <c r="I14" s="49" t="s">
        <v>194</v>
      </c>
      <c r="J14" s="49" t="s">
        <v>240</v>
      </c>
      <c r="K14" s="292">
        <v>20</v>
      </c>
      <c r="L14" s="177" t="str">
        <f>IF(K14&lt;=0,"",IF(K14&lt;=2,"Muy Baja",IF(K14&lt;=24,"Baja",IF(K14&lt;=500,"Media",IF(K14&lt;=5000,"Alta","Muy Alta")))))</f>
        <v>Baja</v>
      </c>
      <c r="M14" s="50">
        <f>IF(L14="","",IF(L14="Muy Baja",0.2,IF(L14="Baja",0.4,IF(L14="Media",0.6,IF(L14="Alta",0.8,IF(L14="Muy Alta",1,))))))</f>
        <v>0.4</v>
      </c>
      <c r="N14" s="50" t="s">
        <v>52</v>
      </c>
      <c r="O14" s="50" t="s">
        <v>258</v>
      </c>
      <c r="P14" s="128"/>
      <c r="Q14" s="167"/>
      <c r="R14" s="128"/>
      <c r="S14" s="331"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Extremo</v>
      </c>
      <c r="T14" s="293">
        <v>1</v>
      </c>
      <c r="U14" s="68" t="s">
        <v>587</v>
      </c>
      <c r="V14" s="47" t="str">
        <f t="shared" si="21"/>
        <v>Probabilidad</v>
      </c>
      <c r="W14" s="101" t="s">
        <v>10</v>
      </c>
      <c r="X14" s="101" t="s">
        <v>6</v>
      </c>
      <c r="Y14" s="115" t="str">
        <f t="shared" si="22"/>
        <v>40%</v>
      </c>
      <c r="Z14" s="101" t="s">
        <v>15</v>
      </c>
      <c r="AA14" s="101" t="s">
        <v>18</v>
      </c>
      <c r="AB14" s="101" t="s">
        <v>231</v>
      </c>
      <c r="AC14" s="153">
        <f>IFERROR(IF(V14="Probabilidad",(M14-(+M14*Y14)),IF(V14="Impacto",M14,"")),"")</f>
        <v>0.24</v>
      </c>
      <c r="AD14" s="151" t="str">
        <f t="shared" si="13"/>
        <v>Baja</v>
      </c>
      <c r="AE14" s="149"/>
      <c r="AF14" s="127"/>
      <c r="AG14" s="149"/>
      <c r="AH14" s="154" t="str">
        <f t="shared" si="20"/>
        <v>Extremo</v>
      </c>
      <c r="AI14" s="101" t="s">
        <v>197</v>
      </c>
      <c r="AJ14" s="49" t="s">
        <v>588</v>
      </c>
      <c r="AK14" s="45">
        <v>45689</v>
      </c>
      <c r="AL14" s="45">
        <v>46022</v>
      </c>
      <c r="AM14" s="49" t="s">
        <v>28</v>
      </c>
      <c r="AN14" s="287" t="s">
        <v>28</v>
      </c>
      <c r="AO14" s="166" t="s">
        <v>589</v>
      </c>
      <c r="AP14" s="117"/>
      <c r="AQ14" s="117"/>
      <c r="AR14" s="117"/>
      <c r="AS14" s="117"/>
      <c r="AT14" s="117"/>
      <c r="AU14" s="117"/>
      <c r="AV14" s="117"/>
      <c r="AW14" s="117"/>
      <c r="AX14" s="117"/>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row>
    <row r="15" spans="1:102" x14ac:dyDescent="0.25">
      <c r="A15" s="116" t="s">
        <v>570</v>
      </c>
      <c r="AH15" s="44"/>
      <c r="AI15" s="75"/>
      <c r="AJ15" s="75"/>
      <c r="AK15" s="75"/>
      <c r="AL15" s="75"/>
      <c r="AM15" s="75"/>
      <c r="AN15" s="75"/>
      <c r="AO15" s="117"/>
      <c r="AP15" s="117"/>
      <c r="AQ15" s="117"/>
      <c r="AR15" s="117"/>
      <c r="AS15" s="117"/>
      <c r="AT15" s="117"/>
      <c r="AU15" s="117"/>
      <c r="AV15" s="117"/>
      <c r="AW15" s="117"/>
      <c r="AX15" s="117"/>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row>
    <row r="16" spans="1:102" x14ac:dyDescent="0.25">
      <c r="AH16" s="44"/>
      <c r="AI16" s="75"/>
      <c r="AJ16" s="75"/>
      <c r="AK16" s="75"/>
      <c r="AL16" s="75"/>
      <c r="AM16" s="75"/>
      <c r="AN16" s="75"/>
      <c r="AO16" s="117"/>
      <c r="AP16" s="117"/>
      <c r="AQ16" s="117"/>
      <c r="AR16" s="117"/>
      <c r="AS16" s="117"/>
      <c r="AT16" s="117"/>
      <c r="AU16" s="117"/>
      <c r="AV16" s="117"/>
      <c r="AW16" s="117"/>
      <c r="AX16" s="117"/>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row>
    <row r="17" spans="34:102" x14ac:dyDescent="0.25">
      <c r="AH17" s="44"/>
      <c r="AI17" s="75"/>
      <c r="AJ17" s="75"/>
      <c r="AK17" s="75"/>
      <c r="AL17" s="75"/>
      <c r="AM17" s="75"/>
      <c r="AN17" s="75"/>
      <c r="AO17" s="117"/>
      <c r="AP17" s="117"/>
      <c r="AQ17" s="117"/>
      <c r="AR17" s="117"/>
      <c r="AS17" s="117"/>
      <c r="AT17" s="117"/>
      <c r="AU17" s="117"/>
      <c r="AV17" s="117"/>
      <c r="AW17" s="117"/>
      <c r="AX17" s="117"/>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row>
    <row r="18" spans="34:102" x14ac:dyDescent="0.25">
      <c r="AH18" s="44"/>
      <c r="AI18" s="75"/>
      <c r="AJ18" s="75"/>
      <c r="AK18" s="75"/>
      <c r="AL18" s="75"/>
      <c r="AM18" s="75"/>
      <c r="AN18" s="75"/>
      <c r="AO18" s="117"/>
      <c r="AP18" s="117"/>
      <c r="AQ18" s="117"/>
      <c r="AR18" s="117"/>
      <c r="AS18" s="117"/>
      <c r="AT18" s="117"/>
      <c r="AU18" s="117"/>
      <c r="AV18" s="117"/>
      <c r="AW18" s="117"/>
      <c r="AX18" s="117"/>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row>
    <row r="19" spans="34:102" x14ac:dyDescent="0.25">
      <c r="AH19" s="44"/>
      <c r="AI19" s="75"/>
      <c r="AJ19" s="75"/>
      <c r="AK19" s="75"/>
      <c r="AL19" s="75"/>
      <c r="AM19" s="75"/>
      <c r="AN19" s="75"/>
      <c r="AO19" s="117"/>
      <c r="AP19" s="117"/>
      <c r="AQ19" s="117"/>
      <c r="AR19" s="117"/>
      <c r="AS19" s="117"/>
      <c r="AT19" s="117"/>
      <c r="AU19" s="117"/>
      <c r="AV19" s="117"/>
      <c r="AW19" s="117"/>
      <c r="AX19" s="117"/>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row>
    <row r="20" spans="34:102" x14ac:dyDescent="0.25">
      <c r="AH20" s="44"/>
      <c r="AI20" s="75"/>
      <c r="AJ20" s="75"/>
      <c r="AK20" s="75"/>
      <c r="AL20" s="75"/>
      <c r="AM20" s="75"/>
      <c r="AN20" s="75"/>
      <c r="AO20" s="117"/>
      <c r="AP20" s="117"/>
      <c r="AQ20" s="117"/>
      <c r="AR20" s="117"/>
      <c r="AS20" s="117"/>
      <c r="AT20" s="117"/>
      <c r="AU20" s="117"/>
      <c r="AV20" s="117"/>
      <c r="AW20" s="117"/>
      <c r="AX20" s="117"/>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row>
    <row r="21" spans="34:102" x14ac:dyDescent="0.25">
      <c r="AH21" s="44"/>
      <c r="AI21" s="75"/>
      <c r="AJ21" s="75"/>
      <c r="AK21" s="75"/>
      <c r="AL21" s="75"/>
      <c r="AM21" s="75"/>
      <c r="AN21" s="75"/>
      <c r="AO21" s="117"/>
      <c r="AP21" s="117"/>
      <c r="AQ21" s="117"/>
      <c r="AR21" s="117"/>
      <c r="AS21" s="117"/>
      <c r="AT21" s="117"/>
      <c r="AU21" s="117"/>
      <c r="AV21" s="117"/>
      <c r="AW21" s="117"/>
      <c r="AX21" s="117"/>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row>
    <row r="22" spans="34:102" x14ac:dyDescent="0.25">
      <c r="AH22" s="44"/>
      <c r="AI22" s="75"/>
      <c r="AJ22" s="75"/>
      <c r="AK22" s="75"/>
      <c r="AL22" s="75"/>
      <c r="AM22" s="75"/>
      <c r="AN22" s="75"/>
      <c r="AO22" s="117"/>
      <c r="AP22" s="117"/>
      <c r="AQ22" s="117"/>
      <c r="AR22" s="117"/>
      <c r="AS22" s="117"/>
      <c r="AT22" s="117"/>
      <c r="AU22" s="117"/>
      <c r="AV22" s="117"/>
      <c r="AW22" s="117"/>
      <c r="AX22" s="117"/>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row>
    <row r="23" spans="34:102" x14ac:dyDescent="0.25">
      <c r="AH23" s="44"/>
      <c r="AI23" s="75"/>
      <c r="AJ23" s="75"/>
      <c r="AK23" s="75"/>
      <c r="AL23" s="75"/>
      <c r="AM23" s="75"/>
      <c r="AN23" s="75"/>
      <c r="AO23" s="117"/>
      <c r="AP23" s="117"/>
      <c r="AQ23" s="117"/>
      <c r="AR23" s="117"/>
      <c r="AS23" s="117"/>
      <c r="AT23" s="117"/>
      <c r="AU23" s="117"/>
      <c r="AV23" s="117"/>
      <c r="AW23" s="117"/>
      <c r="AX23" s="117"/>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row>
    <row r="24" spans="34:102" x14ac:dyDescent="0.25">
      <c r="AH24" s="44"/>
      <c r="AI24" s="75"/>
      <c r="AJ24" s="75"/>
      <c r="AK24" s="75"/>
      <c r="AL24" s="75"/>
      <c r="AM24" s="75"/>
      <c r="AN24" s="75"/>
      <c r="AO24" s="117"/>
      <c r="AP24" s="117"/>
      <c r="AQ24" s="117"/>
      <c r="AR24" s="117"/>
      <c r="AS24" s="117"/>
      <c r="AT24" s="117"/>
      <c r="AU24" s="117"/>
      <c r="AV24" s="117"/>
      <c r="AW24" s="117"/>
      <c r="AX24" s="117"/>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row>
    <row r="25" spans="34:102" x14ac:dyDescent="0.25">
      <c r="AH25" s="44"/>
      <c r="AI25" s="75"/>
      <c r="AJ25" s="75"/>
      <c r="AK25" s="75"/>
      <c r="AL25" s="75"/>
      <c r="AM25" s="75"/>
      <c r="AN25" s="75"/>
      <c r="AO25" s="117"/>
      <c r="AP25" s="117"/>
      <c r="AQ25" s="117"/>
      <c r="AR25" s="117"/>
      <c r="AS25" s="117"/>
      <c r="AT25" s="117"/>
      <c r="AU25" s="117"/>
      <c r="AV25" s="117"/>
      <c r="AW25" s="117"/>
      <c r="AX25" s="117"/>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row>
    <row r="26" spans="34:102" x14ac:dyDescent="0.25">
      <c r="AH26" s="44"/>
      <c r="AI26" s="75"/>
      <c r="AJ26" s="75"/>
      <c r="AK26" s="75"/>
      <c r="AL26" s="75"/>
      <c r="AM26" s="75"/>
      <c r="AN26" s="75"/>
      <c r="AO26" s="117"/>
      <c r="AP26" s="117"/>
      <c r="AQ26" s="117"/>
      <c r="AR26" s="117"/>
      <c r="AS26" s="117"/>
      <c r="AT26" s="117"/>
      <c r="AU26" s="117"/>
      <c r="AV26" s="117"/>
      <c r="AW26" s="117"/>
      <c r="AX26" s="117"/>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row>
    <row r="27" spans="34:102" x14ac:dyDescent="0.25">
      <c r="AH27" s="44"/>
      <c r="AI27" s="75"/>
      <c r="AJ27" s="75"/>
      <c r="AK27" s="75"/>
      <c r="AL27" s="75"/>
      <c r="AM27" s="75"/>
      <c r="AN27" s="75"/>
      <c r="AO27" s="117"/>
      <c r="AP27" s="117"/>
      <c r="AQ27" s="117"/>
      <c r="AR27" s="117"/>
      <c r="AS27" s="117"/>
      <c r="AT27" s="117"/>
      <c r="AU27" s="117"/>
      <c r="AV27" s="117"/>
      <c r="AW27" s="117"/>
      <c r="AX27" s="117"/>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row>
    <row r="28" spans="34:102" x14ac:dyDescent="0.25">
      <c r="AH28" s="44"/>
      <c r="AI28" s="75"/>
      <c r="AJ28" s="75"/>
      <c r="AK28" s="75"/>
      <c r="AL28" s="75"/>
      <c r="AM28" s="75"/>
      <c r="AN28" s="75"/>
      <c r="AO28" s="117"/>
      <c r="AP28" s="117"/>
      <c r="AQ28" s="117"/>
      <c r="AR28" s="117"/>
      <c r="AS28" s="117"/>
      <c r="AT28" s="117"/>
      <c r="AU28" s="117"/>
      <c r="AV28" s="117"/>
      <c r="AW28" s="117"/>
      <c r="AX28" s="117"/>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row>
    <row r="29" spans="34:102" x14ac:dyDescent="0.25">
      <c r="AH29" s="44"/>
      <c r="AI29" s="75"/>
      <c r="AJ29" s="75"/>
      <c r="AK29" s="75"/>
      <c r="AL29" s="75"/>
      <c r="AM29" s="75"/>
      <c r="AN29" s="75"/>
      <c r="AO29" s="117"/>
      <c r="AP29" s="117"/>
      <c r="AQ29" s="117"/>
      <c r="AR29" s="117"/>
      <c r="AS29" s="117"/>
      <c r="AT29" s="117"/>
      <c r="AU29" s="117"/>
      <c r="AV29" s="117"/>
      <c r="AW29" s="117"/>
      <c r="AX29" s="117"/>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row>
    <row r="30" spans="34:102" x14ac:dyDescent="0.25">
      <c r="AH30" s="44"/>
      <c r="AI30" s="75"/>
      <c r="AJ30" s="75"/>
      <c r="AK30" s="75"/>
      <c r="AL30" s="75"/>
      <c r="AM30" s="75"/>
      <c r="AN30" s="75"/>
      <c r="AO30" s="117"/>
      <c r="AP30" s="117"/>
      <c r="AQ30" s="117"/>
      <c r="AR30" s="117"/>
      <c r="AS30" s="117"/>
      <c r="AT30" s="117"/>
      <c r="AU30" s="117"/>
      <c r="AV30" s="117"/>
      <c r="AW30" s="117"/>
      <c r="AX30" s="117"/>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row>
    <row r="31" spans="34:102" x14ac:dyDescent="0.25">
      <c r="AH31" s="44"/>
      <c r="AI31" s="75"/>
      <c r="AJ31" s="75"/>
      <c r="AK31" s="75"/>
      <c r="AL31" s="75"/>
      <c r="AM31" s="75"/>
      <c r="AN31" s="75"/>
      <c r="AO31" s="117"/>
      <c r="AP31" s="117"/>
      <c r="AQ31" s="117"/>
      <c r="AR31" s="117"/>
      <c r="AS31" s="117"/>
      <c r="AT31" s="117"/>
      <c r="AU31" s="117"/>
      <c r="AV31" s="117"/>
      <c r="AW31" s="117"/>
      <c r="AX31" s="117"/>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row>
    <row r="32" spans="34:102" x14ac:dyDescent="0.25">
      <c r="AH32" s="44"/>
      <c r="AI32" s="75"/>
      <c r="AJ32" s="75"/>
      <c r="AK32" s="75"/>
      <c r="AL32" s="75"/>
      <c r="AM32" s="75"/>
      <c r="AN32" s="75"/>
      <c r="AO32" s="117"/>
      <c r="AP32" s="117"/>
      <c r="AQ32" s="117"/>
      <c r="AR32" s="117"/>
      <c r="AS32" s="117"/>
      <c r="AT32" s="117"/>
      <c r="AU32" s="117"/>
      <c r="AV32" s="117"/>
      <c r="AW32" s="117"/>
      <c r="AX32" s="117"/>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row>
    <row r="33" spans="34:102" x14ac:dyDescent="0.25">
      <c r="AH33" s="44"/>
      <c r="AI33" s="75"/>
      <c r="AJ33" s="75"/>
      <c r="AK33" s="75"/>
      <c r="AL33" s="75"/>
      <c r="AM33" s="75"/>
      <c r="AN33" s="75"/>
      <c r="AO33" s="117"/>
      <c r="AP33" s="117"/>
      <c r="AQ33" s="117"/>
      <c r="AR33" s="117"/>
      <c r="AS33" s="117"/>
      <c r="AT33" s="117"/>
      <c r="AU33" s="117"/>
      <c r="AV33" s="117"/>
      <c r="AW33" s="117"/>
      <c r="AX33" s="117"/>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row>
    <row r="34" spans="34:102" x14ac:dyDescent="0.25">
      <c r="AH34" s="44"/>
      <c r="AI34" s="75"/>
      <c r="AJ34" s="75"/>
      <c r="AK34" s="75"/>
      <c r="AL34" s="75"/>
      <c r="AM34" s="75"/>
      <c r="AN34" s="75"/>
      <c r="AO34" s="117"/>
      <c r="AP34" s="117"/>
      <c r="AQ34" s="117"/>
      <c r="AR34" s="117"/>
      <c r="AS34" s="117"/>
      <c r="AT34" s="117"/>
      <c r="AU34" s="117"/>
      <c r="AV34" s="117"/>
      <c r="AW34" s="117"/>
      <c r="AX34" s="117"/>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row>
    <row r="35" spans="34:102" x14ac:dyDescent="0.25">
      <c r="AH35" s="44"/>
      <c r="AI35" s="75"/>
      <c r="AJ35" s="75"/>
      <c r="AK35" s="75"/>
      <c r="AL35" s="75"/>
      <c r="AM35" s="75"/>
      <c r="AN35" s="75"/>
      <c r="AO35" s="117"/>
      <c r="AP35" s="117"/>
      <c r="AQ35" s="117"/>
      <c r="AR35" s="117"/>
      <c r="AS35" s="117"/>
      <c r="AT35" s="117"/>
      <c r="AU35" s="117"/>
      <c r="AV35" s="117"/>
      <c r="AW35" s="117"/>
      <c r="AX35" s="117"/>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row>
    <row r="36" spans="34:102" x14ac:dyDescent="0.25">
      <c r="AH36" s="44"/>
      <c r="AI36" s="75"/>
      <c r="AJ36" s="75"/>
      <c r="AK36" s="75"/>
      <c r="AL36" s="75"/>
      <c r="AM36" s="75"/>
      <c r="AN36" s="75"/>
      <c r="AO36" s="117"/>
      <c r="AP36" s="117"/>
      <c r="AQ36" s="117"/>
      <c r="AR36" s="117"/>
      <c r="AS36" s="117"/>
      <c r="AT36" s="117"/>
      <c r="AU36" s="117"/>
      <c r="AV36" s="117"/>
      <c r="AW36" s="117"/>
      <c r="AX36" s="117"/>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row>
    <row r="37" spans="34:102" x14ac:dyDescent="0.25">
      <c r="AH37" s="44"/>
      <c r="AI37" s="75"/>
      <c r="AJ37" s="75"/>
      <c r="AK37" s="75"/>
      <c r="AL37" s="75"/>
      <c r="AM37" s="75"/>
      <c r="AN37" s="75"/>
      <c r="AO37" s="117"/>
      <c r="AP37" s="117"/>
      <c r="AQ37" s="117"/>
      <c r="AR37" s="117"/>
      <c r="AS37" s="117"/>
      <c r="AT37" s="117"/>
      <c r="AU37" s="117"/>
      <c r="AV37" s="117"/>
      <c r="AW37" s="117"/>
      <c r="AX37" s="117"/>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row>
    <row r="38" spans="34:102" x14ac:dyDescent="0.25">
      <c r="AH38" s="44"/>
      <c r="AI38" s="75"/>
      <c r="AJ38" s="75"/>
      <c r="AK38" s="75"/>
      <c r="AL38" s="75"/>
      <c r="AM38" s="75"/>
      <c r="AN38" s="75"/>
      <c r="AO38" s="117"/>
      <c r="AP38" s="117"/>
      <c r="AQ38" s="117"/>
      <c r="AR38" s="117"/>
      <c r="AS38" s="117"/>
      <c r="AT38" s="117"/>
      <c r="AU38" s="117"/>
      <c r="AV38" s="117"/>
      <c r="AW38" s="117"/>
      <c r="AX38" s="117"/>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row>
    <row r="39" spans="34:102" x14ac:dyDescent="0.25">
      <c r="AH39" s="44"/>
      <c r="AI39" s="75"/>
      <c r="AJ39" s="75"/>
      <c r="AK39" s="75"/>
      <c r="AL39" s="75"/>
      <c r="AM39" s="75"/>
      <c r="AN39" s="75"/>
      <c r="AO39" s="117"/>
      <c r="AP39" s="117"/>
      <c r="AQ39" s="117"/>
      <c r="AR39" s="117"/>
      <c r="AS39" s="117"/>
      <c r="AT39" s="117"/>
      <c r="AU39" s="117"/>
      <c r="AV39" s="117"/>
      <c r="AW39" s="117"/>
      <c r="AX39" s="117"/>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row>
    <row r="40" spans="34:102" x14ac:dyDescent="0.25">
      <c r="AH40" s="44"/>
      <c r="AI40" s="75"/>
      <c r="AJ40" s="75"/>
      <c r="AK40" s="75"/>
      <c r="AL40" s="75"/>
      <c r="AM40" s="75"/>
      <c r="AN40" s="75"/>
      <c r="AO40" s="117"/>
      <c r="AP40" s="117"/>
      <c r="AQ40" s="117"/>
      <c r="AR40" s="117"/>
      <c r="AS40" s="117"/>
      <c r="AT40" s="117"/>
      <c r="AU40" s="117"/>
      <c r="AV40" s="117"/>
      <c r="AW40" s="117"/>
      <c r="AX40" s="117"/>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row>
    <row r="41" spans="34:102" x14ac:dyDescent="0.25">
      <c r="AH41" s="44"/>
      <c r="AI41" s="75"/>
      <c r="AJ41" s="75"/>
      <c r="AK41" s="75"/>
      <c r="AL41" s="75"/>
      <c r="AM41" s="75"/>
      <c r="AN41" s="75"/>
      <c r="AO41" s="117"/>
      <c r="AP41" s="117"/>
      <c r="AQ41" s="117"/>
      <c r="AR41" s="117"/>
      <c r="AS41" s="117"/>
      <c r="AT41" s="117"/>
      <c r="AU41" s="117"/>
      <c r="AV41" s="117"/>
      <c r="AW41" s="117"/>
      <c r="AX41" s="117"/>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row>
    <row r="42" spans="34:102" x14ac:dyDescent="0.25">
      <c r="AH42" s="44"/>
      <c r="AI42" s="75"/>
      <c r="AJ42" s="75"/>
      <c r="AK42" s="75"/>
      <c r="AL42" s="75"/>
      <c r="AM42" s="75"/>
      <c r="AN42" s="75"/>
      <c r="AO42" s="117"/>
      <c r="AP42" s="117"/>
      <c r="AQ42" s="117"/>
      <c r="AR42" s="117"/>
      <c r="AS42" s="117"/>
      <c r="AT42" s="117"/>
      <c r="AU42" s="117"/>
      <c r="AV42" s="117"/>
      <c r="AW42" s="117"/>
      <c r="AX42" s="117"/>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row>
    <row r="43" spans="34:102" x14ac:dyDescent="0.25">
      <c r="AH43" s="44"/>
      <c r="AI43" s="75"/>
      <c r="AJ43" s="75"/>
      <c r="AK43" s="75"/>
      <c r="AL43" s="75"/>
      <c r="AM43" s="75"/>
      <c r="AN43" s="75"/>
      <c r="AO43" s="117"/>
      <c r="AP43" s="117"/>
      <c r="AQ43" s="117"/>
      <c r="AR43" s="117"/>
      <c r="AS43" s="117"/>
      <c r="AT43" s="117"/>
      <c r="AU43" s="117"/>
      <c r="AV43" s="117"/>
      <c r="AW43" s="117"/>
      <c r="AX43" s="117"/>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row>
    <row r="44" spans="34:102" x14ac:dyDescent="0.25">
      <c r="AH44" s="44"/>
      <c r="AI44" s="75"/>
      <c r="AJ44" s="75"/>
      <c r="AK44" s="75"/>
      <c r="AL44" s="75"/>
      <c r="AM44" s="75"/>
      <c r="AN44" s="75"/>
      <c r="AO44" s="117"/>
      <c r="AP44" s="117"/>
      <c r="AQ44" s="117"/>
      <c r="AR44" s="117"/>
      <c r="AS44" s="117"/>
      <c r="AT44" s="117"/>
      <c r="AU44" s="117"/>
      <c r="AV44" s="117"/>
      <c r="AW44" s="117"/>
      <c r="AX44" s="117"/>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row>
    <row r="45" spans="34:102" x14ac:dyDescent="0.25">
      <c r="AH45" s="44"/>
      <c r="AI45" s="75"/>
      <c r="AJ45" s="75"/>
      <c r="AK45" s="75"/>
      <c r="AL45" s="75"/>
      <c r="AM45" s="75"/>
      <c r="AN45" s="75"/>
      <c r="AO45" s="117"/>
      <c r="AP45" s="117"/>
      <c r="AQ45" s="117"/>
      <c r="AR45" s="117"/>
      <c r="AS45" s="117"/>
      <c r="AT45" s="117"/>
      <c r="AU45" s="117"/>
      <c r="AV45" s="117"/>
      <c r="AW45" s="117"/>
      <c r="AX45" s="117"/>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row>
    <row r="46" spans="34:102" x14ac:dyDescent="0.25">
      <c r="AH46" s="44"/>
      <c r="AI46" s="75"/>
      <c r="AJ46" s="75"/>
      <c r="AK46" s="75"/>
      <c r="AL46" s="75"/>
      <c r="AM46" s="75"/>
      <c r="AN46" s="75"/>
      <c r="AO46" s="117"/>
      <c r="AP46" s="117"/>
      <c r="AQ46" s="117"/>
      <c r="AR46" s="117"/>
      <c r="AS46" s="117"/>
      <c r="AT46" s="117"/>
      <c r="AU46" s="117"/>
      <c r="AV46" s="117"/>
      <c r="AW46" s="117"/>
      <c r="AX46" s="117"/>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row>
    <row r="47" spans="34:102" x14ac:dyDescent="0.25">
      <c r="AH47" s="44"/>
      <c r="AI47" s="75"/>
      <c r="AJ47" s="75"/>
      <c r="AK47" s="75"/>
      <c r="AL47" s="75"/>
      <c r="AM47" s="75"/>
      <c r="AN47" s="75"/>
      <c r="AO47" s="117"/>
      <c r="AP47" s="117"/>
      <c r="AQ47" s="117"/>
      <c r="AR47" s="117"/>
      <c r="AS47" s="117"/>
      <c r="AT47" s="117"/>
      <c r="AU47" s="117"/>
      <c r="AV47" s="117"/>
      <c r="AW47" s="117"/>
      <c r="AX47" s="117"/>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row>
    <row r="48" spans="34:102" x14ac:dyDescent="0.25">
      <c r="AH48" s="44"/>
      <c r="AI48" s="75"/>
      <c r="AJ48" s="75"/>
      <c r="AK48" s="75"/>
      <c r="AL48" s="75"/>
      <c r="AM48" s="75"/>
      <c r="AN48" s="75"/>
      <c r="AO48" s="117"/>
      <c r="AP48" s="117"/>
      <c r="AQ48" s="117"/>
      <c r="AR48" s="117"/>
      <c r="AS48" s="117"/>
      <c r="AT48" s="117"/>
      <c r="AU48" s="117"/>
      <c r="AV48" s="117"/>
      <c r="AW48" s="117"/>
      <c r="AX48" s="117"/>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row>
    <row r="49" spans="34:102" x14ac:dyDescent="0.25">
      <c r="AH49" s="44"/>
      <c r="AI49" s="75"/>
      <c r="AJ49" s="75"/>
      <c r="AK49" s="75"/>
      <c r="AL49" s="75"/>
      <c r="AM49" s="75"/>
      <c r="AN49" s="75"/>
      <c r="AO49" s="117"/>
      <c r="AP49" s="117"/>
      <c r="AQ49" s="117"/>
      <c r="AR49" s="117"/>
      <c r="AS49" s="117"/>
      <c r="AT49" s="117"/>
      <c r="AU49" s="117"/>
      <c r="AV49" s="117"/>
      <c r="AW49" s="117"/>
      <c r="AX49" s="117"/>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row>
    <row r="50" spans="34:102" x14ac:dyDescent="0.25">
      <c r="AH50" s="44"/>
      <c r="AI50" s="75"/>
      <c r="AJ50" s="75"/>
      <c r="AK50" s="75"/>
      <c r="AL50" s="75"/>
      <c r="AM50" s="75"/>
      <c r="AN50" s="75"/>
      <c r="AO50" s="117"/>
      <c r="AP50" s="117"/>
      <c r="AQ50" s="117"/>
      <c r="AR50" s="117"/>
      <c r="AS50" s="117"/>
      <c r="AT50" s="117"/>
      <c r="AU50" s="117"/>
      <c r="AV50" s="117"/>
      <c r="AW50" s="117"/>
      <c r="AX50" s="117"/>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row>
    <row r="51" spans="34:102" x14ac:dyDescent="0.25">
      <c r="AH51" s="44"/>
      <c r="AI51" s="75"/>
      <c r="AJ51" s="75"/>
      <c r="AK51" s="75"/>
      <c r="AL51" s="75"/>
      <c r="AM51" s="75"/>
      <c r="AN51" s="75"/>
      <c r="AO51" s="117"/>
      <c r="AP51" s="117"/>
      <c r="AQ51" s="117"/>
      <c r="AR51" s="117"/>
      <c r="AS51" s="117"/>
      <c r="AT51" s="117"/>
      <c r="AU51" s="117"/>
      <c r="AV51" s="117"/>
      <c r="AW51" s="117"/>
      <c r="AX51" s="117"/>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row>
    <row r="52" spans="34:102" x14ac:dyDescent="0.25">
      <c r="AH52" s="44"/>
      <c r="AI52" s="75"/>
      <c r="AJ52" s="75"/>
      <c r="AK52" s="75"/>
      <c r="AL52" s="75"/>
      <c r="AM52" s="75"/>
      <c r="AN52" s="75"/>
      <c r="AO52" s="117"/>
      <c r="AP52" s="117"/>
      <c r="AQ52" s="117"/>
      <c r="AR52" s="117"/>
      <c r="AS52" s="117"/>
      <c r="AT52" s="117"/>
      <c r="AU52" s="117"/>
      <c r="AV52" s="117"/>
      <c r="AW52" s="117"/>
      <c r="AX52" s="117"/>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row>
    <row r="53" spans="34:102" x14ac:dyDescent="0.25">
      <c r="AH53" s="44"/>
      <c r="AI53" s="75"/>
      <c r="AJ53" s="75"/>
      <c r="AK53" s="75"/>
      <c r="AL53" s="75"/>
      <c r="AM53" s="75"/>
      <c r="AN53" s="75"/>
      <c r="AO53" s="117"/>
      <c r="AP53" s="117"/>
      <c r="AQ53" s="117"/>
      <c r="AR53" s="117"/>
      <c r="AS53" s="117"/>
      <c r="AT53" s="117"/>
      <c r="AU53" s="117"/>
      <c r="AV53" s="117"/>
      <c r="AW53" s="117"/>
      <c r="AX53" s="117"/>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row>
    <row r="54" spans="34:102" x14ac:dyDescent="0.25">
      <c r="AH54" s="44"/>
      <c r="AI54" s="75"/>
      <c r="AJ54" s="75"/>
      <c r="AK54" s="75"/>
      <c r="AL54" s="75"/>
      <c r="AM54" s="75"/>
      <c r="AN54" s="75"/>
      <c r="AO54" s="117"/>
      <c r="AP54" s="117"/>
      <c r="AQ54" s="117"/>
      <c r="AR54" s="117"/>
      <c r="AS54" s="117"/>
      <c r="AT54" s="117"/>
      <c r="AU54" s="117"/>
      <c r="AV54" s="117"/>
      <c r="AW54" s="117"/>
      <c r="AX54" s="117"/>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row>
    <row r="55" spans="34:102" x14ac:dyDescent="0.25">
      <c r="AH55" s="44"/>
      <c r="AI55" s="75"/>
      <c r="AJ55" s="75"/>
      <c r="AK55" s="75"/>
      <c r="AL55" s="75"/>
      <c r="AM55" s="75"/>
      <c r="AN55" s="75"/>
      <c r="AO55" s="117"/>
      <c r="AP55" s="117"/>
      <c r="AQ55" s="117"/>
      <c r="AR55" s="117"/>
      <c r="AS55" s="117"/>
      <c r="AT55" s="117"/>
      <c r="AU55" s="117"/>
      <c r="AV55" s="117"/>
      <c r="AW55" s="117"/>
      <c r="AX55" s="117"/>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row>
    <row r="56" spans="34:102" x14ac:dyDescent="0.25">
      <c r="AH56" s="44"/>
      <c r="AI56" s="75"/>
      <c r="AJ56" s="75"/>
      <c r="AK56" s="75"/>
      <c r="AL56" s="75"/>
      <c r="AM56" s="75"/>
      <c r="AN56" s="75"/>
      <c r="AO56" s="117"/>
      <c r="AP56" s="117"/>
      <c r="AQ56" s="117"/>
      <c r="AR56" s="117"/>
      <c r="AS56" s="117"/>
      <c r="AT56" s="117"/>
      <c r="AU56" s="117"/>
      <c r="AV56" s="117"/>
      <c r="AW56" s="117"/>
      <c r="AX56" s="117"/>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row>
    <row r="57" spans="34:102" x14ac:dyDescent="0.25">
      <c r="AH57" s="44"/>
      <c r="AI57" s="75"/>
      <c r="AJ57" s="75"/>
      <c r="AK57" s="75"/>
      <c r="AL57" s="75"/>
      <c r="AM57" s="75"/>
      <c r="AN57" s="75"/>
      <c r="AO57" s="117"/>
      <c r="AP57" s="117"/>
      <c r="AQ57" s="117"/>
      <c r="AR57" s="117"/>
      <c r="AS57" s="117"/>
      <c r="AT57" s="117"/>
      <c r="AU57" s="117"/>
      <c r="AV57" s="117"/>
      <c r="AW57" s="117"/>
      <c r="AX57" s="117"/>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row>
    <row r="58" spans="34:102" x14ac:dyDescent="0.25">
      <c r="AH58" s="44"/>
      <c r="AI58" s="75"/>
      <c r="AJ58" s="75"/>
      <c r="AK58" s="75"/>
      <c r="AL58" s="75"/>
      <c r="AM58" s="75"/>
      <c r="AN58" s="75"/>
      <c r="AO58" s="117"/>
      <c r="AP58" s="117"/>
      <c r="AQ58" s="117"/>
      <c r="AR58" s="117"/>
      <c r="AS58" s="117"/>
      <c r="AT58" s="117"/>
      <c r="AU58" s="117"/>
      <c r="AV58" s="117"/>
      <c r="AW58" s="117"/>
      <c r="AX58" s="117"/>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row>
    <row r="59" spans="34:102" x14ac:dyDescent="0.25">
      <c r="AH59" s="44"/>
      <c r="AI59" s="75"/>
      <c r="AJ59" s="75"/>
      <c r="AK59" s="75"/>
      <c r="AL59" s="75"/>
      <c r="AM59" s="75"/>
      <c r="AN59" s="75"/>
      <c r="AO59" s="117"/>
      <c r="AP59" s="117"/>
      <c r="AQ59" s="117"/>
      <c r="AR59" s="117"/>
      <c r="AS59" s="117"/>
      <c r="AT59" s="117"/>
      <c r="AU59" s="117"/>
      <c r="AV59" s="117"/>
      <c r="AW59" s="117"/>
      <c r="AX59" s="117"/>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row>
    <row r="60" spans="34:102" x14ac:dyDescent="0.25">
      <c r="AH60" s="44"/>
      <c r="AI60" s="75"/>
      <c r="AJ60" s="75"/>
      <c r="AK60" s="75"/>
      <c r="AL60" s="75"/>
      <c r="AM60" s="75"/>
      <c r="AN60" s="75"/>
      <c r="AO60" s="117"/>
      <c r="AP60" s="117"/>
      <c r="AQ60" s="117"/>
      <c r="AR60" s="117"/>
      <c r="AS60" s="117"/>
      <c r="AT60" s="117"/>
      <c r="AU60" s="117"/>
      <c r="AV60" s="117"/>
      <c r="AW60" s="117"/>
      <c r="AX60" s="117"/>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row>
    <row r="61" spans="34:102" x14ac:dyDescent="0.25">
      <c r="AH61" s="44"/>
      <c r="AI61" s="75"/>
      <c r="AJ61" s="75"/>
      <c r="AK61" s="75"/>
      <c r="AL61" s="75"/>
      <c r="AM61" s="75"/>
      <c r="AN61" s="75"/>
      <c r="AO61" s="117"/>
      <c r="AP61" s="117"/>
      <c r="AQ61" s="117"/>
      <c r="AR61" s="117"/>
      <c r="AS61" s="117"/>
      <c r="AT61" s="117"/>
      <c r="AU61" s="117"/>
      <c r="AV61" s="117"/>
      <c r="AW61" s="117"/>
      <c r="AX61" s="117"/>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row>
    <row r="62" spans="34:102" x14ac:dyDescent="0.25">
      <c r="AH62" s="44"/>
      <c r="AI62" s="75"/>
      <c r="AJ62" s="75"/>
      <c r="AK62" s="75"/>
      <c r="AL62" s="75"/>
      <c r="AM62" s="75"/>
      <c r="AN62" s="75"/>
      <c r="AO62" s="117"/>
      <c r="AP62" s="117"/>
      <c r="AQ62" s="117"/>
      <c r="AR62" s="117"/>
      <c r="AS62" s="117"/>
      <c r="AT62" s="117"/>
      <c r="AU62" s="117"/>
      <c r="AV62" s="117"/>
      <c r="AW62" s="117"/>
      <c r="AX62" s="117"/>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row>
    <row r="63" spans="34:102" x14ac:dyDescent="0.25">
      <c r="AH63" s="44"/>
      <c r="AI63" s="75"/>
      <c r="AJ63" s="75"/>
      <c r="AK63" s="75"/>
      <c r="AL63" s="75"/>
      <c r="AM63" s="75"/>
      <c r="AN63" s="75"/>
      <c r="AO63" s="117"/>
      <c r="AP63" s="117"/>
      <c r="AQ63" s="117"/>
      <c r="AR63" s="117"/>
      <c r="AS63" s="117"/>
      <c r="AT63" s="117"/>
      <c r="AU63" s="117"/>
      <c r="AV63" s="117"/>
      <c r="AW63" s="117"/>
      <c r="AX63" s="117"/>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row>
    <row r="64" spans="34:102" x14ac:dyDescent="0.25">
      <c r="AH64" s="44"/>
      <c r="AI64" s="75"/>
      <c r="AJ64" s="75"/>
      <c r="AK64" s="75"/>
      <c r="AL64" s="75"/>
      <c r="AM64" s="75"/>
      <c r="AN64" s="75"/>
      <c r="AO64" s="117"/>
      <c r="AP64" s="117"/>
      <c r="AQ64" s="117"/>
      <c r="AR64" s="117"/>
      <c r="AS64" s="117"/>
      <c r="AT64" s="117"/>
      <c r="AU64" s="117"/>
      <c r="AV64" s="117"/>
      <c r="AW64" s="117"/>
      <c r="AX64" s="117"/>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row>
    <row r="65" spans="34:102" x14ac:dyDescent="0.25">
      <c r="AH65" s="44"/>
      <c r="AI65" s="75"/>
      <c r="AJ65" s="75"/>
      <c r="AK65" s="75"/>
      <c r="AL65" s="75"/>
      <c r="AM65" s="75"/>
      <c r="AN65" s="75"/>
      <c r="AO65" s="117"/>
      <c r="AP65" s="117"/>
      <c r="AQ65" s="117"/>
      <c r="AR65" s="117"/>
      <c r="AS65" s="117"/>
      <c r="AT65" s="117"/>
      <c r="AU65" s="117"/>
      <c r="AV65" s="117"/>
      <c r="AW65" s="117"/>
      <c r="AX65" s="117"/>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row>
    <row r="66" spans="34:102" x14ac:dyDescent="0.25">
      <c r="AH66" s="44"/>
      <c r="AI66" s="75"/>
      <c r="AJ66" s="75"/>
      <c r="AK66" s="75"/>
      <c r="AL66" s="75"/>
      <c r="AM66" s="75"/>
      <c r="AN66" s="75"/>
      <c r="AO66" s="117"/>
      <c r="AP66" s="117"/>
      <c r="AQ66" s="117"/>
      <c r="AR66" s="117"/>
      <c r="AS66" s="117"/>
      <c r="AT66" s="117"/>
      <c r="AU66" s="117"/>
      <c r="AV66" s="117"/>
      <c r="AW66" s="117"/>
      <c r="AX66" s="117"/>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row>
    <row r="67" spans="34:102" x14ac:dyDescent="0.25">
      <c r="AH67" s="44"/>
      <c r="AI67" s="75"/>
      <c r="AJ67" s="75"/>
      <c r="AK67" s="75"/>
      <c r="AL67" s="75"/>
      <c r="AM67" s="75"/>
      <c r="AN67" s="75"/>
      <c r="AO67" s="117"/>
      <c r="AP67" s="117"/>
      <c r="AQ67" s="117"/>
      <c r="AR67" s="117"/>
      <c r="AS67" s="117"/>
      <c r="AT67" s="117"/>
      <c r="AU67" s="117"/>
      <c r="AV67" s="117"/>
      <c r="AW67" s="117"/>
      <c r="AX67" s="117"/>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row>
    <row r="68" spans="34:102" x14ac:dyDescent="0.25">
      <c r="AH68" s="44"/>
      <c r="AI68" s="75"/>
      <c r="AJ68" s="75"/>
      <c r="AK68" s="75"/>
      <c r="AL68" s="75"/>
      <c r="AM68" s="75"/>
      <c r="AN68" s="75"/>
      <c r="AO68" s="117"/>
      <c r="AP68" s="117"/>
      <c r="AQ68" s="117"/>
      <c r="AR68" s="117"/>
      <c r="AS68" s="117"/>
      <c r="AT68" s="117"/>
      <c r="AU68" s="117"/>
      <c r="AV68" s="117"/>
      <c r="AW68" s="117"/>
      <c r="AX68" s="117"/>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row>
    <row r="69" spans="34:102" x14ac:dyDescent="0.25">
      <c r="AH69" s="44"/>
      <c r="AI69" s="75"/>
      <c r="AJ69" s="75"/>
      <c r="AK69" s="75"/>
      <c r="AL69" s="75"/>
      <c r="AM69" s="75"/>
      <c r="AN69" s="75"/>
      <c r="AO69" s="117"/>
      <c r="AP69" s="117"/>
      <c r="AQ69" s="117"/>
      <c r="AR69" s="117"/>
      <c r="AS69" s="117"/>
      <c r="AT69" s="117"/>
      <c r="AU69" s="117"/>
      <c r="AV69" s="117"/>
      <c r="AW69" s="117"/>
      <c r="AX69" s="117"/>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row>
    <row r="70" spans="34:102" x14ac:dyDescent="0.25">
      <c r="AH70" s="44"/>
      <c r="AI70" s="75"/>
      <c r="AJ70" s="75"/>
      <c r="AK70" s="75"/>
      <c r="AL70" s="75"/>
      <c r="AM70" s="75"/>
      <c r="AN70" s="75"/>
      <c r="AO70" s="117"/>
      <c r="AP70" s="117"/>
      <c r="AQ70" s="117"/>
      <c r="AR70" s="117"/>
      <c r="AS70" s="117"/>
      <c r="AT70" s="117"/>
      <c r="AU70" s="117"/>
      <c r="AV70" s="117"/>
      <c r="AW70" s="117"/>
      <c r="AX70" s="117"/>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row>
    <row r="71" spans="34:102" x14ac:dyDescent="0.25">
      <c r="AH71" s="44"/>
      <c r="AI71" s="75"/>
      <c r="AJ71" s="75"/>
      <c r="AK71" s="75"/>
      <c r="AL71" s="75"/>
      <c r="AM71" s="75"/>
      <c r="AN71" s="75"/>
      <c r="AO71" s="117"/>
      <c r="AP71" s="117"/>
      <c r="AQ71" s="117"/>
      <c r="AR71" s="117"/>
      <c r="AS71" s="117"/>
      <c r="AT71" s="117"/>
      <c r="AU71" s="117"/>
      <c r="AV71" s="117"/>
      <c r="AW71" s="117"/>
      <c r="AX71" s="117"/>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row>
    <row r="72" spans="34:102" x14ac:dyDescent="0.25">
      <c r="AH72" s="44"/>
      <c r="AI72" s="75"/>
      <c r="AJ72" s="75"/>
      <c r="AK72" s="75"/>
      <c r="AL72" s="75"/>
      <c r="AM72" s="75"/>
      <c r="AN72" s="75"/>
      <c r="AO72" s="117"/>
      <c r="AP72" s="117"/>
      <c r="AQ72" s="117"/>
      <c r="AR72" s="117"/>
      <c r="AS72" s="117"/>
      <c r="AT72" s="117"/>
      <c r="AU72" s="117"/>
      <c r="AV72" s="117"/>
      <c r="AW72" s="117"/>
      <c r="AX72" s="117"/>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row>
    <row r="73" spans="34:102" x14ac:dyDescent="0.25">
      <c r="AH73" s="44"/>
      <c r="AI73" s="75"/>
      <c r="AJ73" s="75"/>
      <c r="AK73" s="75"/>
      <c r="AL73" s="75"/>
      <c r="AM73" s="75"/>
      <c r="AN73" s="75"/>
      <c r="AO73" s="117"/>
      <c r="AP73" s="117"/>
      <c r="AQ73" s="117"/>
      <c r="AR73" s="117"/>
      <c r="AS73" s="117"/>
      <c r="AT73" s="117"/>
      <c r="AU73" s="117"/>
      <c r="AV73" s="117"/>
      <c r="AW73" s="117"/>
      <c r="AX73" s="117"/>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row>
    <row r="74" spans="34:102" x14ac:dyDescent="0.25">
      <c r="AH74" s="44"/>
      <c r="AI74" s="75"/>
      <c r="AJ74" s="75"/>
      <c r="AK74" s="75"/>
      <c r="AL74" s="75"/>
      <c r="AM74" s="75"/>
      <c r="AN74" s="75"/>
      <c r="AO74" s="117"/>
      <c r="AP74" s="117"/>
      <c r="AQ74" s="117"/>
      <c r="AR74" s="117"/>
      <c r="AS74" s="117"/>
      <c r="AT74" s="117"/>
      <c r="AU74" s="117"/>
      <c r="AV74" s="117"/>
      <c r="AW74" s="117"/>
      <c r="AX74" s="117"/>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row>
    <row r="75" spans="34:102" x14ac:dyDescent="0.25">
      <c r="AH75" s="44"/>
      <c r="AI75" s="75"/>
      <c r="AJ75" s="75"/>
      <c r="AK75" s="75"/>
      <c r="AL75" s="75"/>
      <c r="AM75" s="75"/>
      <c r="AN75" s="75"/>
      <c r="AO75" s="117"/>
      <c r="AP75" s="117"/>
      <c r="AQ75" s="117"/>
      <c r="AR75" s="117"/>
      <c r="AS75" s="117"/>
      <c r="AT75" s="117"/>
      <c r="AU75" s="117"/>
      <c r="AV75" s="117"/>
      <c r="AW75" s="117"/>
      <c r="AX75" s="117"/>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row>
    <row r="76" spans="34:102" x14ac:dyDescent="0.25">
      <c r="AH76" s="44"/>
      <c r="AI76" s="75"/>
      <c r="AJ76" s="75"/>
      <c r="AK76" s="75"/>
      <c r="AL76" s="75"/>
      <c r="AM76" s="75"/>
      <c r="AN76" s="75"/>
      <c r="AO76" s="117"/>
      <c r="AP76" s="117"/>
      <c r="AQ76" s="117"/>
      <c r="AR76" s="117"/>
      <c r="AS76" s="117"/>
      <c r="AT76" s="117"/>
      <c r="AU76" s="117"/>
      <c r="AV76" s="117"/>
      <c r="AW76" s="117"/>
      <c r="AX76" s="117"/>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row>
    <row r="77" spans="34:102" x14ac:dyDescent="0.25">
      <c r="AH77" s="44"/>
      <c r="AI77" s="75"/>
      <c r="AJ77" s="75"/>
      <c r="AK77" s="75"/>
      <c r="AL77" s="75"/>
      <c r="AM77" s="75"/>
      <c r="AN77" s="75"/>
      <c r="AO77" s="117"/>
      <c r="AP77" s="117"/>
      <c r="AQ77" s="117"/>
      <c r="AR77" s="117"/>
      <c r="AS77" s="117"/>
      <c r="AT77" s="117"/>
      <c r="AU77" s="117"/>
      <c r="AV77" s="117"/>
      <c r="AW77" s="117"/>
      <c r="AX77" s="117"/>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row>
    <row r="78" spans="34:102" x14ac:dyDescent="0.25">
      <c r="AH78" s="44"/>
      <c r="AI78" s="75"/>
      <c r="AJ78" s="75"/>
      <c r="AK78" s="75"/>
      <c r="AL78" s="75"/>
      <c r="AM78" s="75"/>
      <c r="AN78" s="75"/>
      <c r="AO78" s="117"/>
      <c r="AP78" s="117"/>
      <c r="AQ78" s="117"/>
      <c r="AR78" s="117"/>
      <c r="AS78" s="117"/>
      <c r="AT78" s="117"/>
      <c r="AU78" s="117"/>
      <c r="AV78" s="117"/>
      <c r="AW78" s="117"/>
      <c r="AX78" s="117"/>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row>
    <row r="79" spans="34:102" x14ac:dyDescent="0.25">
      <c r="AH79" s="44"/>
      <c r="AI79" s="75"/>
      <c r="AJ79" s="75"/>
      <c r="AK79" s="75"/>
      <c r="AL79" s="75"/>
      <c r="AM79" s="75"/>
      <c r="AN79" s="75"/>
      <c r="AO79" s="117"/>
      <c r="AP79" s="117"/>
      <c r="AQ79" s="117"/>
      <c r="AR79" s="117"/>
      <c r="AS79" s="117"/>
      <c r="AT79" s="117"/>
      <c r="AU79" s="117"/>
      <c r="AV79" s="117"/>
      <c r="AW79" s="117"/>
      <c r="AX79" s="117"/>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row>
    <row r="80" spans="34:102" x14ac:dyDescent="0.25">
      <c r="AH80" s="44"/>
      <c r="AI80" s="75"/>
      <c r="AJ80" s="75"/>
      <c r="AK80" s="75"/>
      <c r="AL80" s="75"/>
      <c r="AM80" s="75"/>
      <c r="AN80" s="75"/>
      <c r="AO80" s="117"/>
      <c r="AP80" s="117"/>
      <c r="AQ80" s="117"/>
      <c r="AR80" s="117"/>
      <c r="AS80" s="117"/>
      <c r="AT80" s="117"/>
      <c r="AU80" s="117"/>
      <c r="AV80" s="117"/>
      <c r="AW80" s="117"/>
      <c r="AX80" s="117"/>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row>
    <row r="81" spans="34:102" x14ac:dyDescent="0.25">
      <c r="AH81" s="44"/>
      <c r="AI81" s="75"/>
      <c r="AJ81" s="75"/>
      <c r="AK81" s="75"/>
      <c r="AL81" s="75"/>
      <c r="AM81" s="75"/>
      <c r="AN81" s="75"/>
      <c r="AO81" s="117"/>
      <c r="AP81" s="117"/>
      <c r="AQ81" s="117"/>
      <c r="AR81" s="117"/>
      <c r="AS81" s="117"/>
      <c r="AT81" s="117"/>
      <c r="AU81" s="117"/>
      <c r="AV81" s="117"/>
      <c r="AW81" s="117"/>
      <c r="AX81" s="117"/>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row>
    <row r="82" spans="34:102" x14ac:dyDescent="0.25">
      <c r="AH82" s="44"/>
      <c r="AI82" s="75"/>
      <c r="AJ82" s="75"/>
      <c r="AK82" s="75"/>
      <c r="AL82" s="75"/>
      <c r="AM82" s="75"/>
      <c r="AN82" s="75"/>
      <c r="AO82" s="117"/>
      <c r="AP82" s="117"/>
      <c r="AQ82" s="117"/>
      <c r="AR82" s="117"/>
      <c r="AS82" s="117"/>
      <c r="AT82" s="117"/>
      <c r="AU82" s="117"/>
      <c r="AV82" s="117"/>
      <c r="AW82" s="117"/>
      <c r="AX82" s="117"/>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row>
    <row r="83" spans="34:102" x14ac:dyDescent="0.25">
      <c r="AH83" s="44"/>
      <c r="AI83" s="75"/>
      <c r="AJ83" s="75"/>
      <c r="AK83" s="75"/>
      <c r="AL83" s="75"/>
      <c r="AM83" s="75"/>
      <c r="AN83" s="75"/>
      <c r="AO83" s="117"/>
      <c r="AP83" s="117"/>
      <c r="AQ83" s="117"/>
      <c r="AR83" s="117"/>
      <c r="AS83" s="117"/>
      <c r="AT83" s="117"/>
      <c r="AU83" s="117"/>
      <c r="AV83" s="117"/>
      <c r="AW83" s="117"/>
      <c r="AX83" s="117"/>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row>
    <row r="84" spans="34:102" x14ac:dyDescent="0.25">
      <c r="AH84" s="44"/>
      <c r="AI84" s="75"/>
      <c r="AJ84" s="75"/>
      <c r="AK84" s="75"/>
      <c r="AL84" s="75"/>
      <c r="AM84" s="75"/>
      <c r="AN84" s="75"/>
      <c r="AO84" s="117"/>
      <c r="AP84" s="117"/>
      <c r="AQ84" s="117"/>
      <c r="AR84" s="117"/>
      <c r="AS84" s="117"/>
      <c r="AT84" s="117"/>
      <c r="AU84" s="117"/>
      <c r="AV84" s="117"/>
      <c r="AW84" s="117"/>
      <c r="AX84" s="117"/>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row>
    <row r="85" spans="34:102" x14ac:dyDescent="0.25">
      <c r="AH85" s="44"/>
      <c r="AI85" s="75"/>
      <c r="AJ85" s="75"/>
      <c r="AK85" s="75"/>
      <c r="AL85" s="75"/>
      <c r="AM85" s="75"/>
      <c r="AN85" s="75"/>
      <c r="AO85" s="117"/>
      <c r="AP85" s="117"/>
      <c r="AQ85" s="117"/>
      <c r="AR85" s="117"/>
      <c r="AS85" s="117"/>
      <c r="AT85" s="117"/>
      <c r="AU85" s="117"/>
      <c r="AV85" s="117"/>
      <c r="AW85" s="117"/>
      <c r="AX85" s="117"/>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row>
    <row r="86" spans="34:102" x14ac:dyDescent="0.25">
      <c r="AH86" s="44"/>
      <c r="AI86" s="75"/>
      <c r="AJ86" s="75"/>
      <c r="AK86" s="75"/>
      <c r="AL86" s="75"/>
      <c r="AM86" s="75"/>
      <c r="AN86" s="75"/>
      <c r="AO86" s="117"/>
      <c r="AP86" s="117"/>
      <c r="AQ86" s="117"/>
      <c r="AR86" s="117"/>
      <c r="AS86" s="117"/>
      <c r="AT86" s="117"/>
      <c r="AU86" s="117"/>
      <c r="AV86" s="117"/>
      <c r="AW86" s="117"/>
      <c r="AX86" s="117"/>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row>
    <row r="87" spans="34:102" x14ac:dyDescent="0.25">
      <c r="AH87" s="44"/>
      <c r="AI87" s="75"/>
      <c r="AJ87" s="75"/>
      <c r="AK87" s="75"/>
      <c r="AL87" s="75"/>
      <c r="AM87" s="75"/>
      <c r="AN87" s="75"/>
      <c r="AO87" s="117"/>
      <c r="AP87" s="117"/>
      <c r="AQ87" s="117"/>
      <c r="AR87" s="117"/>
      <c r="AS87" s="117"/>
      <c r="AT87" s="117"/>
      <c r="AU87" s="117"/>
      <c r="AV87" s="117"/>
      <c r="AW87" s="117"/>
      <c r="AX87" s="117"/>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row>
    <row r="88" spans="34:102" x14ac:dyDescent="0.25">
      <c r="AH88" s="44"/>
      <c r="AI88" s="75"/>
      <c r="AJ88" s="75"/>
      <c r="AK88" s="75"/>
      <c r="AL88" s="75"/>
      <c r="AM88" s="75"/>
      <c r="AN88" s="75"/>
      <c r="AO88" s="117"/>
      <c r="AP88" s="117"/>
      <c r="AQ88" s="117"/>
      <c r="AR88" s="117"/>
      <c r="AS88" s="117"/>
      <c r="AT88" s="117"/>
      <c r="AU88" s="117"/>
      <c r="AV88" s="117"/>
      <c r="AW88" s="117"/>
      <c r="AX88" s="117"/>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row>
    <row r="89" spans="34:102" x14ac:dyDescent="0.25">
      <c r="AH89" s="44"/>
      <c r="AI89" s="75"/>
      <c r="AJ89" s="75"/>
      <c r="AK89" s="75"/>
      <c r="AL89" s="75"/>
      <c r="AM89" s="75"/>
      <c r="AN89" s="75"/>
      <c r="AO89" s="117"/>
      <c r="AP89" s="117"/>
      <c r="AQ89" s="117"/>
      <c r="AR89" s="117"/>
      <c r="AS89" s="117"/>
      <c r="AT89" s="117"/>
      <c r="AU89" s="117"/>
      <c r="AV89" s="117"/>
      <c r="AW89" s="117"/>
      <c r="AX89" s="117"/>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row>
    <row r="90" spans="34:102" x14ac:dyDescent="0.25">
      <c r="AH90" s="44"/>
      <c r="AI90" s="75"/>
      <c r="AJ90" s="75"/>
      <c r="AK90" s="75"/>
      <c r="AL90" s="75"/>
      <c r="AM90" s="75"/>
      <c r="AN90" s="75"/>
      <c r="AO90" s="117"/>
      <c r="AP90" s="117"/>
      <c r="AQ90" s="117"/>
      <c r="AR90" s="117"/>
      <c r="AS90" s="117"/>
      <c r="AT90" s="117"/>
      <c r="AU90" s="117"/>
      <c r="AV90" s="117"/>
      <c r="AW90" s="117"/>
      <c r="AX90" s="117"/>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row>
    <row r="91" spans="34:102" x14ac:dyDescent="0.25">
      <c r="AH91" s="44"/>
      <c r="AI91" s="75"/>
      <c r="AJ91" s="75"/>
      <c r="AK91" s="75"/>
      <c r="AL91" s="75"/>
      <c r="AM91" s="75"/>
      <c r="AN91" s="75"/>
      <c r="AO91" s="117"/>
      <c r="AP91" s="117"/>
      <c r="AQ91" s="117"/>
      <c r="AR91" s="117"/>
      <c r="AS91" s="117"/>
      <c r="AT91" s="117"/>
      <c r="AU91" s="117"/>
      <c r="AV91" s="117"/>
      <c r="AW91" s="117"/>
      <c r="AX91" s="117"/>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row>
    <row r="92" spans="34:102" x14ac:dyDescent="0.25">
      <c r="AH92" s="44"/>
      <c r="AI92" s="75"/>
      <c r="AJ92" s="75"/>
      <c r="AK92" s="75"/>
      <c r="AL92" s="75"/>
      <c r="AM92" s="75"/>
      <c r="AN92" s="75"/>
      <c r="AO92" s="117"/>
      <c r="AP92" s="117"/>
      <c r="AQ92" s="117"/>
      <c r="AR92" s="117"/>
      <c r="AS92" s="117"/>
      <c r="AT92" s="117"/>
      <c r="AU92" s="117"/>
      <c r="AV92" s="117"/>
      <c r="AW92" s="117"/>
      <c r="AX92" s="117"/>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row>
    <row r="93" spans="34:102" x14ac:dyDescent="0.25">
      <c r="AH93" s="44"/>
      <c r="AI93" s="75"/>
      <c r="AJ93" s="75"/>
      <c r="AK93" s="75"/>
      <c r="AL93" s="75"/>
      <c r="AM93" s="75"/>
      <c r="AN93" s="75"/>
      <c r="AO93" s="117"/>
      <c r="AP93" s="117"/>
      <c r="AQ93" s="117"/>
      <c r="AR93" s="117"/>
      <c r="AS93" s="117"/>
      <c r="AT93" s="117"/>
      <c r="AU93" s="117"/>
      <c r="AV93" s="117"/>
      <c r="AW93" s="117"/>
      <c r="AX93" s="117"/>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row>
    <row r="94" spans="34:102" x14ac:dyDescent="0.25">
      <c r="AH94" s="44"/>
      <c r="AI94" s="75"/>
      <c r="AJ94" s="75"/>
      <c r="AK94" s="75"/>
      <c r="AL94" s="75"/>
      <c r="AM94" s="75"/>
      <c r="AN94" s="75"/>
      <c r="AO94" s="117"/>
      <c r="AP94" s="117"/>
      <c r="AQ94" s="117"/>
      <c r="AR94" s="117"/>
      <c r="AS94" s="117"/>
      <c r="AT94" s="117"/>
      <c r="AU94" s="117"/>
      <c r="AV94" s="117"/>
      <c r="AW94" s="117"/>
      <c r="AX94" s="117"/>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row>
    <row r="95" spans="34:102" x14ac:dyDescent="0.25">
      <c r="AH95" s="44"/>
      <c r="AI95" s="75"/>
      <c r="AJ95" s="75"/>
      <c r="AK95" s="75"/>
      <c r="AL95" s="75"/>
      <c r="AM95" s="75"/>
      <c r="AN95" s="75"/>
      <c r="AO95" s="117"/>
      <c r="AP95" s="117"/>
      <c r="AQ95" s="117"/>
      <c r="AR95" s="117"/>
      <c r="AS95" s="117"/>
      <c r="AT95" s="117"/>
      <c r="AU95" s="117"/>
      <c r="AV95" s="117"/>
      <c r="AW95" s="117"/>
      <c r="AX95" s="117"/>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row>
    <row r="96" spans="34:102" x14ac:dyDescent="0.25">
      <c r="AH96" s="44"/>
      <c r="AI96" s="75"/>
      <c r="AJ96" s="75"/>
      <c r="AK96" s="75"/>
      <c r="AL96" s="75"/>
      <c r="AM96" s="75"/>
      <c r="AN96" s="75"/>
      <c r="AO96" s="117"/>
      <c r="AP96" s="117"/>
      <c r="AQ96" s="117"/>
      <c r="AR96" s="117"/>
      <c r="AS96" s="117"/>
      <c r="AT96" s="117"/>
      <c r="AU96" s="117"/>
      <c r="AV96" s="117"/>
      <c r="AW96" s="117"/>
      <c r="AX96" s="117"/>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row>
    <row r="97" spans="34:102" x14ac:dyDescent="0.25">
      <c r="AH97" s="44"/>
      <c r="AI97" s="75"/>
      <c r="AJ97" s="75"/>
      <c r="AK97" s="75"/>
      <c r="AL97" s="75"/>
      <c r="AM97" s="75"/>
      <c r="AN97" s="75"/>
      <c r="AO97" s="117"/>
      <c r="AP97" s="117"/>
      <c r="AQ97" s="117"/>
      <c r="AR97" s="117"/>
      <c r="AS97" s="117"/>
      <c r="AT97" s="117"/>
      <c r="AU97" s="117"/>
      <c r="AV97" s="117"/>
      <c r="AW97" s="117"/>
      <c r="AX97" s="117"/>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row>
    <row r="98" spans="34:102" x14ac:dyDescent="0.25">
      <c r="AH98" s="44"/>
      <c r="AI98" s="75"/>
      <c r="AJ98" s="75"/>
      <c r="AK98" s="75"/>
      <c r="AL98" s="75"/>
      <c r="AM98" s="75"/>
      <c r="AN98" s="75"/>
      <c r="AO98" s="117"/>
      <c r="AP98" s="117"/>
      <c r="AQ98" s="117"/>
      <c r="AR98" s="117"/>
      <c r="AS98" s="117"/>
      <c r="AT98" s="117"/>
      <c r="AU98" s="117"/>
      <c r="AV98" s="117"/>
      <c r="AW98" s="117"/>
      <c r="AX98" s="117"/>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row>
    <row r="99" spans="34:102" x14ac:dyDescent="0.25">
      <c r="AH99" s="44"/>
      <c r="AI99" s="75"/>
      <c r="AJ99" s="75"/>
      <c r="AK99" s="75"/>
      <c r="AL99" s="75"/>
      <c r="AM99" s="75"/>
      <c r="AN99" s="75"/>
      <c r="AO99" s="117"/>
      <c r="AP99" s="117"/>
      <c r="AQ99" s="117"/>
      <c r="AR99" s="117"/>
      <c r="AS99" s="117"/>
      <c r="AT99" s="117"/>
      <c r="AU99" s="117"/>
      <c r="AV99" s="117"/>
      <c r="AW99" s="117"/>
      <c r="AX99" s="117"/>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row>
    <row r="100" spans="34:102" x14ac:dyDescent="0.25">
      <c r="AH100" s="44"/>
      <c r="AI100" s="75"/>
      <c r="AJ100" s="75"/>
      <c r="AK100" s="75"/>
      <c r="AL100" s="75"/>
      <c r="AM100" s="75"/>
      <c r="AN100" s="75"/>
      <c r="AO100" s="117"/>
      <c r="AP100" s="117"/>
      <c r="AQ100" s="117"/>
      <c r="AR100" s="117"/>
      <c r="AS100" s="117"/>
      <c r="AT100" s="117"/>
      <c r="AU100" s="117"/>
      <c r="AV100" s="117"/>
      <c r="AW100" s="117"/>
      <c r="AX100" s="117"/>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row>
    <row r="101" spans="34:102" x14ac:dyDescent="0.25">
      <c r="AH101" s="44"/>
      <c r="AI101" s="75"/>
      <c r="AJ101" s="75"/>
      <c r="AK101" s="75"/>
      <c r="AL101" s="75"/>
      <c r="AM101" s="75"/>
      <c r="AN101" s="75"/>
      <c r="AO101" s="117"/>
      <c r="AP101" s="117"/>
      <c r="AQ101" s="117"/>
      <c r="AR101" s="117"/>
      <c r="AS101" s="117"/>
      <c r="AT101" s="117"/>
      <c r="AU101" s="117"/>
      <c r="AV101" s="117"/>
      <c r="AW101" s="117"/>
      <c r="AX101" s="117"/>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row>
    <row r="102" spans="34:102" x14ac:dyDescent="0.25">
      <c r="AH102" s="44"/>
      <c r="AI102" s="75"/>
      <c r="AJ102" s="75"/>
      <c r="AK102" s="75"/>
      <c r="AL102" s="75"/>
      <c r="AM102" s="75"/>
      <c r="AN102" s="75"/>
      <c r="AO102" s="117"/>
      <c r="AP102" s="117"/>
      <c r="AQ102" s="117"/>
      <c r="AR102" s="117"/>
      <c r="AS102" s="117"/>
      <c r="AT102" s="117"/>
      <c r="AU102" s="117"/>
      <c r="AV102" s="117"/>
      <c r="AW102" s="117"/>
      <c r="AX102" s="117"/>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row>
    <row r="103" spans="34:102" x14ac:dyDescent="0.25">
      <c r="AH103" s="44"/>
      <c r="AI103" s="75"/>
      <c r="AJ103" s="75"/>
      <c r="AK103" s="75"/>
      <c r="AL103" s="75"/>
      <c r="AM103" s="75"/>
      <c r="AN103" s="75"/>
      <c r="AO103" s="117"/>
      <c r="AP103" s="117"/>
      <c r="AQ103" s="117"/>
      <c r="AR103" s="117"/>
      <c r="AS103" s="117"/>
      <c r="AT103" s="117"/>
      <c r="AU103" s="117"/>
      <c r="AV103" s="117"/>
      <c r="AW103" s="117"/>
      <c r="AX103" s="117"/>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row>
    <row r="104" spans="34:102" x14ac:dyDescent="0.25">
      <c r="AH104" s="44"/>
      <c r="AI104" s="75"/>
      <c r="AJ104" s="75"/>
      <c r="AK104" s="75"/>
      <c r="AL104" s="75"/>
      <c r="AM104" s="75"/>
      <c r="AN104" s="75"/>
      <c r="AO104" s="117"/>
      <c r="AP104" s="117"/>
      <c r="AQ104" s="117"/>
      <c r="AR104" s="117"/>
      <c r="AS104" s="117"/>
      <c r="AT104" s="117"/>
      <c r="AU104" s="117"/>
      <c r="AV104" s="117"/>
      <c r="AW104" s="117"/>
      <c r="AX104" s="117"/>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row>
    <row r="105" spans="34:102" x14ac:dyDescent="0.25">
      <c r="AH105" s="44"/>
      <c r="AI105" s="75"/>
      <c r="AJ105" s="75"/>
      <c r="AK105" s="75"/>
      <c r="AL105" s="75"/>
      <c r="AM105" s="75"/>
      <c r="AN105" s="75"/>
      <c r="AO105" s="117"/>
      <c r="AP105" s="117"/>
      <c r="AQ105" s="117"/>
      <c r="AR105" s="117"/>
      <c r="AS105" s="117"/>
      <c r="AT105" s="117"/>
      <c r="AU105" s="117"/>
      <c r="AV105" s="117"/>
      <c r="AW105" s="117"/>
      <c r="AX105" s="117"/>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row>
    <row r="106" spans="34:102" x14ac:dyDescent="0.25">
      <c r="AH106" s="44"/>
      <c r="AI106" s="75"/>
      <c r="AJ106" s="75"/>
      <c r="AK106" s="75"/>
      <c r="AL106" s="75"/>
      <c r="AM106" s="75"/>
      <c r="AN106" s="75"/>
      <c r="AO106" s="117"/>
      <c r="AP106" s="117"/>
      <c r="AQ106" s="117"/>
      <c r="AR106" s="117"/>
      <c r="AS106" s="117"/>
      <c r="AT106" s="117"/>
      <c r="AU106" s="117"/>
      <c r="AV106" s="117"/>
      <c r="AW106" s="117"/>
      <c r="AX106" s="117"/>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row>
    <row r="107" spans="34:102" x14ac:dyDescent="0.25">
      <c r="AH107" s="44"/>
      <c r="AI107" s="75"/>
      <c r="AJ107" s="75"/>
      <c r="AK107" s="75"/>
      <c r="AL107" s="75"/>
      <c r="AM107" s="75"/>
      <c r="AN107" s="75"/>
      <c r="AO107" s="117"/>
      <c r="AP107" s="117"/>
      <c r="AQ107" s="117"/>
      <c r="AR107" s="117"/>
      <c r="AS107" s="117"/>
      <c r="AT107" s="117"/>
      <c r="AU107" s="117"/>
      <c r="AV107" s="117"/>
      <c r="AW107" s="117"/>
      <c r="AX107" s="117"/>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row>
    <row r="108" spans="34:102" x14ac:dyDescent="0.25">
      <c r="AH108" s="44"/>
      <c r="AI108" s="75"/>
      <c r="AJ108" s="75"/>
      <c r="AK108" s="75"/>
      <c r="AL108" s="75"/>
      <c r="AM108" s="75"/>
      <c r="AN108" s="75"/>
      <c r="AO108" s="117"/>
      <c r="AP108" s="117"/>
      <c r="AQ108" s="117"/>
      <c r="AR108" s="117"/>
      <c r="AS108" s="117"/>
      <c r="AT108" s="117"/>
      <c r="AU108" s="117"/>
      <c r="AV108" s="117"/>
      <c r="AW108" s="117"/>
      <c r="AX108" s="117"/>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row>
    <row r="109" spans="34:102" x14ac:dyDescent="0.25">
      <c r="AH109" s="44"/>
      <c r="AI109" s="75"/>
      <c r="AJ109" s="75"/>
      <c r="AK109" s="75"/>
      <c r="AL109" s="75"/>
      <c r="AM109" s="75"/>
      <c r="AN109" s="75"/>
      <c r="AO109" s="117"/>
      <c r="AP109" s="117"/>
      <c r="AQ109" s="117"/>
      <c r="AR109" s="117"/>
      <c r="AS109" s="117"/>
      <c r="AT109" s="117"/>
      <c r="AU109" s="117"/>
      <c r="AV109" s="117"/>
      <c r="AW109" s="117"/>
      <c r="AX109" s="117"/>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row>
    <row r="110" spans="34:102" x14ac:dyDescent="0.25">
      <c r="AH110" s="44"/>
      <c r="AI110" s="75"/>
      <c r="AJ110" s="75"/>
      <c r="AK110" s="75"/>
      <c r="AL110" s="75"/>
      <c r="AM110" s="75"/>
      <c r="AN110" s="75"/>
      <c r="AO110" s="117"/>
      <c r="AP110" s="117"/>
      <c r="AQ110" s="117"/>
      <c r="AR110" s="117"/>
      <c r="AS110" s="117"/>
      <c r="AT110" s="117"/>
      <c r="AU110" s="117"/>
      <c r="AV110" s="117"/>
      <c r="AW110" s="117"/>
      <c r="AX110" s="117"/>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row>
    <row r="111" spans="34:102" x14ac:dyDescent="0.25">
      <c r="AH111" s="44"/>
      <c r="AI111" s="75"/>
      <c r="AJ111" s="75"/>
      <c r="AK111" s="75"/>
      <c r="AL111" s="75"/>
      <c r="AM111" s="75"/>
      <c r="AN111" s="75"/>
      <c r="AO111" s="117"/>
      <c r="AP111" s="117"/>
      <c r="AQ111" s="117"/>
      <c r="AR111" s="117"/>
      <c r="AS111" s="117"/>
      <c r="AT111" s="117"/>
      <c r="AU111" s="117"/>
      <c r="AV111" s="117"/>
      <c r="AW111" s="117"/>
      <c r="AX111" s="117"/>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row>
    <row r="112" spans="34:102" x14ac:dyDescent="0.25">
      <c r="AH112" s="44"/>
      <c r="AI112" s="75"/>
      <c r="AJ112" s="75"/>
      <c r="AK112" s="75"/>
      <c r="AL112" s="75"/>
      <c r="AM112" s="75"/>
      <c r="AN112" s="75"/>
      <c r="AO112" s="117"/>
      <c r="AP112" s="117"/>
      <c r="AQ112" s="117"/>
      <c r="AR112" s="117"/>
      <c r="AS112" s="117"/>
      <c r="AT112" s="117"/>
      <c r="AU112" s="117"/>
      <c r="AV112" s="117"/>
      <c r="AW112" s="117"/>
      <c r="AX112" s="117"/>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row>
    <row r="113" spans="34:102" x14ac:dyDescent="0.25">
      <c r="AH113" s="44"/>
      <c r="AI113" s="75"/>
      <c r="AJ113" s="75"/>
      <c r="AK113" s="75"/>
      <c r="AL113" s="75"/>
      <c r="AM113" s="75"/>
      <c r="AN113" s="75"/>
      <c r="AO113" s="117"/>
      <c r="AP113" s="117"/>
      <c r="AQ113" s="117"/>
      <c r="AR113" s="117"/>
      <c r="AS113" s="117"/>
      <c r="AT113" s="117"/>
      <c r="AU113" s="117"/>
      <c r="AV113" s="117"/>
      <c r="AW113" s="117"/>
      <c r="AX113" s="117"/>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row>
    <row r="114" spans="34:102" x14ac:dyDescent="0.25">
      <c r="AH114" s="44"/>
      <c r="AI114" s="75"/>
      <c r="AJ114" s="75"/>
      <c r="AK114" s="75"/>
      <c r="AL114" s="75"/>
      <c r="AM114" s="75"/>
      <c r="AN114" s="75"/>
      <c r="AO114" s="117"/>
      <c r="AP114" s="117"/>
      <c r="AQ114" s="117"/>
      <c r="AR114" s="117"/>
      <c r="AS114" s="117"/>
      <c r="AT114" s="117"/>
      <c r="AU114" s="117"/>
      <c r="AV114" s="117"/>
      <c r="AW114" s="117"/>
      <c r="AX114" s="117"/>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row>
    <row r="115" spans="34:102" x14ac:dyDescent="0.25">
      <c r="AH115" s="44"/>
      <c r="AI115" s="75"/>
      <c r="AJ115" s="75"/>
      <c r="AK115" s="75"/>
      <c r="AL115" s="75"/>
      <c r="AM115" s="75"/>
      <c r="AN115" s="75"/>
      <c r="AO115" s="117"/>
      <c r="AP115" s="117"/>
      <c r="AQ115" s="117"/>
      <c r="AR115" s="117"/>
      <c r="AS115" s="117"/>
      <c r="AT115" s="117"/>
      <c r="AU115" s="117"/>
      <c r="AV115" s="117"/>
      <c r="AW115" s="117"/>
      <c r="AX115" s="117"/>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row>
    <row r="116" spans="34:102" x14ac:dyDescent="0.25">
      <c r="AH116" s="44"/>
      <c r="AI116" s="75"/>
      <c r="AJ116" s="75"/>
      <c r="AK116" s="75"/>
      <c r="AL116" s="75"/>
      <c r="AM116" s="75"/>
      <c r="AN116" s="75"/>
      <c r="AO116" s="117"/>
      <c r="AP116" s="117"/>
      <c r="AQ116" s="117"/>
      <c r="AR116" s="117"/>
      <c r="AS116" s="117"/>
      <c r="AT116" s="117"/>
      <c r="AU116" s="117"/>
      <c r="AV116" s="117"/>
      <c r="AW116" s="117"/>
      <c r="AX116" s="117"/>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row>
    <row r="117" spans="34:102" x14ac:dyDescent="0.25">
      <c r="AH117" s="44"/>
      <c r="AI117" s="75"/>
      <c r="AJ117" s="75"/>
      <c r="AK117" s="75"/>
      <c r="AL117" s="75"/>
      <c r="AM117" s="75"/>
      <c r="AN117" s="75"/>
      <c r="AO117" s="117"/>
      <c r="AP117" s="117"/>
      <c r="AQ117" s="117"/>
      <c r="AR117" s="117"/>
      <c r="AS117" s="117"/>
      <c r="AT117" s="117"/>
      <c r="AU117" s="117"/>
      <c r="AV117" s="117"/>
      <c r="AW117" s="117"/>
      <c r="AX117" s="117"/>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row>
    <row r="118" spans="34:102" x14ac:dyDescent="0.25">
      <c r="AH118" s="44"/>
      <c r="AI118" s="75"/>
      <c r="AJ118" s="75"/>
      <c r="AK118" s="75"/>
      <c r="AL118" s="75"/>
      <c r="AM118" s="75"/>
      <c r="AN118" s="75"/>
      <c r="AO118" s="117"/>
      <c r="AP118" s="117"/>
      <c r="AQ118" s="117"/>
      <c r="AR118" s="117"/>
      <c r="AS118" s="117"/>
      <c r="AT118" s="117"/>
      <c r="AU118" s="117"/>
      <c r="AV118" s="117"/>
      <c r="AW118" s="117"/>
      <c r="AX118" s="117"/>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row>
    <row r="119" spans="34:102" x14ac:dyDescent="0.25">
      <c r="AH119" s="44"/>
      <c r="AI119" s="75"/>
      <c r="AJ119" s="75"/>
      <c r="AK119" s="75"/>
      <c r="AL119" s="75"/>
      <c r="AM119" s="75"/>
      <c r="AN119" s="75"/>
      <c r="AO119" s="117"/>
      <c r="AP119" s="117"/>
      <c r="AQ119" s="117"/>
      <c r="AR119" s="117"/>
      <c r="AS119" s="117"/>
      <c r="AT119" s="117"/>
      <c r="AU119" s="117"/>
      <c r="AV119" s="117"/>
      <c r="AW119" s="117"/>
      <c r="AX119" s="117"/>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row>
    <row r="120" spans="34:102" x14ac:dyDescent="0.25">
      <c r="AH120" s="44"/>
      <c r="AI120" s="75"/>
      <c r="AJ120" s="75"/>
      <c r="AK120" s="75"/>
      <c r="AL120" s="75"/>
      <c r="AM120" s="75"/>
      <c r="AN120" s="75"/>
      <c r="AO120" s="117"/>
      <c r="AP120" s="117"/>
      <c r="AQ120" s="117"/>
      <c r="AR120" s="117"/>
      <c r="AS120" s="117"/>
      <c r="AT120" s="117"/>
      <c r="AU120" s="117"/>
      <c r="AV120" s="117"/>
      <c r="AW120" s="117"/>
      <c r="AX120" s="117"/>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row>
    <row r="121" spans="34:102" x14ac:dyDescent="0.25">
      <c r="AH121" s="44"/>
      <c r="AI121" s="75"/>
      <c r="AJ121" s="75"/>
      <c r="AK121" s="75"/>
      <c r="AL121" s="75"/>
      <c r="AM121" s="75"/>
      <c r="AN121" s="75"/>
      <c r="AO121" s="117"/>
      <c r="AP121" s="117"/>
      <c r="AQ121" s="117"/>
      <c r="AR121" s="117"/>
      <c r="AS121" s="117"/>
      <c r="AT121" s="117"/>
      <c r="AU121" s="117"/>
      <c r="AV121" s="117"/>
      <c r="AW121" s="117"/>
      <c r="AX121" s="117"/>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row>
    <row r="122" spans="34:102" x14ac:dyDescent="0.25">
      <c r="AH122" s="44"/>
      <c r="AI122" s="75"/>
      <c r="AJ122" s="75"/>
      <c r="AK122" s="75"/>
      <c r="AL122" s="75"/>
      <c r="AM122" s="75"/>
      <c r="AN122" s="75"/>
      <c r="AO122" s="117"/>
      <c r="AP122" s="117"/>
      <c r="AQ122" s="117"/>
      <c r="AR122" s="117"/>
      <c r="AS122" s="117"/>
      <c r="AT122" s="117"/>
      <c r="AU122" s="117"/>
      <c r="AV122" s="117"/>
      <c r="AW122" s="117"/>
      <c r="AX122" s="117"/>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row>
    <row r="123" spans="34:102" x14ac:dyDescent="0.25">
      <c r="AH123" s="44"/>
      <c r="AI123" s="75"/>
      <c r="AJ123" s="75"/>
      <c r="AK123" s="75"/>
      <c r="AL123" s="75"/>
      <c r="AM123" s="75"/>
      <c r="AN123" s="75"/>
      <c r="AO123" s="117"/>
      <c r="AP123" s="117"/>
      <c r="AQ123" s="117"/>
      <c r="AR123" s="117"/>
      <c r="AS123" s="117"/>
      <c r="AT123" s="117"/>
      <c r="AU123" s="117"/>
      <c r="AV123" s="117"/>
      <c r="AW123" s="117"/>
      <c r="AX123" s="117"/>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row>
    <row r="124" spans="34:102" x14ac:dyDescent="0.25">
      <c r="AH124" s="44"/>
      <c r="AI124" s="75"/>
      <c r="AJ124" s="75"/>
      <c r="AK124" s="75"/>
      <c r="AL124" s="75"/>
      <c r="AM124" s="75"/>
      <c r="AN124" s="75"/>
      <c r="AO124" s="117"/>
      <c r="AP124" s="117"/>
      <c r="AQ124" s="117"/>
      <c r="AR124" s="117"/>
      <c r="AS124" s="117"/>
      <c r="AT124" s="117"/>
      <c r="AU124" s="117"/>
      <c r="AV124" s="117"/>
      <c r="AW124" s="117"/>
      <c r="AX124" s="117"/>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row>
    <row r="125" spans="34:102" x14ac:dyDescent="0.25">
      <c r="AH125" s="44"/>
      <c r="AI125" s="75"/>
      <c r="AJ125" s="75"/>
      <c r="AK125" s="75"/>
      <c r="AL125" s="75"/>
      <c r="AM125" s="75"/>
      <c r="AN125" s="75"/>
      <c r="AO125" s="117"/>
      <c r="AP125" s="117"/>
      <c r="AQ125" s="117"/>
      <c r="AR125" s="117"/>
      <c r="AS125" s="117"/>
      <c r="AT125" s="117"/>
      <c r="AU125" s="117"/>
      <c r="AV125" s="117"/>
      <c r="AW125" s="117"/>
      <c r="AX125" s="117"/>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row>
    <row r="126" spans="34:102" x14ac:dyDescent="0.25">
      <c r="AH126" s="44"/>
      <c r="AI126" s="75"/>
      <c r="AJ126" s="75"/>
      <c r="AK126" s="75"/>
      <c r="AL126" s="75"/>
      <c r="AM126" s="75"/>
      <c r="AN126" s="75"/>
      <c r="AO126" s="117"/>
      <c r="AP126" s="117"/>
      <c r="AQ126" s="117"/>
      <c r="AR126" s="117"/>
      <c r="AS126" s="117"/>
      <c r="AT126" s="117"/>
      <c r="AU126" s="117"/>
      <c r="AV126" s="117"/>
      <c r="AW126" s="117"/>
      <c r="AX126" s="117"/>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row>
    <row r="127" spans="34:102" x14ac:dyDescent="0.25">
      <c r="AH127" s="44"/>
      <c r="AI127" s="75"/>
      <c r="AJ127" s="75"/>
      <c r="AK127" s="75"/>
      <c r="AL127" s="75"/>
      <c r="AM127" s="75"/>
      <c r="AN127" s="75"/>
      <c r="AO127" s="117"/>
      <c r="AP127" s="117"/>
      <c r="AQ127" s="117"/>
      <c r="AR127" s="117"/>
      <c r="AS127" s="117"/>
      <c r="AT127" s="117"/>
      <c r="AU127" s="117"/>
      <c r="AV127" s="117"/>
      <c r="AW127" s="117"/>
      <c r="AX127" s="117"/>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row>
    <row r="128" spans="34:102" x14ac:dyDescent="0.25">
      <c r="AH128" s="44"/>
      <c r="AI128" s="75"/>
      <c r="AJ128" s="75"/>
      <c r="AK128" s="75"/>
      <c r="AL128" s="75"/>
      <c r="AM128" s="75"/>
      <c r="AN128" s="75"/>
      <c r="AO128" s="117"/>
      <c r="AP128" s="117"/>
      <c r="AQ128" s="117"/>
      <c r="AR128" s="117"/>
      <c r="AS128" s="117"/>
      <c r="AT128" s="117"/>
      <c r="AU128" s="117"/>
      <c r="AV128" s="117"/>
      <c r="AW128" s="117"/>
      <c r="AX128" s="117"/>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row>
    <row r="129" spans="34:102" x14ac:dyDescent="0.25">
      <c r="AH129" s="44"/>
      <c r="AI129" s="75"/>
      <c r="AJ129" s="75"/>
      <c r="AK129" s="75"/>
      <c r="AL129" s="75"/>
      <c r="AM129" s="75"/>
      <c r="AN129" s="75"/>
      <c r="AO129" s="117"/>
      <c r="AP129" s="117"/>
      <c r="AQ129" s="117"/>
      <c r="AR129" s="117"/>
      <c r="AS129" s="117"/>
      <c r="AT129" s="117"/>
      <c r="AU129" s="117"/>
      <c r="AV129" s="117"/>
      <c r="AW129" s="117"/>
      <c r="AX129" s="117"/>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row>
    <row r="130" spans="34:102" x14ac:dyDescent="0.25">
      <c r="AH130" s="44"/>
      <c r="AI130" s="75"/>
      <c r="AJ130" s="75"/>
      <c r="AK130" s="75"/>
      <c r="AL130" s="75"/>
      <c r="AM130" s="75"/>
      <c r="AN130" s="75"/>
      <c r="AO130" s="117"/>
      <c r="AP130" s="117"/>
      <c r="AQ130" s="117"/>
      <c r="AR130" s="117"/>
      <c r="AS130" s="117"/>
      <c r="AT130" s="117"/>
      <c r="AU130" s="117"/>
      <c r="AV130" s="117"/>
      <c r="AW130" s="117"/>
      <c r="AX130" s="117"/>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row>
    <row r="131" spans="34:102" x14ac:dyDescent="0.25">
      <c r="AH131" s="44"/>
      <c r="AI131" s="75"/>
      <c r="AJ131" s="75"/>
      <c r="AK131" s="75"/>
      <c r="AL131" s="75"/>
      <c r="AM131" s="75"/>
      <c r="AN131" s="75"/>
      <c r="AO131" s="117"/>
      <c r="AP131" s="117"/>
      <c r="AQ131" s="117"/>
      <c r="AR131" s="117"/>
      <c r="AS131" s="117"/>
      <c r="AT131" s="117"/>
      <c r="AU131" s="117"/>
      <c r="AV131" s="117"/>
      <c r="AW131" s="117"/>
      <c r="AX131" s="117"/>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row>
    <row r="132" spans="34:102" x14ac:dyDescent="0.25">
      <c r="AH132" s="44"/>
      <c r="AI132" s="75"/>
      <c r="AJ132" s="75"/>
      <c r="AK132" s="75"/>
      <c r="AL132" s="75"/>
      <c r="AM132" s="75"/>
      <c r="AN132" s="75"/>
      <c r="AO132" s="117"/>
      <c r="AP132" s="117"/>
      <c r="AQ132" s="117"/>
      <c r="AR132" s="117"/>
      <c r="AS132" s="117"/>
      <c r="AT132" s="117"/>
      <c r="AU132" s="117"/>
      <c r="AV132" s="117"/>
      <c r="AW132" s="117"/>
      <c r="AX132" s="117"/>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row>
    <row r="133" spans="34:102" x14ac:dyDescent="0.25">
      <c r="AH133" s="44"/>
      <c r="AI133" s="75"/>
      <c r="AJ133" s="75"/>
      <c r="AK133" s="75"/>
      <c r="AL133" s="75"/>
      <c r="AM133" s="75"/>
      <c r="AN133" s="75"/>
      <c r="AO133" s="117"/>
      <c r="AP133" s="117"/>
      <c r="AQ133" s="117"/>
      <c r="AR133" s="117"/>
      <c r="AS133" s="117"/>
      <c r="AT133" s="117"/>
      <c r="AU133" s="117"/>
      <c r="AV133" s="117"/>
      <c r="AW133" s="117"/>
      <c r="AX133" s="117"/>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row>
    <row r="134" spans="34:102" x14ac:dyDescent="0.25">
      <c r="AH134" s="44"/>
      <c r="AI134" s="75"/>
      <c r="AJ134" s="75"/>
      <c r="AK134" s="75"/>
      <c r="AL134" s="75"/>
      <c r="AM134" s="75"/>
      <c r="AN134" s="75"/>
      <c r="AO134" s="117"/>
      <c r="AP134" s="117"/>
      <c r="AQ134" s="117"/>
      <c r="AR134" s="117"/>
      <c r="AS134" s="117"/>
      <c r="AT134" s="117"/>
      <c r="AU134" s="117"/>
      <c r="AV134" s="117"/>
      <c r="AW134" s="117"/>
      <c r="AX134" s="117"/>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row>
    <row r="135" spans="34:102" x14ac:dyDescent="0.25">
      <c r="AH135" s="44"/>
      <c r="AI135" s="75"/>
      <c r="AJ135" s="75"/>
      <c r="AK135" s="75"/>
      <c r="AL135" s="75"/>
      <c r="AM135" s="75"/>
      <c r="AN135" s="75"/>
      <c r="AO135" s="117"/>
      <c r="AP135" s="117"/>
      <c r="AQ135" s="117"/>
      <c r="AR135" s="117"/>
      <c r="AS135" s="117"/>
      <c r="AT135" s="117"/>
      <c r="AU135" s="117"/>
      <c r="AV135" s="117"/>
      <c r="AW135" s="117"/>
      <c r="AX135" s="117"/>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row>
    <row r="136" spans="34:102" x14ac:dyDescent="0.25">
      <c r="AH136" s="44"/>
      <c r="AI136" s="75"/>
      <c r="AJ136" s="75"/>
      <c r="AK136" s="75"/>
      <c r="AL136" s="75"/>
      <c r="AM136" s="75"/>
      <c r="AN136" s="75"/>
      <c r="AO136" s="117"/>
      <c r="AP136" s="117"/>
      <c r="AQ136" s="117"/>
      <c r="AR136" s="117"/>
      <c r="AS136" s="117"/>
      <c r="AT136" s="117"/>
      <c r="AU136" s="117"/>
      <c r="AV136" s="117"/>
      <c r="AW136" s="117"/>
      <c r="AX136" s="117"/>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row>
    <row r="137" spans="34:102" x14ac:dyDescent="0.25">
      <c r="AH137" s="44"/>
      <c r="AI137" s="75"/>
      <c r="AJ137" s="75"/>
      <c r="AK137" s="75"/>
      <c r="AL137" s="75"/>
      <c r="AM137" s="75"/>
      <c r="AN137" s="75"/>
      <c r="AO137" s="117"/>
      <c r="AP137" s="117"/>
      <c r="AQ137" s="117"/>
      <c r="AR137" s="117"/>
      <c r="AS137" s="117"/>
      <c r="AT137" s="117"/>
      <c r="AU137" s="117"/>
      <c r="AV137" s="117"/>
      <c r="AW137" s="117"/>
      <c r="AX137" s="117"/>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row>
    <row r="138" spans="34:102" x14ac:dyDescent="0.25">
      <c r="AH138" s="44"/>
      <c r="AI138" s="75"/>
      <c r="AJ138" s="75"/>
      <c r="AK138" s="75"/>
      <c r="AL138" s="75"/>
      <c r="AM138" s="75"/>
      <c r="AN138" s="75"/>
      <c r="AO138" s="117"/>
      <c r="AP138" s="117"/>
      <c r="AQ138" s="117"/>
      <c r="AR138" s="117"/>
      <c r="AS138" s="117"/>
      <c r="AT138" s="117"/>
      <c r="AU138" s="117"/>
      <c r="AV138" s="117"/>
      <c r="AW138" s="117"/>
      <c r="AX138" s="117"/>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row>
    <row r="139" spans="34:102" x14ac:dyDescent="0.25">
      <c r="AH139" s="44"/>
      <c r="AI139" s="75"/>
      <c r="AJ139" s="75"/>
      <c r="AK139" s="75"/>
      <c r="AL139" s="75"/>
      <c r="AM139" s="75"/>
      <c r="AN139" s="75"/>
      <c r="AO139" s="117"/>
      <c r="AP139" s="117"/>
      <c r="AQ139" s="117"/>
      <c r="AR139" s="117"/>
      <c r="AS139" s="117"/>
      <c r="AT139" s="117"/>
      <c r="AU139" s="117"/>
      <c r="AV139" s="117"/>
      <c r="AW139" s="117"/>
      <c r="AX139" s="117"/>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row>
    <row r="140" spans="34:102" x14ac:dyDescent="0.25">
      <c r="AH140" s="44"/>
      <c r="AI140" s="75"/>
      <c r="AJ140" s="75"/>
      <c r="AK140" s="75"/>
      <c r="AL140" s="75"/>
      <c r="AM140" s="75"/>
      <c r="AN140" s="75"/>
      <c r="AO140" s="117"/>
      <c r="AP140" s="117"/>
      <c r="AQ140" s="117"/>
      <c r="AR140" s="117"/>
      <c r="AS140" s="117"/>
      <c r="AT140" s="117"/>
      <c r="AU140" s="117"/>
      <c r="AV140" s="117"/>
      <c r="AW140" s="117"/>
      <c r="AX140" s="117"/>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row>
    <row r="141" spans="34:102" x14ac:dyDescent="0.25">
      <c r="AH141" s="44"/>
      <c r="AI141" s="75"/>
      <c r="AJ141" s="75"/>
      <c r="AK141" s="75"/>
      <c r="AL141" s="75"/>
      <c r="AM141" s="75"/>
      <c r="AN141" s="75"/>
      <c r="AO141" s="117"/>
      <c r="AP141" s="117"/>
      <c r="AQ141" s="117"/>
      <c r="AR141" s="117"/>
      <c r="AS141" s="117"/>
      <c r="AT141" s="117"/>
      <c r="AU141" s="117"/>
      <c r="AV141" s="117"/>
      <c r="AW141" s="117"/>
      <c r="AX141" s="117"/>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row>
    <row r="142" spans="34:102" x14ac:dyDescent="0.25">
      <c r="AH142" s="44"/>
      <c r="AI142" s="75"/>
      <c r="AJ142" s="75"/>
      <c r="AK142" s="75"/>
      <c r="AL142" s="75"/>
      <c r="AM142" s="75"/>
      <c r="AN142" s="75"/>
      <c r="AO142" s="117"/>
      <c r="AP142" s="117"/>
      <c r="AQ142" s="117"/>
      <c r="AR142" s="117"/>
      <c r="AS142" s="117"/>
      <c r="AT142" s="117"/>
      <c r="AU142" s="117"/>
      <c r="AV142" s="117"/>
      <c r="AW142" s="117"/>
      <c r="AX142" s="117"/>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row>
    <row r="143" spans="34:102" x14ac:dyDescent="0.25">
      <c r="AH143" s="44"/>
      <c r="AI143" s="75"/>
      <c r="AJ143" s="75"/>
      <c r="AK143" s="75"/>
      <c r="AL143" s="75"/>
      <c r="AM143" s="75"/>
      <c r="AN143" s="75"/>
      <c r="AO143" s="117"/>
      <c r="AP143" s="117"/>
      <c r="AQ143" s="117"/>
      <c r="AR143" s="117"/>
      <c r="AS143" s="117"/>
      <c r="AT143" s="117"/>
      <c r="AU143" s="117"/>
      <c r="AV143" s="117"/>
      <c r="AW143" s="117"/>
      <c r="AX143" s="117"/>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row>
    <row r="144" spans="34:102" x14ac:dyDescent="0.25">
      <c r="AH144" s="44"/>
      <c r="AI144" s="75"/>
      <c r="AJ144" s="75"/>
      <c r="AK144" s="75"/>
      <c r="AL144" s="75"/>
      <c r="AM144" s="75"/>
      <c r="AN144" s="75"/>
      <c r="AO144" s="117"/>
      <c r="AP144" s="117"/>
      <c r="AQ144" s="117"/>
      <c r="AR144" s="117"/>
      <c r="AS144" s="117"/>
      <c r="AT144" s="117"/>
      <c r="AU144" s="117"/>
      <c r="AV144" s="117"/>
      <c r="AW144" s="117"/>
      <c r="AX144" s="117"/>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row>
    <row r="145" spans="34:102" x14ac:dyDescent="0.25">
      <c r="AH145" s="44"/>
      <c r="AI145" s="75"/>
      <c r="AJ145" s="75"/>
      <c r="AK145" s="75"/>
      <c r="AL145" s="75"/>
      <c r="AM145" s="75"/>
      <c r="AN145" s="75"/>
      <c r="AO145" s="117"/>
      <c r="AP145" s="117"/>
      <c r="AQ145" s="117"/>
      <c r="AR145" s="117"/>
      <c r="AS145" s="117"/>
      <c r="AT145" s="117"/>
      <c r="AU145" s="117"/>
      <c r="AV145" s="117"/>
      <c r="AW145" s="117"/>
      <c r="AX145" s="117"/>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row>
    <row r="146" spans="34:102" x14ac:dyDescent="0.25">
      <c r="AH146" s="44"/>
      <c r="AI146" s="75"/>
      <c r="AJ146" s="75"/>
      <c r="AK146" s="75"/>
      <c r="AL146" s="75"/>
      <c r="AM146" s="75"/>
      <c r="AN146" s="75"/>
      <c r="AO146" s="117"/>
      <c r="AP146" s="117"/>
      <c r="AQ146" s="117"/>
      <c r="AR146" s="117"/>
      <c r="AS146" s="117"/>
      <c r="AT146" s="117"/>
      <c r="AU146" s="117"/>
      <c r="AV146" s="117"/>
      <c r="AW146" s="117"/>
      <c r="AX146" s="117"/>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row>
    <row r="147" spans="34:102" x14ac:dyDescent="0.25">
      <c r="AH147" s="44"/>
      <c r="AI147" s="75"/>
      <c r="AJ147" s="75"/>
      <c r="AK147" s="75"/>
      <c r="AL147" s="75"/>
      <c r="AM147" s="75"/>
      <c r="AN147" s="75"/>
      <c r="AO147" s="117"/>
      <c r="AP147" s="117"/>
      <c r="AQ147" s="117"/>
      <c r="AR147" s="117"/>
      <c r="AS147" s="117"/>
      <c r="AT147" s="117"/>
      <c r="AU147" s="117"/>
      <c r="AV147" s="117"/>
      <c r="AW147" s="117"/>
      <c r="AX147" s="117"/>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row>
    <row r="148" spans="34:102" x14ac:dyDescent="0.25">
      <c r="AH148" s="44"/>
      <c r="AI148" s="75"/>
      <c r="AJ148" s="75"/>
      <c r="AK148" s="75"/>
      <c r="AL148" s="75"/>
      <c r="AM148" s="75"/>
      <c r="AN148" s="75"/>
      <c r="AO148" s="117"/>
      <c r="AP148" s="117"/>
      <c r="AQ148" s="117"/>
      <c r="AR148" s="117"/>
      <c r="AS148" s="117"/>
      <c r="AT148" s="117"/>
      <c r="AU148" s="117"/>
      <c r="AV148" s="117"/>
      <c r="AW148" s="117"/>
      <c r="AX148" s="117"/>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row>
    <row r="149" spans="34:102" x14ac:dyDescent="0.25">
      <c r="AH149" s="44"/>
      <c r="AI149" s="75"/>
      <c r="AJ149" s="75"/>
      <c r="AK149" s="75"/>
      <c r="AL149" s="75"/>
      <c r="AM149" s="75"/>
      <c r="AN149" s="75"/>
      <c r="AO149" s="117"/>
      <c r="AP149" s="117"/>
      <c r="AQ149" s="117"/>
      <c r="AR149" s="117"/>
      <c r="AS149" s="117"/>
      <c r="AT149" s="117"/>
      <c r="AU149" s="117"/>
      <c r="AV149" s="117"/>
      <c r="AW149" s="117"/>
      <c r="AX149" s="117"/>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row>
    <row r="150" spans="34:102" x14ac:dyDescent="0.25">
      <c r="AH150" s="44"/>
      <c r="AI150" s="75"/>
      <c r="AJ150" s="75"/>
      <c r="AK150" s="75"/>
      <c r="AL150" s="75"/>
      <c r="AM150" s="75"/>
      <c r="AN150" s="75"/>
      <c r="AO150" s="117"/>
      <c r="AP150" s="117"/>
      <c r="AQ150" s="117"/>
      <c r="AR150" s="117"/>
      <c r="AS150" s="117"/>
      <c r="AT150" s="117"/>
      <c r="AU150" s="117"/>
      <c r="AV150" s="117"/>
      <c r="AW150" s="117"/>
      <c r="AX150" s="117"/>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row>
    <row r="151" spans="34:102" x14ac:dyDescent="0.25">
      <c r="AH151" s="44"/>
      <c r="AI151" s="75"/>
      <c r="AJ151" s="75"/>
      <c r="AK151" s="75"/>
      <c r="AL151" s="75"/>
      <c r="AM151" s="75"/>
      <c r="AN151" s="75"/>
      <c r="AO151" s="117"/>
      <c r="AP151" s="117"/>
      <c r="AQ151" s="117"/>
      <c r="AR151" s="117"/>
      <c r="AS151" s="117"/>
      <c r="AT151" s="117"/>
      <c r="AU151" s="117"/>
      <c r="AV151" s="117"/>
      <c r="AW151" s="117"/>
      <c r="AX151" s="117"/>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row>
    <row r="152" spans="34:102" x14ac:dyDescent="0.25">
      <c r="AH152" s="75"/>
      <c r="AI152" s="75"/>
      <c r="AJ152" s="75"/>
      <c r="AK152" s="75"/>
      <c r="AL152" s="75"/>
      <c r="AM152" s="75"/>
      <c r="AN152" s="75"/>
      <c r="AO152" s="117"/>
      <c r="AP152" s="117"/>
      <c r="AQ152" s="117"/>
      <c r="AR152" s="117"/>
      <c r="AS152" s="117"/>
      <c r="AT152" s="117"/>
      <c r="AU152" s="117"/>
      <c r="AV152" s="117"/>
      <c r="AW152" s="117"/>
      <c r="AX152" s="117"/>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row>
    <row r="153" spans="34:102" x14ac:dyDescent="0.25">
      <c r="AH153" s="75"/>
      <c r="AI153" s="75"/>
      <c r="AJ153" s="75"/>
      <c r="AK153" s="75"/>
      <c r="AL153" s="75"/>
      <c r="AM153" s="75"/>
      <c r="AN153" s="75"/>
      <c r="AO153" s="117"/>
      <c r="AP153" s="117"/>
      <c r="AQ153" s="117"/>
      <c r="AR153" s="117"/>
      <c r="AS153" s="117"/>
      <c r="AT153" s="117"/>
      <c r="AU153" s="117"/>
      <c r="AV153" s="117"/>
      <c r="AW153" s="117"/>
      <c r="AX153" s="117"/>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row>
    <row r="154" spans="34:102" x14ac:dyDescent="0.25">
      <c r="AH154" s="75"/>
      <c r="AI154" s="75"/>
      <c r="AJ154" s="75"/>
      <c r="AK154" s="75"/>
      <c r="AL154" s="75"/>
      <c r="AM154" s="75"/>
      <c r="AN154" s="75"/>
      <c r="AO154" s="117"/>
      <c r="AP154" s="117"/>
      <c r="AQ154" s="117"/>
      <c r="AR154" s="117"/>
      <c r="AS154" s="117"/>
      <c r="AT154" s="117"/>
      <c r="AU154" s="117"/>
      <c r="AV154" s="117"/>
      <c r="AW154" s="117"/>
      <c r="AX154" s="117"/>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row>
    <row r="155" spans="34:102" x14ac:dyDescent="0.25">
      <c r="AH155" s="75"/>
      <c r="AI155" s="75"/>
      <c r="AJ155" s="75"/>
      <c r="AK155" s="75"/>
      <c r="AL155" s="75"/>
      <c r="AM155" s="75"/>
      <c r="AN155" s="75"/>
      <c r="AO155" s="117"/>
      <c r="AP155" s="117"/>
      <c r="AQ155" s="117"/>
      <c r="AR155" s="117"/>
      <c r="AS155" s="117"/>
      <c r="AT155" s="117"/>
      <c r="AU155" s="117"/>
      <c r="AV155" s="117"/>
      <c r="AW155" s="117"/>
      <c r="AX155" s="117"/>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row>
    <row r="156" spans="34:102" x14ac:dyDescent="0.25">
      <c r="AH156" s="75"/>
      <c r="AI156" s="75"/>
      <c r="AJ156" s="75"/>
      <c r="AK156" s="75"/>
      <c r="AL156" s="75"/>
      <c r="AM156" s="75"/>
      <c r="AN156" s="75"/>
      <c r="AO156" s="117"/>
      <c r="AP156" s="117"/>
      <c r="AQ156" s="117"/>
      <c r="AR156" s="117"/>
      <c r="AS156" s="117"/>
      <c r="AT156" s="117"/>
      <c r="AU156" s="117"/>
      <c r="AV156" s="117"/>
      <c r="AW156" s="117"/>
      <c r="AX156" s="117"/>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row>
    <row r="157" spans="34:102" x14ac:dyDescent="0.25">
      <c r="AH157" s="75"/>
      <c r="AI157" s="75"/>
      <c r="AJ157" s="75"/>
      <c r="AK157" s="75"/>
      <c r="AL157" s="75"/>
      <c r="AM157" s="75"/>
      <c r="AN157" s="75"/>
      <c r="AO157" s="117"/>
      <c r="AP157" s="117"/>
      <c r="AQ157" s="117"/>
      <c r="AR157" s="117"/>
      <c r="AS157" s="117"/>
      <c r="AT157" s="117"/>
      <c r="AU157" s="117"/>
      <c r="AV157" s="117"/>
      <c r="AW157" s="117"/>
      <c r="AX157" s="117"/>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row>
    <row r="158" spans="34:102" x14ac:dyDescent="0.25">
      <c r="AH158" s="75"/>
      <c r="AI158" s="75"/>
      <c r="AJ158" s="75"/>
      <c r="AK158" s="75"/>
      <c r="AL158" s="75"/>
      <c r="AM158" s="75"/>
      <c r="AN158" s="75"/>
      <c r="AO158" s="117"/>
      <c r="AP158" s="117"/>
      <c r="AQ158" s="117"/>
      <c r="AR158" s="117"/>
      <c r="AS158" s="117"/>
      <c r="AT158" s="117"/>
      <c r="AU158" s="117"/>
      <c r="AV158" s="117"/>
      <c r="AW158" s="117"/>
      <c r="AX158" s="117"/>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row>
    <row r="159" spans="34:102" x14ac:dyDescent="0.25">
      <c r="AH159" s="75"/>
      <c r="AI159" s="75"/>
      <c r="AJ159" s="75"/>
      <c r="AK159" s="75"/>
      <c r="AL159" s="75"/>
      <c r="AM159" s="75"/>
      <c r="AN159" s="75"/>
      <c r="AO159" s="117"/>
      <c r="AP159" s="117"/>
      <c r="AQ159" s="117"/>
      <c r="AR159" s="117"/>
      <c r="AS159" s="117"/>
      <c r="AT159" s="117"/>
      <c r="AU159" s="117"/>
      <c r="AV159" s="117"/>
      <c r="AW159" s="117"/>
      <c r="AX159" s="117"/>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row>
    <row r="160" spans="34:102" x14ac:dyDescent="0.25">
      <c r="AH160" s="75"/>
      <c r="AI160" s="75"/>
      <c r="AJ160" s="75"/>
      <c r="AK160" s="75"/>
      <c r="AL160" s="75"/>
      <c r="AM160" s="75"/>
      <c r="AN160" s="75"/>
      <c r="AO160" s="117"/>
      <c r="AP160" s="117"/>
      <c r="AQ160" s="117"/>
      <c r="AR160" s="117"/>
      <c r="AS160" s="117"/>
      <c r="AT160" s="117"/>
      <c r="AU160" s="117"/>
      <c r="AV160" s="117"/>
      <c r="AW160" s="117"/>
      <c r="AX160" s="117"/>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row>
    <row r="161" spans="34:102" x14ac:dyDescent="0.25">
      <c r="AH161" s="75"/>
      <c r="AI161" s="75"/>
      <c r="AJ161" s="75"/>
      <c r="AK161" s="75"/>
      <c r="AL161" s="75"/>
      <c r="AM161" s="75"/>
      <c r="AN161" s="75"/>
      <c r="AO161" s="117"/>
      <c r="AP161" s="117"/>
      <c r="AQ161" s="117"/>
      <c r="AR161" s="117"/>
      <c r="AS161" s="117"/>
      <c r="AT161" s="117"/>
      <c r="AU161" s="117"/>
      <c r="AV161" s="117"/>
      <c r="AW161" s="117"/>
      <c r="AX161" s="117"/>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row>
    <row r="162" spans="34:102" x14ac:dyDescent="0.25">
      <c r="AH162" s="75"/>
      <c r="AI162" s="75"/>
      <c r="AJ162" s="75"/>
      <c r="AK162" s="75"/>
      <c r="AL162" s="75"/>
      <c r="AM162" s="75"/>
      <c r="AN162" s="75"/>
      <c r="AO162" s="117"/>
      <c r="AP162" s="117"/>
      <c r="AQ162" s="117"/>
      <c r="AR162" s="117"/>
      <c r="AS162" s="117"/>
      <c r="AT162" s="117"/>
      <c r="AU162" s="117"/>
      <c r="AV162" s="117"/>
      <c r="AW162" s="117"/>
      <c r="AX162" s="117"/>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row>
    <row r="163" spans="34:102" x14ac:dyDescent="0.25">
      <c r="AH163" s="75"/>
      <c r="AI163" s="75"/>
      <c r="AJ163" s="75"/>
      <c r="AK163" s="75"/>
      <c r="AL163" s="75"/>
      <c r="AM163" s="75"/>
      <c r="AN163" s="75"/>
      <c r="AO163" s="117"/>
      <c r="AP163" s="117"/>
      <c r="AQ163" s="117"/>
      <c r="AR163" s="117"/>
      <c r="AS163" s="117"/>
      <c r="AT163" s="117"/>
      <c r="AU163" s="117"/>
      <c r="AV163" s="117"/>
      <c r="AW163" s="117"/>
      <c r="AX163" s="117"/>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row>
    <row r="164" spans="34:102" x14ac:dyDescent="0.25">
      <c r="AH164" s="75"/>
      <c r="AI164" s="75"/>
      <c r="AJ164" s="75"/>
      <c r="AK164" s="75"/>
      <c r="AL164" s="75"/>
      <c r="AM164" s="75"/>
      <c r="AN164" s="75"/>
      <c r="AO164" s="117"/>
      <c r="AP164" s="117"/>
      <c r="AQ164" s="117"/>
      <c r="AR164" s="117"/>
      <c r="AS164" s="117"/>
      <c r="AT164" s="117"/>
      <c r="AU164" s="117"/>
      <c r="AV164" s="117"/>
      <c r="AW164" s="117"/>
      <c r="AX164" s="117"/>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row>
    <row r="165" spans="34:102" x14ac:dyDescent="0.25">
      <c r="AH165" s="75"/>
      <c r="AI165" s="75"/>
      <c r="AJ165" s="75"/>
      <c r="AK165" s="75"/>
      <c r="AL165" s="75"/>
      <c r="AM165" s="75"/>
      <c r="AN165" s="75"/>
      <c r="AO165" s="117"/>
      <c r="AP165" s="117"/>
      <c r="AQ165" s="117"/>
      <c r="AR165" s="117"/>
      <c r="AS165" s="117"/>
      <c r="AT165" s="117"/>
      <c r="AU165" s="117"/>
      <c r="AV165" s="117"/>
      <c r="AW165" s="117"/>
      <c r="AX165" s="117"/>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row>
    <row r="166" spans="34:102" x14ac:dyDescent="0.25">
      <c r="AH166" s="75"/>
      <c r="AI166" s="75"/>
      <c r="AJ166" s="75"/>
      <c r="AK166" s="75"/>
      <c r="AL166" s="75"/>
      <c r="AM166" s="75"/>
      <c r="AN166" s="75"/>
      <c r="AO166" s="117"/>
      <c r="AP166" s="117"/>
      <c r="AQ166" s="117"/>
      <c r="AR166" s="117"/>
      <c r="AS166" s="117"/>
      <c r="AT166" s="117"/>
      <c r="AU166" s="117"/>
      <c r="AV166" s="117"/>
      <c r="AW166" s="117"/>
      <c r="AX166" s="117"/>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row>
    <row r="167" spans="34:102" x14ac:dyDescent="0.25">
      <c r="AH167" s="75"/>
      <c r="AI167" s="75"/>
      <c r="AJ167" s="75"/>
      <c r="AK167" s="75"/>
      <c r="AL167" s="75"/>
      <c r="AM167" s="75"/>
      <c r="AN167" s="75"/>
      <c r="AO167" s="117"/>
      <c r="AP167" s="117"/>
      <c r="AQ167" s="117"/>
      <c r="AR167" s="117"/>
      <c r="AS167" s="117"/>
      <c r="AT167" s="117"/>
      <c r="AU167" s="117"/>
      <c r="AV167" s="117"/>
      <c r="AW167" s="117"/>
      <c r="AX167" s="117"/>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row>
    <row r="168" spans="34:102" x14ac:dyDescent="0.25">
      <c r="AH168" s="75"/>
      <c r="AI168" s="75"/>
      <c r="AJ168" s="75"/>
      <c r="AK168" s="75"/>
      <c r="AL168" s="75"/>
      <c r="AM168" s="75"/>
      <c r="AN168" s="75"/>
      <c r="AO168" s="117"/>
      <c r="AP168" s="117"/>
      <c r="AQ168" s="117"/>
      <c r="AR168" s="117"/>
      <c r="AS168" s="117"/>
      <c r="AT168" s="117"/>
      <c r="AU168" s="117"/>
      <c r="AV168" s="117"/>
      <c r="AW168" s="117"/>
      <c r="AX168" s="117"/>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row>
    <row r="169" spans="34:102" x14ac:dyDescent="0.25">
      <c r="AH169" s="75"/>
      <c r="AI169" s="75"/>
      <c r="AJ169" s="75"/>
      <c r="AK169" s="75"/>
      <c r="AL169" s="75"/>
      <c r="AM169" s="75"/>
      <c r="AN169" s="75"/>
      <c r="AO169" s="117"/>
      <c r="AP169" s="117"/>
      <c r="AQ169" s="117"/>
      <c r="AR169" s="117"/>
      <c r="AS169" s="117"/>
      <c r="AT169" s="117"/>
      <c r="AU169" s="117"/>
      <c r="AV169" s="117"/>
      <c r="AW169" s="117"/>
      <c r="AX169" s="117"/>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row>
    <row r="170" spans="34:102" x14ac:dyDescent="0.25">
      <c r="AH170" s="75"/>
      <c r="AI170" s="75"/>
      <c r="AJ170" s="75"/>
      <c r="AK170" s="75"/>
      <c r="AL170" s="75"/>
      <c r="AM170" s="75"/>
      <c r="AN170" s="75"/>
      <c r="AO170" s="117"/>
      <c r="AP170" s="117"/>
      <c r="AQ170" s="117"/>
      <c r="AR170" s="117"/>
      <c r="AS170" s="117"/>
      <c r="AT170" s="117"/>
      <c r="AU170" s="117"/>
      <c r="AV170" s="117"/>
      <c r="AW170" s="117"/>
      <c r="AX170" s="117"/>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row>
    <row r="171" spans="34:102" x14ac:dyDescent="0.25">
      <c r="AH171" s="75"/>
      <c r="AI171" s="75"/>
      <c r="AJ171" s="75"/>
      <c r="AK171" s="75"/>
      <c r="AL171" s="75"/>
      <c r="AM171" s="75"/>
      <c r="AN171" s="75"/>
      <c r="AO171" s="117"/>
      <c r="AP171" s="117"/>
      <c r="AQ171" s="117"/>
      <c r="AR171" s="117"/>
      <c r="AS171" s="117"/>
      <c r="AT171" s="117"/>
      <c r="AU171" s="117"/>
      <c r="AV171" s="117"/>
      <c r="AW171" s="117"/>
      <c r="AX171" s="117"/>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row>
    <row r="172" spans="34:102" x14ac:dyDescent="0.25">
      <c r="AH172" s="75"/>
      <c r="AI172" s="75"/>
      <c r="AJ172" s="75"/>
      <c r="AK172" s="75"/>
      <c r="AL172" s="75"/>
      <c r="AM172" s="75"/>
      <c r="AN172" s="75"/>
      <c r="AO172" s="117"/>
      <c r="AP172" s="117"/>
      <c r="AQ172" s="117"/>
      <c r="AR172" s="117"/>
      <c r="AS172" s="117"/>
      <c r="AT172" s="117"/>
      <c r="AU172" s="117"/>
      <c r="AV172" s="117"/>
      <c r="AW172" s="117"/>
      <c r="AX172" s="117"/>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row>
    <row r="173" spans="34:102" x14ac:dyDescent="0.25">
      <c r="AH173" s="75"/>
      <c r="AI173" s="75"/>
      <c r="AJ173" s="75"/>
      <c r="AK173" s="75"/>
      <c r="AL173" s="75"/>
      <c r="AM173" s="75"/>
      <c r="AN173" s="75"/>
      <c r="AO173" s="117"/>
      <c r="AP173" s="117"/>
      <c r="AQ173" s="117"/>
      <c r="AR173" s="117"/>
      <c r="AS173" s="117"/>
      <c r="AT173" s="117"/>
      <c r="AU173" s="117"/>
      <c r="AV173" s="117"/>
      <c r="AW173" s="117"/>
      <c r="AX173" s="117"/>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row>
    <row r="174" spans="34:102" x14ac:dyDescent="0.25">
      <c r="AH174" s="75"/>
      <c r="AI174" s="75"/>
      <c r="AJ174" s="75"/>
      <c r="AK174" s="75"/>
      <c r="AL174" s="75"/>
      <c r="AM174" s="75"/>
      <c r="AN174" s="75"/>
      <c r="AO174" s="117"/>
      <c r="AP174" s="117"/>
      <c r="AQ174" s="117"/>
      <c r="AR174" s="117"/>
      <c r="AS174" s="117"/>
      <c r="AT174" s="117"/>
      <c r="AU174" s="117"/>
      <c r="AV174" s="117"/>
      <c r="AW174" s="117"/>
      <c r="AX174" s="117"/>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row>
    <row r="175" spans="34:102" x14ac:dyDescent="0.25">
      <c r="AH175" s="75"/>
      <c r="AI175" s="75"/>
      <c r="AJ175" s="75"/>
      <c r="AK175" s="75"/>
      <c r="AL175" s="75"/>
      <c r="AM175" s="75"/>
      <c r="AN175" s="75"/>
      <c r="AO175" s="117"/>
      <c r="AP175" s="117"/>
      <c r="AQ175" s="117"/>
      <c r="AR175" s="117"/>
      <c r="AS175" s="117"/>
      <c r="AT175" s="117"/>
      <c r="AU175" s="117"/>
      <c r="AV175" s="117"/>
      <c r="AW175" s="117"/>
      <c r="AX175" s="117"/>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row>
    <row r="176" spans="34:102" x14ac:dyDescent="0.25">
      <c r="AH176" s="75"/>
      <c r="AI176" s="75"/>
      <c r="AJ176" s="75"/>
      <c r="AK176" s="75"/>
      <c r="AL176" s="75"/>
      <c r="AM176" s="75"/>
      <c r="AN176" s="75"/>
      <c r="AO176" s="117"/>
      <c r="AP176" s="117"/>
      <c r="AQ176" s="117"/>
      <c r="AR176" s="117"/>
      <c r="AS176" s="117"/>
      <c r="AT176" s="117"/>
      <c r="AU176" s="117"/>
      <c r="AV176" s="117"/>
      <c r="AW176" s="117"/>
      <c r="AX176" s="117"/>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row>
    <row r="177" spans="34:102" x14ac:dyDescent="0.25">
      <c r="AH177" s="75"/>
      <c r="AI177" s="75"/>
      <c r="AJ177" s="75"/>
      <c r="AK177" s="75"/>
      <c r="AL177" s="75"/>
      <c r="AM177" s="75"/>
      <c r="AN177" s="75"/>
      <c r="AO177" s="117"/>
      <c r="AP177" s="117"/>
      <c r="AQ177" s="117"/>
      <c r="AR177" s="117"/>
      <c r="AS177" s="117"/>
      <c r="AT177" s="117"/>
      <c r="AU177" s="117"/>
      <c r="AV177" s="117"/>
      <c r="AW177" s="117"/>
      <c r="AX177" s="117"/>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row>
    <row r="178" spans="34:102" x14ac:dyDescent="0.25">
      <c r="AH178" s="75"/>
      <c r="AI178" s="75"/>
      <c r="AJ178" s="75"/>
      <c r="AK178" s="75"/>
      <c r="AL178" s="75"/>
      <c r="AM178" s="75"/>
      <c r="AN178" s="75"/>
      <c r="AO178" s="117"/>
      <c r="AP178" s="117"/>
      <c r="AQ178" s="117"/>
      <c r="AR178" s="117"/>
      <c r="AS178" s="117"/>
      <c r="AT178" s="117"/>
      <c r="AU178" s="117"/>
      <c r="AV178" s="117"/>
      <c r="AW178" s="117"/>
      <c r="AX178" s="117"/>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row>
    <row r="179" spans="34:102" x14ac:dyDescent="0.25">
      <c r="AH179" s="75"/>
      <c r="AI179" s="75"/>
      <c r="AJ179" s="75"/>
      <c r="AK179" s="75"/>
      <c r="AL179" s="75"/>
      <c r="AM179" s="75"/>
      <c r="AN179" s="75"/>
      <c r="AO179" s="117"/>
      <c r="AP179" s="117"/>
      <c r="AQ179" s="117"/>
      <c r="AR179" s="117"/>
      <c r="AS179" s="117"/>
      <c r="AT179" s="117"/>
      <c r="AU179" s="117"/>
      <c r="AV179" s="117"/>
      <c r="AW179" s="117"/>
      <c r="AX179" s="117"/>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row>
    <row r="180" spans="34:102" x14ac:dyDescent="0.25">
      <c r="AH180" s="75"/>
      <c r="AI180" s="75"/>
      <c r="AJ180" s="75"/>
      <c r="AK180" s="75"/>
      <c r="AL180" s="75"/>
      <c r="AM180" s="75"/>
      <c r="AN180" s="75"/>
      <c r="AO180" s="117"/>
      <c r="AP180" s="117"/>
      <c r="AQ180" s="117"/>
      <c r="AR180" s="117"/>
      <c r="AS180" s="117"/>
      <c r="AT180" s="117"/>
      <c r="AU180" s="117"/>
      <c r="AV180" s="117"/>
      <c r="AW180" s="117"/>
      <c r="AX180" s="117"/>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row>
    <row r="181" spans="34:102" x14ac:dyDescent="0.25">
      <c r="AH181" s="75"/>
      <c r="AI181" s="75"/>
      <c r="AJ181" s="75"/>
      <c r="AK181" s="75"/>
      <c r="AL181" s="75"/>
      <c r="AM181" s="75"/>
      <c r="AN181" s="75"/>
      <c r="AO181" s="117"/>
      <c r="AP181" s="117"/>
      <c r="AQ181" s="117"/>
      <c r="AR181" s="117"/>
      <c r="AS181" s="117"/>
      <c r="AT181" s="117"/>
      <c r="AU181" s="117"/>
      <c r="AV181" s="117"/>
      <c r="AW181" s="117"/>
      <c r="AX181" s="117"/>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row>
    <row r="182" spans="34:102" x14ac:dyDescent="0.25">
      <c r="AH182" s="75"/>
      <c r="AI182" s="75"/>
      <c r="AJ182" s="75"/>
      <c r="AK182" s="75"/>
      <c r="AL182" s="75"/>
      <c r="AM182" s="75"/>
      <c r="AN182" s="75"/>
      <c r="AO182" s="117"/>
      <c r="AP182" s="117"/>
      <c r="AQ182" s="117"/>
      <c r="AR182" s="117"/>
      <c r="AS182" s="117"/>
      <c r="AT182" s="117"/>
      <c r="AU182" s="117"/>
      <c r="AV182" s="117"/>
      <c r="AW182" s="117"/>
      <c r="AX182" s="117"/>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row>
    <row r="183" spans="34:102" x14ac:dyDescent="0.25">
      <c r="AH183" s="75"/>
      <c r="AI183" s="75"/>
      <c r="AJ183" s="75"/>
      <c r="AK183" s="75"/>
      <c r="AL183" s="75"/>
      <c r="AM183" s="75"/>
      <c r="AN183" s="75"/>
      <c r="AO183" s="117"/>
      <c r="AP183" s="117"/>
      <c r="AQ183" s="117"/>
      <c r="AR183" s="117"/>
      <c r="AS183" s="117"/>
      <c r="AT183" s="117"/>
      <c r="AU183" s="117"/>
      <c r="AV183" s="117"/>
      <c r="AW183" s="117"/>
      <c r="AX183" s="117"/>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row>
    <row r="184" spans="34:102" x14ac:dyDescent="0.25">
      <c r="AH184" s="75"/>
      <c r="AI184" s="75"/>
      <c r="AJ184" s="75"/>
      <c r="AK184" s="75"/>
      <c r="AL184" s="75"/>
      <c r="AM184" s="75"/>
      <c r="AN184" s="75"/>
      <c r="AO184" s="117"/>
      <c r="AP184" s="117"/>
      <c r="AQ184" s="117"/>
      <c r="AR184" s="117"/>
      <c r="AS184" s="117"/>
      <c r="AT184" s="117"/>
      <c r="AU184" s="117"/>
      <c r="AV184" s="117"/>
      <c r="AW184" s="117"/>
      <c r="AX184" s="117"/>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row>
    <row r="185" spans="34:102" x14ac:dyDescent="0.25">
      <c r="AH185" s="75"/>
      <c r="AI185" s="75"/>
      <c r="AJ185" s="75"/>
      <c r="AK185" s="75"/>
      <c r="AL185" s="75"/>
      <c r="AM185" s="75"/>
      <c r="AN185" s="75"/>
      <c r="AO185" s="117"/>
      <c r="AP185" s="117"/>
      <c r="AQ185" s="117"/>
      <c r="AR185" s="117"/>
      <c r="AS185" s="117"/>
      <c r="AT185" s="117"/>
      <c r="AU185" s="117"/>
      <c r="AV185" s="117"/>
      <c r="AW185" s="117"/>
      <c r="AX185" s="117"/>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row>
    <row r="186" spans="34:102" x14ac:dyDescent="0.25">
      <c r="AH186" s="75"/>
      <c r="AI186" s="75"/>
      <c r="AJ186" s="75"/>
      <c r="AK186" s="75"/>
      <c r="AL186" s="75"/>
      <c r="AM186" s="75"/>
      <c r="AN186" s="75"/>
      <c r="AO186" s="117"/>
      <c r="AP186" s="117"/>
      <c r="AQ186" s="117"/>
      <c r="AR186" s="117"/>
      <c r="AS186" s="117"/>
      <c r="AT186" s="117"/>
      <c r="AU186" s="117"/>
      <c r="AV186" s="117"/>
      <c r="AW186" s="117"/>
      <c r="AX186" s="117"/>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row>
    <row r="187" spans="34:102" x14ac:dyDescent="0.25">
      <c r="AH187" s="75"/>
      <c r="AI187" s="75"/>
      <c r="AJ187" s="75"/>
      <c r="AK187" s="75"/>
      <c r="AL187" s="75"/>
      <c r="AM187" s="75"/>
      <c r="AN187" s="75"/>
      <c r="AO187" s="117"/>
      <c r="AP187" s="117"/>
      <c r="AQ187" s="117"/>
      <c r="AR187" s="117"/>
      <c r="AS187" s="117"/>
      <c r="AT187" s="117"/>
      <c r="AU187" s="117"/>
      <c r="AV187" s="117"/>
      <c r="AW187" s="117"/>
      <c r="AX187" s="117"/>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row>
    <row r="188" spans="34:102" x14ac:dyDescent="0.25">
      <c r="AH188" s="75"/>
      <c r="AI188" s="75"/>
      <c r="AJ188" s="75"/>
      <c r="AK188" s="75"/>
      <c r="AL188" s="75"/>
      <c r="AM188" s="75"/>
      <c r="AN188" s="75"/>
      <c r="AO188" s="117"/>
      <c r="AP188" s="117"/>
      <c r="AQ188" s="117"/>
      <c r="AR188" s="117"/>
      <c r="AS188" s="117"/>
      <c r="AT188" s="117"/>
      <c r="AU188" s="117"/>
      <c r="AV188" s="117"/>
      <c r="AW188" s="117"/>
      <c r="AX188" s="117"/>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row>
    <row r="189" spans="34:102" x14ac:dyDescent="0.25">
      <c r="AH189" s="75"/>
      <c r="AI189" s="75"/>
      <c r="AJ189" s="75"/>
      <c r="AK189" s="75"/>
      <c r="AL189" s="75"/>
      <c r="AM189" s="75"/>
      <c r="AN189" s="75"/>
      <c r="AO189" s="117"/>
      <c r="AP189" s="117"/>
      <c r="AQ189" s="117"/>
      <c r="AR189" s="117"/>
      <c r="AS189" s="117"/>
      <c r="AT189" s="117"/>
      <c r="AU189" s="117"/>
      <c r="AV189" s="117"/>
      <c r="AW189" s="117"/>
      <c r="AX189" s="117"/>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row>
    <row r="190" spans="34:102" x14ac:dyDescent="0.25">
      <c r="AH190" s="75"/>
      <c r="AI190" s="75"/>
      <c r="AJ190" s="75"/>
      <c r="AK190" s="75"/>
      <c r="AL190" s="75"/>
      <c r="AM190" s="75"/>
      <c r="AN190" s="75"/>
      <c r="AO190" s="117"/>
      <c r="AP190" s="117"/>
      <c r="AQ190" s="117"/>
      <c r="AR190" s="117"/>
      <c r="AS190" s="117"/>
      <c r="AT190" s="117"/>
      <c r="AU190" s="117"/>
      <c r="AV190" s="117"/>
      <c r="AW190" s="117"/>
      <c r="AX190" s="117"/>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row>
    <row r="191" spans="34:102" x14ac:dyDescent="0.25">
      <c r="AH191" s="75"/>
      <c r="AI191" s="75"/>
      <c r="AJ191" s="75"/>
      <c r="AK191" s="75"/>
      <c r="AL191" s="75"/>
      <c r="AM191" s="75"/>
      <c r="AN191" s="75"/>
      <c r="AO191" s="117"/>
      <c r="AP191" s="117"/>
      <c r="AQ191" s="117"/>
      <c r="AR191" s="117"/>
      <c r="AS191" s="117"/>
      <c r="AT191" s="117"/>
      <c r="AU191" s="117"/>
      <c r="AV191" s="117"/>
      <c r="AW191" s="117"/>
      <c r="AX191" s="117"/>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row>
    <row r="192" spans="34:102" x14ac:dyDescent="0.25">
      <c r="AH192" s="75"/>
      <c r="AI192" s="75"/>
      <c r="AJ192" s="75"/>
      <c r="AK192" s="75"/>
      <c r="AL192" s="75"/>
      <c r="AM192" s="75"/>
      <c r="AN192" s="75"/>
      <c r="AO192" s="117"/>
      <c r="AP192" s="117"/>
      <c r="AQ192" s="117"/>
      <c r="AR192" s="117"/>
      <c r="AS192" s="117"/>
      <c r="AT192" s="117"/>
      <c r="AU192" s="117"/>
      <c r="AV192" s="117"/>
      <c r="AW192" s="117"/>
      <c r="AX192" s="117"/>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row>
    <row r="193" spans="34:102" x14ac:dyDescent="0.25">
      <c r="AH193" s="75"/>
      <c r="AI193" s="75"/>
      <c r="AJ193" s="75"/>
      <c r="AK193" s="75"/>
      <c r="AL193" s="75"/>
      <c r="AM193" s="75"/>
      <c r="AN193" s="75"/>
      <c r="AO193" s="117"/>
      <c r="AP193" s="117"/>
      <c r="AQ193" s="117"/>
      <c r="AR193" s="117"/>
      <c r="AS193" s="117"/>
      <c r="AT193" s="117"/>
      <c r="AU193" s="117"/>
      <c r="AV193" s="117"/>
      <c r="AW193" s="117"/>
      <c r="AX193" s="117"/>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row>
    <row r="194" spans="34:102" x14ac:dyDescent="0.25">
      <c r="AH194" s="75"/>
      <c r="AI194" s="75"/>
      <c r="AJ194" s="75"/>
      <c r="AK194" s="75"/>
      <c r="AL194" s="75"/>
      <c r="AM194" s="75"/>
      <c r="AN194" s="75"/>
      <c r="AO194" s="117"/>
      <c r="AP194" s="117"/>
      <c r="AQ194" s="117"/>
      <c r="AR194" s="117"/>
      <c r="AS194" s="117"/>
      <c r="AT194" s="117"/>
      <c r="AU194" s="117"/>
      <c r="AV194" s="117"/>
      <c r="AW194" s="117"/>
      <c r="AX194" s="117"/>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row>
    <row r="195" spans="34:102" x14ac:dyDescent="0.25">
      <c r="AH195" s="75"/>
      <c r="AI195" s="75"/>
      <c r="AJ195" s="75"/>
      <c r="AK195" s="75"/>
      <c r="AL195" s="75"/>
      <c r="AM195" s="75"/>
      <c r="AN195" s="75"/>
      <c r="AO195" s="117"/>
      <c r="AP195" s="117"/>
      <c r="AQ195" s="117"/>
      <c r="AR195" s="117"/>
      <c r="AS195" s="117"/>
      <c r="AT195" s="117"/>
      <c r="AU195" s="117"/>
      <c r="AV195" s="117"/>
      <c r="AW195" s="117"/>
      <c r="AX195" s="117"/>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row>
    <row r="196" spans="34:102" x14ac:dyDescent="0.25">
      <c r="AH196" s="75"/>
      <c r="AI196" s="75"/>
      <c r="AJ196" s="75"/>
      <c r="AK196" s="75"/>
      <c r="AL196" s="75"/>
      <c r="AM196" s="75"/>
      <c r="AN196" s="75"/>
      <c r="AO196" s="117"/>
      <c r="AP196" s="117"/>
      <c r="AQ196" s="117"/>
      <c r="AR196" s="117"/>
      <c r="AS196" s="117"/>
      <c r="AT196" s="117"/>
      <c r="AU196" s="117"/>
      <c r="AV196" s="117"/>
      <c r="AW196" s="117"/>
      <c r="AX196" s="117"/>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row>
    <row r="197" spans="34:102" x14ac:dyDescent="0.25">
      <c r="AH197" s="75"/>
      <c r="AI197" s="75"/>
      <c r="AJ197" s="75"/>
      <c r="AK197" s="75"/>
      <c r="AL197" s="75"/>
      <c r="AM197" s="75"/>
      <c r="AN197" s="75"/>
      <c r="AO197" s="117"/>
      <c r="AP197" s="117"/>
      <c r="AQ197" s="117"/>
      <c r="AR197" s="117"/>
      <c r="AS197" s="117"/>
      <c r="AT197" s="117"/>
      <c r="AU197" s="117"/>
      <c r="AV197" s="117"/>
      <c r="AW197" s="117"/>
      <c r="AX197" s="117"/>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row>
    <row r="198" spans="34:102" x14ac:dyDescent="0.25">
      <c r="AH198" s="75"/>
      <c r="AI198" s="75"/>
      <c r="AJ198" s="75"/>
      <c r="AK198" s="75"/>
      <c r="AL198" s="75"/>
      <c r="AM198" s="75"/>
      <c r="AN198" s="75"/>
      <c r="AO198" s="117"/>
      <c r="AP198" s="117"/>
      <c r="AQ198" s="117"/>
      <c r="AR198" s="117"/>
      <c r="AS198" s="117"/>
      <c r="AT198" s="117"/>
      <c r="AU198" s="117"/>
      <c r="AV198" s="117"/>
      <c r="AW198" s="117"/>
      <c r="AX198" s="117"/>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row>
    <row r="199" spans="34:102" x14ac:dyDescent="0.25">
      <c r="AH199" s="75"/>
      <c r="AI199" s="75"/>
      <c r="AJ199" s="75"/>
      <c r="AK199" s="75"/>
      <c r="AL199" s="75"/>
      <c r="AM199" s="75"/>
      <c r="AN199" s="75"/>
      <c r="AO199" s="117"/>
      <c r="AP199" s="117"/>
      <c r="AQ199" s="117"/>
      <c r="AR199" s="117"/>
      <c r="AS199" s="117"/>
      <c r="AT199" s="117"/>
      <c r="AU199" s="117"/>
      <c r="AV199" s="117"/>
      <c r="AW199" s="117"/>
      <c r="AX199" s="117"/>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row>
    <row r="200" spans="34:102" x14ac:dyDescent="0.25">
      <c r="AH200" s="75"/>
      <c r="AI200" s="75"/>
      <c r="AJ200" s="75"/>
      <c r="AK200" s="75"/>
      <c r="AL200" s="75"/>
      <c r="AM200" s="75"/>
      <c r="AN200" s="75"/>
      <c r="AO200" s="117"/>
      <c r="AP200" s="117"/>
      <c r="AQ200" s="117"/>
      <c r="AR200" s="117"/>
      <c r="AS200" s="117"/>
      <c r="AT200" s="117"/>
      <c r="AU200" s="117"/>
      <c r="AV200" s="117"/>
      <c r="AW200" s="117"/>
      <c r="AX200" s="117"/>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row>
    <row r="201" spans="34:102" x14ac:dyDescent="0.25">
      <c r="AH201" s="75"/>
      <c r="AI201" s="75"/>
      <c r="AJ201" s="75"/>
      <c r="AK201" s="75"/>
      <c r="AL201" s="75"/>
      <c r="AM201" s="75"/>
      <c r="AN201" s="75"/>
      <c r="AO201" s="117"/>
      <c r="AP201" s="117"/>
      <c r="AQ201" s="117"/>
      <c r="AR201" s="117"/>
      <c r="AS201" s="117"/>
      <c r="AT201" s="117"/>
      <c r="AU201" s="117"/>
      <c r="AV201" s="117"/>
      <c r="AW201" s="117"/>
      <c r="AX201" s="117"/>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row>
    <row r="202" spans="34:102" x14ac:dyDescent="0.25">
      <c r="AH202" s="75"/>
      <c r="AI202" s="75"/>
      <c r="AJ202" s="75"/>
      <c r="AK202" s="75"/>
      <c r="AL202" s="75"/>
      <c r="AM202" s="75"/>
      <c r="AN202" s="75"/>
      <c r="AO202" s="117"/>
      <c r="AP202" s="117"/>
      <c r="AQ202" s="117"/>
      <c r="AR202" s="117"/>
      <c r="AS202" s="117"/>
      <c r="AT202" s="117"/>
      <c r="AU202" s="117"/>
      <c r="AV202" s="117"/>
      <c r="AW202" s="117"/>
      <c r="AX202" s="117"/>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row>
    <row r="203" spans="34:102" x14ac:dyDescent="0.25">
      <c r="AH203" s="75"/>
      <c r="AI203" s="75"/>
      <c r="AJ203" s="75"/>
      <c r="AK203" s="75"/>
      <c r="AL203" s="75"/>
      <c r="AM203" s="75"/>
      <c r="AN203" s="75"/>
      <c r="AO203" s="117"/>
      <c r="AP203" s="117"/>
      <c r="AQ203" s="117"/>
      <c r="AR203" s="117"/>
      <c r="AS203" s="117"/>
      <c r="AT203" s="117"/>
      <c r="AU203" s="117"/>
      <c r="AV203" s="117"/>
      <c r="AW203" s="117"/>
      <c r="AX203" s="117"/>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row>
    <row r="204" spans="34:102" x14ac:dyDescent="0.25">
      <c r="AH204" s="75"/>
      <c r="AI204" s="75"/>
      <c r="AJ204" s="75"/>
      <c r="AK204" s="75"/>
      <c r="AL204" s="75"/>
      <c r="AM204" s="75"/>
      <c r="AN204" s="75"/>
      <c r="AO204" s="117"/>
      <c r="AP204" s="117"/>
      <c r="AQ204" s="117"/>
      <c r="AR204" s="117"/>
      <c r="AS204" s="117"/>
      <c r="AT204" s="117"/>
      <c r="AU204" s="117"/>
      <c r="AV204" s="117"/>
      <c r="AW204" s="117"/>
      <c r="AX204" s="117"/>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row>
    <row r="205" spans="34:102" x14ac:dyDescent="0.25">
      <c r="AH205" s="75"/>
      <c r="AI205" s="75"/>
      <c r="AJ205" s="75"/>
      <c r="AK205" s="75"/>
      <c r="AL205" s="75"/>
      <c r="AM205" s="75"/>
      <c r="AN205" s="75"/>
      <c r="AO205" s="117"/>
      <c r="AP205" s="117"/>
      <c r="AQ205" s="117"/>
      <c r="AR205" s="117"/>
      <c r="AS205" s="117"/>
      <c r="AT205" s="117"/>
      <c r="AU205" s="117"/>
      <c r="AV205" s="117"/>
      <c r="AW205" s="117"/>
      <c r="AX205" s="117"/>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row>
    <row r="206" spans="34:102" x14ac:dyDescent="0.25">
      <c r="AH206" s="75"/>
      <c r="AI206" s="75"/>
      <c r="AJ206" s="75"/>
      <c r="AK206" s="75"/>
      <c r="AL206" s="75"/>
      <c r="AM206" s="75"/>
      <c r="AN206" s="75"/>
      <c r="AO206" s="117"/>
      <c r="AP206" s="117"/>
      <c r="AQ206" s="117"/>
      <c r="AR206" s="117"/>
      <c r="AS206" s="117"/>
      <c r="AT206" s="117"/>
      <c r="AU206" s="117"/>
      <c r="AV206" s="117"/>
      <c r="AW206" s="117"/>
      <c r="AX206" s="117"/>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row>
    <row r="207" spans="34:102" x14ac:dyDescent="0.25">
      <c r="AH207" s="75"/>
      <c r="AI207" s="75"/>
      <c r="AJ207" s="75"/>
      <c r="AK207" s="75"/>
      <c r="AL207" s="75"/>
      <c r="AM207" s="75"/>
      <c r="AN207" s="75"/>
      <c r="AO207" s="117"/>
      <c r="AP207" s="117"/>
      <c r="AQ207" s="117"/>
      <c r="AR207" s="117"/>
      <c r="AS207" s="117"/>
      <c r="AT207" s="117"/>
      <c r="AU207" s="117"/>
      <c r="AV207" s="117"/>
      <c r="AW207" s="117"/>
      <c r="AX207" s="117"/>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row>
    <row r="208" spans="34:102" x14ac:dyDescent="0.25">
      <c r="AH208" s="75"/>
      <c r="AI208" s="75"/>
      <c r="AJ208" s="75"/>
      <c r="AK208" s="75"/>
      <c r="AL208" s="75"/>
      <c r="AM208" s="75"/>
      <c r="AN208" s="75"/>
      <c r="AO208" s="117"/>
      <c r="AP208" s="117"/>
      <c r="AQ208" s="117"/>
      <c r="AR208" s="117"/>
      <c r="AS208" s="117"/>
      <c r="AT208" s="117"/>
      <c r="AU208" s="117"/>
      <c r="AV208" s="117"/>
      <c r="AW208" s="117"/>
      <c r="AX208" s="117"/>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row>
    <row r="209" spans="34:102" x14ac:dyDescent="0.25">
      <c r="AH209" s="75"/>
      <c r="AI209" s="75"/>
      <c r="AJ209" s="75"/>
      <c r="AK209" s="75"/>
      <c r="AL209" s="75"/>
      <c r="AM209" s="75"/>
      <c r="AN209" s="75"/>
      <c r="AO209" s="117"/>
      <c r="AP209" s="117"/>
      <c r="AQ209" s="117"/>
      <c r="AR209" s="117"/>
      <c r="AS209" s="117"/>
      <c r="AT209" s="117"/>
      <c r="AU209" s="117"/>
      <c r="AV209" s="117"/>
      <c r="AW209" s="117"/>
      <c r="AX209" s="117"/>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row>
    <row r="210" spans="34:102" x14ac:dyDescent="0.25">
      <c r="AH210" s="75"/>
      <c r="AI210" s="75"/>
      <c r="AJ210" s="75"/>
      <c r="AK210" s="75"/>
      <c r="AL210" s="75"/>
      <c r="AM210" s="75"/>
      <c r="AN210" s="75"/>
      <c r="AO210" s="117"/>
      <c r="AP210" s="117"/>
      <c r="AQ210" s="117"/>
      <c r="AR210" s="117"/>
      <c r="AS210" s="117"/>
      <c r="AT210" s="117"/>
      <c r="AU210" s="117"/>
      <c r="AV210" s="117"/>
      <c r="AW210" s="117"/>
      <c r="AX210" s="117"/>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row>
    <row r="211" spans="34:102" x14ac:dyDescent="0.25">
      <c r="AH211" s="75"/>
      <c r="AI211" s="75"/>
      <c r="AJ211" s="75"/>
      <c r="AK211" s="75"/>
      <c r="AL211" s="75"/>
      <c r="AM211" s="75"/>
      <c r="AN211" s="75"/>
      <c r="AO211" s="117"/>
      <c r="AP211" s="117"/>
      <c r="AQ211" s="117"/>
      <c r="AR211" s="117"/>
      <c r="AS211" s="117"/>
      <c r="AT211" s="117"/>
      <c r="AU211" s="117"/>
      <c r="AV211" s="117"/>
      <c r="AW211" s="117"/>
      <c r="AX211" s="117"/>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row>
    <row r="212" spans="34:102" x14ac:dyDescent="0.25">
      <c r="AH212" s="75"/>
      <c r="AI212" s="75"/>
      <c r="AJ212" s="75"/>
      <c r="AK212" s="75"/>
      <c r="AL212" s="75"/>
      <c r="AM212" s="75"/>
      <c r="AN212" s="75"/>
      <c r="AO212" s="117"/>
      <c r="AP212" s="117"/>
      <c r="AQ212" s="117"/>
      <c r="AR212" s="117"/>
      <c r="AS212" s="117"/>
      <c r="AT212" s="117"/>
      <c r="AU212" s="117"/>
      <c r="AV212" s="117"/>
      <c r="AW212" s="117"/>
      <c r="AX212" s="117"/>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row>
    <row r="213" spans="34:102" x14ac:dyDescent="0.25">
      <c r="AH213" s="75"/>
      <c r="AI213" s="75"/>
      <c r="AJ213" s="75"/>
      <c r="AK213" s="75"/>
      <c r="AL213" s="75"/>
      <c r="AM213" s="75"/>
      <c r="AN213" s="75"/>
      <c r="AO213" s="117"/>
      <c r="AP213" s="117"/>
      <c r="AQ213" s="117"/>
      <c r="AR213" s="117"/>
      <c r="AS213" s="117"/>
      <c r="AT213" s="117"/>
      <c r="AU213" s="117"/>
      <c r="AV213" s="117"/>
      <c r="AW213" s="117"/>
      <c r="AX213" s="117"/>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row>
    <row r="214" spans="34:102" x14ac:dyDescent="0.25">
      <c r="AH214" s="75"/>
      <c r="AI214" s="75"/>
      <c r="AJ214" s="75"/>
      <c r="AK214" s="75"/>
      <c r="AL214" s="75"/>
      <c r="AM214" s="75"/>
      <c r="AN214" s="75"/>
      <c r="AO214" s="117"/>
      <c r="AP214" s="117"/>
      <c r="AQ214" s="117"/>
      <c r="AR214" s="117"/>
      <c r="AS214" s="117"/>
      <c r="AT214" s="117"/>
      <c r="AU214" s="117"/>
      <c r="AV214" s="117"/>
      <c r="AW214" s="117"/>
      <c r="AX214" s="117"/>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row>
    <row r="215" spans="34:102" x14ac:dyDescent="0.25">
      <c r="AH215" s="75"/>
      <c r="AI215" s="75"/>
      <c r="AJ215" s="75"/>
      <c r="AK215" s="75"/>
      <c r="AL215" s="75"/>
      <c r="AM215" s="75"/>
      <c r="AN215" s="75"/>
      <c r="AO215" s="117"/>
      <c r="AP215" s="117"/>
      <c r="AQ215" s="117"/>
      <c r="AR215" s="117"/>
      <c r="AS215" s="117"/>
      <c r="AT215" s="117"/>
      <c r="AU215" s="117"/>
      <c r="AV215" s="117"/>
      <c r="AW215" s="117"/>
      <c r="AX215" s="117"/>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row>
    <row r="216" spans="34:102" x14ac:dyDescent="0.25">
      <c r="AH216" s="75"/>
      <c r="AI216" s="75"/>
      <c r="AJ216" s="75"/>
      <c r="AK216" s="75"/>
      <c r="AL216" s="75"/>
      <c r="AM216" s="75"/>
      <c r="AN216" s="75"/>
      <c r="AO216" s="117"/>
      <c r="AP216" s="117"/>
      <c r="AQ216" s="117"/>
      <c r="AR216" s="117"/>
      <c r="AS216" s="117"/>
      <c r="AT216" s="117"/>
      <c r="AU216" s="117"/>
      <c r="AV216" s="117"/>
      <c r="AW216" s="117"/>
      <c r="AX216" s="117"/>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row>
    <row r="217" spans="34:102" x14ac:dyDescent="0.25">
      <c r="AH217" s="75"/>
      <c r="AI217" s="75"/>
      <c r="AJ217" s="75"/>
      <c r="AK217" s="75"/>
      <c r="AL217" s="75"/>
      <c r="AM217" s="75"/>
      <c r="AN217" s="75"/>
      <c r="AO217" s="117"/>
      <c r="AP217" s="117"/>
      <c r="AQ217" s="117"/>
      <c r="AR217" s="117"/>
      <c r="AS217" s="117"/>
      <c r="AT217" s="117"/>
      <c r="AU217" s="117"/>
      <c r="AV217" s="117"/>
      <c r="AW217" s="117"/>
      <c r="AX217" s="117"/>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row>
    <row r="218" spans="34:102" x14ac:dyDescent="0.25">
      <c r="AH218" s="75"/>
      <c r="AI218" s="75"/>
      <c r="AJ218" s="75"/>
      <c r="AK218" s="75"/>
      <c r="AL218" s="75"/>
      <c r="AM218" s="75"/>
      <c r="AN218" s="75"/>
      <c r="AO218" s="117"/>
      <c r="AP218" s="117"/>
      <c r="AQ218" s="117"/>
      <c r="AR218" s="117"/>
      <c r="AS218" s="117"/>
      <c r="AT218" s="117"/>
      <c r="AU218" s="117"/>
      <c r="AV218" s="117"/>
      <c r="AW218" s="117"/>
      <c r="AX218" s="117"/>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row>
    <row r="219" spans="34:102" x14ac:dyDescent="0.25">
      <c r="AH219" s="75"/>
      <c r="AI219" s="75"/>
      <c r="AJ219" s="75"/>
      <c r="AK219" s="75"/>
      <c r="AL219" s="75"/>
      <c r="AM219" s="75"/>
      <c r="AN219" s="75"/>
      <c r="AO219" s="117"/>
      <c r="AP219" s="117"/>
      <c r="AQ219" s="117"/>
      <c r="AR219" s="117"/>
      <c r="AS219" s="117"/>
      <c r="AT219" s="117"/>
      <c r="AU219" s="117"/>
      <c r="AV219" s="117"/>
      <c r="AW219" s="117"/>
      <c r="AX219" s="117"/>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row>
    <row r="220" spans="34:102" x14ac:dyDescent="0.25">
      <c r="AH220" s="75"/>
      <c r="AI220" s="75"/>
      <c r="AJ220" s="75"/>
      <c r="AK220" s="75"/>
      <c r="AL220" s="75"/>
      <c r="AM220" s="75"/>
      <c r="AN220" s="75"/>
      <c r="AO220" s="117"/>
      <c r="AP220" s="117"/>
      <c r="AQ220" s="117"/>
      <c r="AR220" s="117"/>
      <c r="AS220" s="117"/>
      <c r="AT220" s="117"/>
      <c r="AU220" s="117"/>
      <c r="AV220" s="117"/>
      <c r="AW220" s="117"/>
      <c r="AX220" s="117"/>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row>
    <row r="221" spans="34:102" x14ac:dyDescent="0.25">
      <c r="AH221" s="75"/>
      <c r="AI221" s="75"/>
      <c r="AJ221" s="75"/>
      <c r="AK221" s="75"/>
      <c r="AL221" s="75"/>
      <c r="AM221" s="75"/>
      <c r="AN221" s="75"/>
      <c r="AO221" s="117"/>
      <c r="AP221" s="117"/>
      <c r="AQ221" s="117"/>
      <c r="AR221" s="117"/>
      <c r="AS221" s="117"/>
      <c r="AT221" s="117"/>
      <c r="AU221" s="117"/>
      <c r="AV221" s="117"/>
      <c r="AW221" s="117"/>
      <c r="AX221" s="117"/>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row>
    <row r="222" spans="34:102" x14ac:dyDescent="0.25">
      <c r="AH222" s="75"/>
      <c r="AI222" s="75"/>
      <c r="AJ222" s="75"/>
      <c r="AK222" s="75"/>
      <c r="AL222" s="75"/>
      <c r="AM222" s="75"/>
      <c r="AN222" s="75"/>
      <c r="AO222" s="117"/>
      <c r="AP222" s="117"/>
      <c r="AQ222" s="117"/>
      <c r="AR222" s="117"/>
      <c r="AS222" s="117"/>
      <c r="AT222" s="117"/>
      <c r="AU222" s="117"/>
      <c r="AV222" s="117"/>
      <c r="AW222" s="117"/>
      <c r="AX222" s="117"/>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row>
    <row r="223" spans="34:102" x14ac:dyDescent="0.25">
      <c r="AH223" s="75"/>
      <c r="AI223" s="75"/>
      <c r="AJ223" s="75"/>
      <c r="AK223" s="75"/>
      <c r="AL223" s="75"/>
      <c r="AM223" s="75"/>
      <c r="AN223" s="75"/>
      <c r="AO223" s="117"/>
      <c r="AP223" s="117"/>
      <c r="AQ223" s="117"/>
      <c r="AR223" s="117"/>
      <c r="AS223" s="117"/>
      <c r="AT223" s="117"/>
      <c r="AU223" s="117"/>
      <c r="AV223" s="117"/>
      <c r="AW223" s="117"/>
      <c r="AX223" s="117"/>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row>
    <row r="224" spans="34:102" x14ac:dyDescent="0.25">
      <c r="AH224" s="75"/>
      <c r="AI224" s="75"/>
      <c r="AJ224" s="75"/>
      <c r="AK224" s="75"/>
      <c r="AL224" s="75"/>
      <c r="AM224" s="75"/>
      <c r="AN224" s="75"/>
      <c r="AO224" s="117"/>
      <c r="AP224" s="117"/>
      <c r="AQ224" s="117"/>
      <c r="AR224" s="117"/>
      <c r="AS224" s="117"/>
      <c r="AT224" s="117"/>
      <c r="AU224" s="117"/>
      <c r="AV224" s="117"/>
      <c r="AW224" s="117"/>
      <c r="AX224" s="117"/>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row>
    <row r="225" spans="34:102" x14ac:dyDescent="0.25">
      <c r="AH225" s="75"/>
      <c r="AI225" s="75"/>
      <c r="AJ225" s="75"/>
      <c r="AK225" s="75"/>
      <c r="AL225" s="75"/>
      <c r="AM225" s="75"/>
      <c r="AN225" s="75"/>
      <c r="AO225" s="117"/>
      <c r="AP225" s="117"/>
      <c r="AQ225" s="117"/>
      <c r="AR225" s="117"/>
      <c r="AS225" s="117"/>
      <c r="AT225" s="117"/>
      <c r="AU225" s="117"/>
      <c r="AV225" s="117"/>
      <c r="AW225" s="117"/>
      <c r="AX225" s="117"/>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row>
    <row r="226" spans="34:102" x14ac:dyDescent="0.25">
      <c r="AH226" s="75"/>
      <c r="AI226" s="75"/>
      <c r="AJ226" s="75"/>
      <c r="AK226" s="75"/>
      <c r="AL226" s="75"/>
      <c r="AM226" s="75"/>
      <c r="AN226" s="75"/>
      <c r="AO226" s="117"/>
      <c r="AP226" s="117"/>
      <c r="AQ226" s="117"/>
      <c r="AR226" s="117"/>
      <c r="AS226" s="117"/>
      <c r="AT226" s="117"/>
      <c r="AU226" s="117"/>
      <c r="AV226" s="117"/>
      <c r="AW226" s="117"/>
      <c r="AX226" s="117"/>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row>
    <row r="227" spans="34:102" x14ac:dyDescent="0.25">
      <c r="AH227" s="75"/>
      <c r="AI227" s="75"/>
      <c r="AJ227" s="75"/>
      <c r="AK227" s="75"/>
      <c r="AL227" s="75"/>
      <c r="AM227" s="75"/>
      <c r="AN227" s="75"/>
      <c r="AO227" s="117"/>
      <c r="AP227" s="117"/>
      <c r="AQ227" s="117"/>
      <c r="AR227" s="117"/>
      <c r="AS227" s="117"/>
      <c r="AT227" s="117"/>
      <c r="AU227" s="117"/>
      <c r="AV227" s="117"/>
      <c r="AW227" s="117"/>
      <c r="AX227" s="117"/>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row>
    <row r="228" spans="34:102" x14ac:dyDescent="0.25">
      <c r="AH228" s="75"/>
      <c r="AI228" s="75"/>
      <c r="AJ228" s="75"/>
      <c r="AK228" s="75"/>
      <c r="AL228" s="75"/>
      <c r="AM228" s="75"/>
      <c r="AN228" s="75"/>
      <c r="AO228" s="117"/>
      <c r="AP228" s="117"/>
      <c r="AQ228" s="117"/>
      <c r="AR228" s="117"/>
      <c r="AS228" s="117"/>
      <c r="AT228" s="117"/>
      <c r="AU228" s="117"/>
      <c r="AV228" s="117"/>
      <c r="AW228" s="117"/>
      <c r="AX228" s="117"/>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row>
    <row r="229" spans="34:102" x14ac:dyDescent="0.25">
      <c r="AH229" s="75"/>
      <c r="AI229" s="75"/>
      <c r="AJ229" s="75"/>
      <c r="AK229" s="75"/>
      <c r="AL229" s="75"/>
      <c r="AM229" s="75"/>
      <c r="AN229" s="75"/>
      <c r="AO229" s="117"/>
      <c r="AP229" s="117"/>
      <c r="AQ229" s="117"/>
      <c r="AR229" s="117"/>
      <c r="AS229" s="117"/>
      <c r="AT229" s="117"/>
      <c r="AU229" s="117"/>
      <c r="AV229" s="117"/>
      <c r="AW229" s="117"/>
      <c r="AX229" s="117"/>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row>
    <row r="230" spans="34:102" x14ac:dyDescent="0.25">
      <c r="AH230" s="75"/>
      <c r="AI230" s="75"/>
      <c r="AJ230" s="75"/>
      <c r="AK230" s="75"/>
      <c r="AL230" s="75"/>
      <c r="AM230" s="75"/>
      <c r="AN230" s="75"/>
      <c r="AO230" s="117"/>
      <c r="AP230" s="117"/>
      <c r="AQ230" s="117"/>
      <c r="AR230" s="117"/>
      <c r="AS230" s="117"/>
      <c r="AT230" s="117"/>
      <c r="AU230" s="117"/>
      <c r="AV230" s="117"/>
      <c r="AW230" s="117"/>
      <c r="AX230" s="117"/>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row>
    <row r="231" spans="34:102" x14ac:dyDescent="0.25">
      <c r="AH231" s="75"/>
      <c r="AI231" s="75"/>
      <c r="AJ231" s="75"/>
      <c r="AK231" s="75"/>
      <c r="AL231" s="75"/>
      <c r="AM231" s="75"/>
      <c r="AN231" s="75"/>
      <c r="AO231" s="117"/>
      <c r="AP231" s="117"/>
      <c r="AQ231" s="117"/>
      <c r="AR231" s="117"/>
      <c r="AS231" s="117"/>
      <c r="AT231" s="117"/>
      <c r="AU231" s="117"/>
      <c r="AV231" s="117"/>
      <c r="AW231" s="117"/>
      <c r="AX231" s="117"/>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row>
    <row r="232" spans="34:102" x14ac:dyDescent="0.25">
      <c r="AH232" s="75"/>
      <c r="AI232" s="75"/>
      <c r="AJ232" s="75"/>
      <c r="AK232" s="75"/>
      <c r="AL232" s="75"/>
      <c r="AM232" s="75"/>
      <c r="AN232" s="75"/>
      <c r="AO232" s="117"/>
      <c r="AP232" s="117"/>
      <c r="AQ232" s="117"/>
      <c r="AR232" s="117"/>
      <c r="AS232" s="117"/>
      <c r="AT232" s="117"/>
      <c r="AU232" s="117"/>
      <c r="AV232" s="117"/>
      <c r="AW232" s="117"/>
      <c r="AX232" s="117"/>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row>
    <row r="233" spans="34:102" x14ac:dyDescent="0.25">
      <c r="AH233" s="75"/>
      <c r="AI233" s="75"/>
      <c r="AJ233" s="75"/>
      <c r="AK233" s="75"/>
      <c r="AL233" s="75"/>
      <c r="AM233" s="75"/>
      <c r="AN233" s="75"/>
      <c r="AO233" s="117"/>
      <c r="AP233" s="117"/>
      <c r="AQ233" s="117"/>
      <c r="AR233" s="117"/>
      <c r="AS233" s="117"/>
      <c r="AT233" s="117"/>
      <c r="AU233" s="117"/>
      <c r="AV233" s="117"/>
      <c r="AW233" s="117"/>
      <c r="AX233" s="117"/>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row>
    <row r="234" spans="34:102" x14ac:dyDescent="0.25">
      <c r="AH234" s="75"/>
      <c r="AI234" s="75"/>
      <c r="AJ234" s="75"/>
      <c r="AK234" s="75"/>
      <c r="AL234" s="75"/>
      <c r="AM234" s="75"/>
      <c r="AN234" s="75"/>
      <c r="AO234" s="117"/>
      <c r="AP234" s="117"/>
      <c r="AQ234" s="117"/>
      <c r="AR234" s="117"/>
      <c r="AS234" s="117"/>
      <c r="AT234" s="117"/>
      <c r="AU234" s="117"/>
      <c r="AV234" s="117"/>
      <c r="AW234" s="117"/>
      <c r="AX234" s="117"/>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row>
    <row r="235" spans="34:102" x14ac:dyDescent="0.25">
      <c r="AH235" s="75"/>
      <c r="AI235" s="75"/>
      <c r="AJ235" s="75"/>
      <c r="AK235" s="75"/>
      <c r="AL235" s="75"/>
      <c r="AM235" s="75"/>
      <c r="AN235" s="75"/>
      <c r="AO235" s="117"/>
      <c r="AP235" s="117"/>
      <c r="AQ235" s="117"/>
      <c r="AR235" s="117"/>
      <c r="AS235" s="117"/>
      <c r="AT235" s="117"/>
      <c r="AU235" s="117"/>
      <c r="AV235" s="117"/>
      <c r="AW235" s="117"/>
      <c r="AX235" s="117"/>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row>
    <row r="236" spans="34:102" x14ac:dyDescent="0.25">
      <c r="AH236" s="75"/>
      <c r="AI236" s="75"/>
      <c r="AJ236" s="75"/>
      <c r="AK236" s="75"/>
      <c r="AL236" s="75"/>
      <c r="AM236" s="75"/>
      <c r="AN236" s="75"/>
      <c r="AO236" s="117"/>
      <c r="AP236" s="117"/>
      <c r="AQ236" s="117"/>
      <c r="AR236" s="117"/>
      <c r="AS236" s="117"/>
      <c r="AT236" s="117"/>
      <c r="AU236" s="117"/>
      <c r="AV236" s="117"/>
      <c r="AW236" s="117"/>
      <c r="AX236" s="117"/>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row>
    <row r="237" spans="34:102" x14ac:dyDescent="0.25">
      <c r="AH237" s="75"/>
      <c r="AI237" s="75"/>
      <c r="AJ237" s="75"/>
      <c r="AK237" s="75"/>
      <c r="AL237" s="75"/>
      <c r="AM237" s="75"/>
      <c r="AN237" s="75"/>
      <c r="AO237" s="117"/>
      <c r="AP237" s="117"/>
      <c r="AQ237" s="117"/>
      <c r="AR237" s="117"/>
      <c r="AS237" s="117"/>
      <c r="AT237" s="117"/>
      <c r="AU237" s="117"/>
      <c r="AV237" s="117"/>
      <c r="AW237" s="117"/>
      <c r="AX237" s="117"/>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row>
    <row r="238" spans="34:102" x14ac:dyDescent="0.25">
      <c r="AH238" s="75"/>
      <c r="AI238" s="75"/>
      <c r="AJ238" s="75"/>
      <c r="AK238" s="75"/>
      <c r="AL238" s="75"/>
      <c r="AM238" s="75"/>
      <c r="AN238" s="75"/>
      <c r="AO238" s="117"/>
      <c r="AP238" s="117"/>
      <c r="AQ238" s="117"/>
      <c r="AR238" s="117"/>
      <c r="AS238" s="117"/>
      <c r="AT238" s="117"/>
      <c r="AU238" s="117"/>
      <c r="AV238" s="117"/>
      <c r="AW238" s="117"/>
      <c r="AX238" s="117"/>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row>
    <row r="239" spans="34:102" x14ac:dyDescent="0.25">
      <c r="AH239" s="75"/>
      <c r="AI239" s="75"/>
      <c r="AJ239" s="75"/>
      <c r="AK239" s="75"/>
      <c r="AL239" s="75"/>
      <c r="AM239" s="75"/>
      <c r="AN239" s="75"/>
      <c r="AO239" s="117"/>
      <c r="AP239" s="117"/>
      <c r="AQ239" s="117"/>
      <c r="AR239" s="117"/>
      <c r="AS239" s="117"/>
      <c r="AT239" s="117"/>
      <c r="AU239" s="117"/>
      <c r="AV239" s="117"/>
      <c r="AW239" s="117"/>
      <c r="AX239" s="117"/>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row>
    <row r="240" spans="34:102" x14ac:dyDescent="0.25">
      <c r="AH240" s="75"/>
      <c r="AI240" s="75"/>
      <c r="AJ240" s="75"/>
      <c r="AK240" s="75"/>
      <c r="AL240" s="75"/>
      <c r="AM240" s="75"/>
      <c r="AN240" s="75"/>
      <c r="AO240" s="117"/>
      <c r="AP240" s="117"/>
      <c r="AQ240" s="117"/>
      <c r="AR240" s="117"/>
      <c r="AS240" s="117"/>
      <c r="AT240" s="117"/>
      <c r="AU240" s="117"/>
      <c r="AV240" s="117"/>
      <c r="AW240" s="117"/>
      <c r="AX240" s="117"/>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row>
    <row r="241" spans="34:102" x14ac:dyDescent="0.25">
      <c r="AH241" s="75"/>
      <c r="AI241" s="75"/>
      <c r="AJ241" s="75"/>
      <c r="AK241" s="75"/>
      <c r="AL241" s="75"/>
      <c r="AM241" s="75"/>
      <c r="AN241" s="75"/>
      <c r="AO241" s="117"/>
      <c r="AP241" s="117"/>
      <c r="AQ241" s="117"/>
      <c r="AR241" s="117"/>
      <c r="AS241" s="117"/>
      <c r="AT241" s="117"/>
      <c r="AU241" s="117"/>
      <c r="AV241" s="117"/>
      <c r="AW241" s="117"/>
      <c r="AX241" s="117"/>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row>
    <row r="242" spans="34:102" x14ac:dyDescent="0.25">
      <c r="AH242" s="75"/>
      <c r="AI242" s="75"/>
      <c r="AJ242" s="75"/>
      <c r="AK242" s="75"/>
      <c r="AL242" s="75"/>
      <c r="AM242" s="75"/>
      <c r="AN242" s="75"/>
      <c r="AO242" s="117"/>
      <c r="AP242" s="117"/>
      <c r="AQ242" s="117"/>
      <c r="AR242" s="117"/>
      <c r="AS242" s="117"/>
      <c r="AT242" s="117"/>
      <c r="AU242" s="117"/>
      <c r="AV242" s="117"/>
      <c r="AW242" s="117"/>
      <c r="AX242" s="117"/>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row>
    <row r="243" spans="34:102" x14ac:dyDescent="0.25">
      <c r="AH243" s="75"/>
      <c r="AI243" s="75"/>
      <c r="AJ243" s="75"/>
      <c r="AK243" s="75"/>
      <c r="AL243" s="75"/>
      <c r="AM243" s="75"/>
      <c r="AN243" s="75"/>
      <c r="AO243" s="117"/>
      <c r="AP243" s="117"/>
      <c r="AQ243" s="117"/>
      <c r="AR243" s="117"/>
      <c r="AS243" s="117"/>
      <c r="AT243" s="117"/>
      <c r="AU243" s="117"/>
      <c r="AV243" s="117"/>
      <c r="AW243" s="117"/>
      <c r="AX243" s="117"/>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row>
    <row r="244" spans="34:102" x14ac:dyDescent="0.25">
      <c r="AH244" s="75"/>
      <c r="AI244" s="75"/>
      <c r="AJ244" s="75"/>
      <c r="AK244" s="75"/>
      <c r="AL244" s="75"/>
      <c r="AM244" s="75"/>
      <c r="AN244" s="75"/>
      <c r="AO244" s="117"/>
      <c r="AP244" s="117"/>
      <c r="AQ244" s="117"/>
      <c r="AR244" s="117"/>
      <c r="AS244" s="117"/>
      <c r="AT244" s="117"/>
      <c r="AU244" s="117"/>
      <c r="AV244" s="117"/>
      <c r="AW244" s="117"/>
      <c r="AX244" s="117"/>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row>
    <row r="245" spans="34:102" x14ac:dyDescent="0.25">
      <c r="AH245" s="75"/>
      <c r="AI245" s="75"/>
      <c r="AJ245" s="75"/>
      <c r="AK245" s="75"/>
      <c r="AL245" s="75"/>
      <c r="AM245" s="75"/>
      <c r="AN245" s="75"/>
      <c r="AO245" s="117"/>
      <c r="AP245" s="117"/>
      <c r="AQ245" s="117"/>
      <c r="AR245" s="117"/>
      <c r="AS245" s="117"/>
      <c r="AT245" s="117"/>
      <c r="AU245" s="117"/>
      <c r="AV245" s="117"/>
      <c r="AW245" s="117"/>
      <c r="AX245" s="117"/>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row>
    <row r="246" spans="34:102" x14ac:dyDescent="0.25">
      <c r="AH246" s="75"/>
      <c r="AI246" s="75"/>
      <c r="AJ246" s="75"/>
      <c r="AK246" s="75"/>
      <c r="AL246" s="75"/>
      <c r="AM246" s="75"/>
      <c r="AN246" s="75"/>
      <c r="AO246" s="117"/>
      <c r="AP246" s="117"/>
      <c r="AQ246" s="117"/>
      <c r="AR246" s="117"/>
      <c r="AS246" s="117"/>
      <c r="AT246" s="117"/>
      <c r="AU246" s="117"/>
      <c r="AV246" s="117"/>
      <c r="AW246" s="117"/>
      <c r="AX246" s="117"/>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row>
    <row r="247" spans="34:102" x14ac:dyDescent="0.25">
      <c r="AH247" s="75"/>
      <c r="AI247" s="75"/>
      <c r="AJ247" s="75"/>
      <c r="AK247" s="75"/>
      <c r="AL247" s="75"/>
      <c r="AM247" s="75"/>
      <c r="AN247" s="75"/>
      <c r="AO247" s="117"/>
      <c r="AP247" s="117"/>
      <c r="AQ247" s="117"/>
      <c r="AR247" s="117"/>
      <c r="AS247" s="117"/>
      <c r="AT247" s="117"/>
      <c r="AU247" s="117"/>
      <c r="AV247" s="117"/>
      <c r="AW247" s="117"/>
      <c r="AX247" s="117"/>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row>
    <row r="248" spans="34:102" x14ac:dyDescent="0.25">
      <c r="AH248" s="75"/>
      <c r="AI248" s="75"/>
      <c r="AJ248" s="75"/>
      <c r="AK248" s="75"/>
      <c r="AL248" s="75"/>
      <c r="AM248" s="75"/>
      <c r="AN248" s="75"/>
      <c r="AO248" s="117"/>
      <c r="AP248" s="117"/>
      <c r="AQ248" s="117"/>
      <c r="AR248" s="117"/>
      <c r="AS248" s="117"/>
      <c r="AT248" s="117"/>
      <c r="AU248" s="117"/>
      <c r="AV248" s="117"/>
      <c r="AW248" s="117"/>
      <c r="AX248" s="117"/>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row>
    <row r="249" spans="34:102" x14ac:dyDescent="0.25">
      <c r="AH249" s="75"/>
      <c r="AI249" s="75"/>
      <c r="AJ249" s="75"/>
      <c r="AK249" s="75"/>
      <c r="AL249" s="75"/>
      <c r="AM249" s="75"/>
      <c r="AN249" s="75"/>
      <c r="AO249" s="117"/>
      <c r="AP249" s="117"/>
      <c r="AQ249" s="117"/>
      <c r="AR249" s="117"/>
      <c r="AS249" s="117"/>
      <c r="AT249" s="117"/>
      <c r="AU249" s="117"/>
      <c r="AV249" s="117"/>
      <c r="AW249" s="117"/>
      <c r="AX249" s="117"/>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row>
    <row r="250" spans="34:102" x14ac:dyDescent="0.25">
      <c r="AH250" s="75"/>
      <c r="AI250" s="75"/>
      <c r="AJ250" s="75"/>
      <c r="AK250" s="75"/>
      <c r="AL250" s="75"/>
      <c r="AM250" s="75"/>
      <c r="AN250" s="75"/>
      <c r="AO250" s="117"/>
      <c r="AP250" s="117"/>
      <c r="AQ250" s="117"/>
      <c r="AR250" s="117"/>
      <c r="AS250" s="117"/>
      <c r="AT250" s="117"/>
      <c r="AU250" s="117"/>
      <c r="AV250" s="117"/>
      <c r="AW250" s="117"/>
      <c r="AX250" s="117"/>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row>
    <row r="251" spans="34:102" x14ac:dyDescent="0.25">
      <c r="AH251" s="75"/>
      <c r="AI251" s="75"/>
      <c r="AJ251" s="75"/>
      <c r="AK251" s="75"/>
      <c r="AL251" s="75"/>
      <c r="AM251" s="75"/>
      <c r="AN251" s="75"/>
      <c r="AO251" s="117"/>
      <c r="AP251" s="117"/>
      <c r="AQ251" s="117"/>
      <c r="AR251" s="117"/>
      <c r="AS251" s="117"/>
      <c r="AT251" s="117"/>
      <c r="AU251" s="117"/>
      <c r="AV251" s="117"/>
      <c r="AW251" s="117"/>
      <c r="AX251" s="117"/>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row>
    <row r="252" spans="34:102" x14ac:dyDescent="0.25">
      <c r="AH252" s="75"/>
      <c r="AI252" s="75"/>
      <c r="AJ252" s="75"/>
      <c r="AK252" s="75"/>
      <c r="AL252" s="75"/>
      <c r="AM252" s="75"/>
      <c r="AN252" s="75"/>
      <c r="AO252" s="117"/>
      <c r="AP252" s="117"/>
      <c r="AQ252" s="117"/>
      <c r="AR252" s="117"/>
      <c r="AS252" s="117"/>
      <c r="AT252" s="117"/>
      <c r="AU252" s="117"/>
      <c r="AV252" s="117"/>
      <c r="AW252" s="117"/>
      <c r="AX252" s="117"/>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row>
    <row r="253" spans="34:102" x14ac:dyDescent="0.25">
      <c r="AH253" s="75"/>
      <c r="AI253" s="75"/>
      <c r="AJ253" s="75"/>
      <c r="AK253" s="75"/>
      <c r="AL253" s="75"/>
      <c r="AM253" s="75"/>
      <c r="AN253" s="75"/>
      <c r="AO253" s="117"/>
      <c r="AP253" s="117"/>
      <c r="AQ253" s="117"/>
      <c r="AR253" s="117"/>
      <c r="AS253" s="117"/>
      <c r="AT253" s="117"/>
      <c r="AU253" s="117"/>
      <c r="AV253" s="117"/>
      <c r="AW253" s="117"/>
      <c r="AX253" s="117"/>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row>
    <row r="254" spans="34:102" x14ac:dyDescent="0.25">
      <c r="AH254" s="75"/>
      <c r="AI254" s="75"/>
      <c r="AJ254" s="75"/>
      <c r="AK254" s="75"/>
      <c r="AL254" s="75"/>
      <c r="AM254" s="75"/>
      <c r="AN254" s="75"/>
      <c r="AO254" s="117"/>
      <c r="AP254" s="117"/>
      <c r="AQ254" s="117"/>
      <c r="AR254" s="117"/>
      <c r="AS254" s="117"/>
      <c r="AT254" s="117"/>
      <c r="AU254" s="117"/>
      <c r="AV254" s="117"/>
      <c r="AW254" s="117"/>
      <c r="AX254" s="117"/>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row>
    <row r="255" spans="34:102" x14ac:dyDescent="0.25">
      <c r="AH255" s="75"/>
      <c r="AI255" s="75"/>
      <c r="AJ255" s="75"/>
      <c r="AK255" s="75"/>
      <c r="AL255" s="75"/>
      <c r="AM255" s="75"/>
      <c r="AN255" s="75"/>
      <c r="AO255" s="117"/>
      <c r="AP255" s="117"/>
      <c r="AQ255" s="117"/>
      <c r="AR255" s="117"/>
      <c r="AS255" s="117"/>
      <c r="AT255" s="117"/>
      <c r="AU255" s="117"/>
      <c r="AV255" s="117"/>
      <c r="AW255" s="117"/>
      <c r="AX255" s="117"/>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row>
    <row r="256" spans="34:102" x14ac:dyDescent="0.25">
      <c r="AH256" s="75"/>
      <c r="AI256" s="75"/>
      <c r="AJ256" s="75"/>
      <c r="AK256" s="75"/>
      <c r="AL256" s="75"/>
      <c r="AM256" s="75"/>
      <c r="AN256" s="75"/>
      <c r="AO256" s="117"/>
      <c r="AP256" s="117"/>
      <c r="AQ256" s="117"/>
      <c r="AR256" s="117"/>
      <c r="AS256" s="117"/>
      <c r="AT256" s="117"/>
      <c r="AU256" s="117"/>
      <c r="AV256" s="117"/>
      <c r="AW256" s="117"/>
      <c r="AX256" s="117"/>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row>
    <row r="257" spans="34:102" x14ac:dyDescent="0.25">
      <c r="AH257" s="75"/>
      <c r="AI257" s="75"/>
      <c r="AJ257" s="75"/>
      <c r="AK257" s="75"/>
      <c r="AL257" s="75"/>
      <c r="AM257" s="75"/>
      <c r="AN257" s="75"/>
      <c r="AO257" s="117"/>
      <c r="AP257" s="117"/>
      <c r="AQ257" s="117"/>
      <c r="AR257" s="117"/>
      <c r="AS257" s="117"/>
      <c r="AT257" s="117"/>
      <c r="AU257" s="117"/>
      <c r="AV257" s="117"/>
      <c r="AW257" s="117"/>
      <c r="AX257" s="117"/>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row>
    <row r="258" spans="34:102" x14ac:dyDescent="0.25">
      <c r="AH258" s="75"/>
      <c r="AI258" s="75"/>
      <c r="AJ258" s="75"/>
      <c r="AK258" s="75"/>
      <c r="AL258" s="75"/>
      <c r="AM258" s="75"/>
      <c r="AN258" s="75"/>
      <c r="AO258" s="117"/>
      <c r="AP258" s="117"/>
      <c r="AQ258" s="117"/>
      <c r="AR258" s="117"/>
      <c r="AS258" s="117"/>
      <c r="AT258" s="117"/>
      <c r="AU258" s="117"/>
      <c r="AV258" s="117"/>
      <c r="AW258" s="117"/>
      <c r="AX258" s="117"/>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row>
    <row r="259" spans="34:102" x14ac:dyDescent="0.25">
      <c r="AH259" s="75"/>
      <c r="AI259" s="75"/>
      <c r="AJ259" s="75"/>
      <c r="AK259" s="75"/>
      <c r="AL259" s="75"/>
      <c r="AM259" s="75"/>
      <c r="AN259" s="75"/>
      <c r="AO259" s="117"/>
      <c r="AP259" s="117"/>
      <c r="AQ259" s="117"/>
      <c r="AR259" s="117"/>
      <c r="AS259" s="117"/>
      <c r="AT259" s="117"/>
      <c r="AU259" s="117"/>
      <c r="AV259" s="117"/>
      <c r="AW259" s="117"/>
      <c r="AX259" s="117"/>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row>
    <row r="260" spans="34:102" x14ac:dyDescent="0.25">
      <c r="AH260" s="75"/>
      <c r="AI260" s="75"/>
      <c r="AJ260" s="75"/>
      <c r="AK260" s="75"/>
      <c r="AL260" s="75"/>
      <c r="AM260" s="75"/>
      <c r="AN260" s="75"/>
      <c r="AO260" s="117"/>
      <c r="AP260" s="117"/>
      <c r="AQ260" s="117"/>
      <c r="AR260" s="117"/>
      <c r="AS260" s="117"/>
      <c r="AT260" s="117"/>
      <c r="AU260" s="117"/>
      <c r="AV260" s="117"/>
      <c r="AW260" s="117"/>
      <c r="AX260" s="117"/>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row>
    <row r="261" spans="34:102" x14ac:dyDescent="0.25">
      <c r="AH261" s="75"/>
      <c r="AI261" s="75"/>
      <c r="AJ261" s="75"/>
      <c r="AK261" s="75"/>
      <c r="AL261" s="75"/>
      <c r="AM261" s="75"/>
      <c r="AN261" s="75"/>
      <c r="AO261" s="117"/>
      <c r="AP261" s="117"/>
      <c r="AQ261" s="117"/>
      <c r="AR261" s="117"/>
      <c r="AS261" s="117"/>
      <c r="AT261" s="117"/>
      <c r="AU261" s="117"/>
      <c r="AV261" s="117"/>
      <c r="AW261" s="117"/>
      <c r="AX261" s="117"/>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row>
    <row r="262" spans="34:102" x14ac:dyDescent="0.25">
      <c r="AH262" s="75"/>
      <c r="AI262" s="75"/>
      <c r="AJ262" s="75"/>
      <c r="AK262" s="75"/>
      <c r="AL262" s="75"/>
      <c r="AM262" s="75"/>
      <c r="AN262" s="75"/>
      <c r="AO262" s="117"/>
      <c r="AP262" s="117"/>
      <c r="AQ262" s="117"/>
      <c r="AR262" s="117"/>
      <c r="AS262" s="117"/>
      <c r="AT262" s="117"/>
      <c r="AU262" s="117"/>
      <c r="AV262" s="117"/>
      <c r="AW262" s="117"/>
      <c r="AX262" s="117"/>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row>
    <row r="263" spans="34:102" x14ac:dyDescent="0.25">
      <c r="AH263" s="75"/>
      <c r="AI263" s="75"/>
      <c r="AJ263" s="75"/>
      <c r="AK263" s="75"/>
      <c r="AL263" s="75"/>
      <c r="AM263" s="75"/>
      <c r="AN263" s="75"/>
      <c r="AO263" s="117"/>
      <c r="AP263" s="117"/>
      <c r="AQ263" s="117"/>
      <c r="AR263" s="117"/>
      <c r="AS263" s="117"/>
      <c r="AT263" s="117"/>
      <c r="AU263" s="117"/>
      <c r="AV263" s="117"/>
      <c r="AW263" s="117"/>
      <c r="AX263" s="117"/>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row>
    <row r="264" spans="34:102" x14ac:dyDescent="0.25">
      <c r="AH264" s="75"/>
      <c r="AI264" s="75"/>
      <c r="AJ264" s="75"/>
      <c r="AK264" s="75"/>
      <c r="AL264" s="75"/>
      <c r="AM264" s="75"/>
      <c r="AN264" s="75"/>
      <c r="AO264" s="117"/>
      <c r="AP264" s="117"/>
      <c r="AQ264" s="117"/>
      <c r="AR264" s="117"/>
      <c r="AS264" s="117"/>
      <c r="AT264" s="117"/>
      <c r="AU264" s="117"/>
      <c r="AV264" s="117"/>
      <c r="AW264" s="117"/>
      <c r="AX264" s="117"/>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row>
    <row r="265" spans="34:102" x14ac:dyDescent="0.25">
      <c r="AH265" s="75"/>
      <c r="AI265" s="75"/>
      <c r="AJ265" s="75"/>
      <c r="AK265" s="75"/>
      <c r="AL265" s="75"/>
      <c r="AM265" s="75"/>
      <c r="AN265" s="75"/>
      <c r="AO265" s="117"/>
      <c r="AP265" s="117"/>
      <c r="AQ265" s="117"/>
      <c r="AR265" s="117"/>
      <c r="AS265" s="117"/>
      <c r="AT265" s="117"/>
      <c r="AU265" s="117"/>
      <c r="AV265" s="117"/>
      <c r="AW265" s="117"/>
      <c r="AX265" s="117"/>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row>
    <row r="266" spans="34:102" x14ac:dyDescent="0.25">
      <c r="AH266" s="75"/>
      <c r="AI266" s="75"/>
      <c r="AJ266" s="75"/>
      <c r="AK266" s="75"/>
      <c r="AL266" s="75"/>
      <c r="AM266" s="75"/>
      <c r="AN266" s="75"/>
      <c r="AO266" s="117"/>
      <c r="AP266" s="117"/>
      <c r="AQ266" s="117"/>
      <c r="AR266" s="117"/>
      <c r="AS266" s="117"/>
      <c r="AT266" s="117"/>
      <c r="AU266" s="117"/>
      <c r="AV266" s="117"/>
      <c r="AW266" s="117"/>
      <c r="AX266" s="117"/>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row>
    <row r="267" spans="34:102" x14ac:dyDescent="0.25">
      <c r="AH267" s="75"/>
      <c r="AI267" s="75"/>
      <c r="AJ267" s="75"/>
      <c r="AK267" s="75"/>
      <c r="AL267" s="75"/>
      <c r="AM267" s="75"/>
      <c r="AN267" s="75"/>
      <c r="AO267" s="117"/>
      <c r="AP267" s="117"/>
      <c r="AQ267" s="117"/>
      <c r="AR267" s="117"/>
      <c r="AS267" s="117"/>
      <c r="AT267" s="117"/>
      <c r="AU267" s="117"/>
      <c r="AV267" s="117"/>
      <c r="AW267" s="117"/>
      <c r="AX267" s="117"/>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row>
    <row r="268" spans="34:102" x14ac:dyDescent="0.25">
      <c r="AH268" s="75"/>
      <c r="AI268" s="75"/>
      <c r="AJ268" s="75"/>
      <c r="AK268" s="75"/>
      <c r="AL268" s="75"/>
      <c r="AM268" s="75"/>
      <c r="AN268" s="75"/>
      <c r="AO268" s="117"/>
      <c r="AP268" s="117"/>
      <c r="AQ268" s="117"/>
      <c r="AR268" s="117"/>
      <c r="AS268" s="117"/>
      <c r="AT268" s="117"/>
      <c r="AU268" s="117"/>
      <c r="AV268" s="117"/>
      <c r="AW268" s="117"/>
      <c r="AX268" s="117"/>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row>
    <row r="269" spans="34:102" x14ac:dyDescent="0.25">
      <c r="AH269" s="75"/>
      <c r="AI269" s="75"/>
      <c r="AJ269" s="75"/>
      <c r="AK269" s="75"/>
      <c r="AL269" s="75"/>
      <c r="AM269" s="75"/>
      <c r="AN269" s="75"/>
      <c r="AO269" s="117"/>
      <c r="AP269" s="117"/>
      <c r="AQ269" s="117"/>
      <c r="AR269" s="117"/>
      <c r="AS269" s="117"/>
      <c r="AT269" s="117"/>
      <c r="AU269" s="117"/>
      <c r="AV269" s="117"/>
      <c r="AW269" s="117"/>
      <c r="AX269" s="117"/>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row>
    <row r="270" spans="34:102" x14ac:dyDescent="0.25">
      <c r="AH270" s="75"/>
      <c r="AI270" s="75"/>
      <c r="AJ270" s="75"/>
      <c r="AK270" s="75"/>
      <c r="AL270" s="75"/>
      <c r="AM270" s="75"/>
      <c r="AN270" s="75"/>
      <c r="AO270" s="117"/>
      <c r="AP270" s="117"/>
      <c r="AQ270" s="117"/>
      <c r="AR270" s="117"/>
      <c r="AS270" s="117"/>
      <c r="AT270" s="117"/>
      <c r="AU270" s="117"/>
      <c r="AV270" s="117"/>
      <c r="AW270" s="117"/>
      <c r="AX270" s="117"/>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row>
    <row r="271" spans="34:102" x14ac:dyDescent="0.25">
      <c r="AH271" s="75"/>
      <c r="AI271" s="75"/>
      <c r="AJ271" s="75"/>
      <c r="AK271" s="75"/>
      <c r="AL271" s="75"/>
      <c r="AM271" s="75"/>
      <c r="AN271" s="75"/>
      <c r="AO271" s="117"/>
      <c r="AP271" s="117"/>
      <c r="AQ271" s="117"/>
      <c r="AR271" s="117"/>
      <c r="AS271" s="117"/>
      <c r="AT271" s="117"/>
      <c r="AU271" s="117"/>
      <c r="AV271" s="117"/>
      <c r="AW271" s="117"/>
      <c r="AX271" s="117"/>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row>
    <row r="272" spans="34:102" x14ac:dyDescent="0.25">
      <c r="AH272" s="75"/>
      <c r="AI272" s="75"/>
      <c r="AJ272" s="75"/>
      <c r="AK272" s="75"/>
      <c r="AL272" s="75"/>
      <c r="AM272" s="75"/>
      <c r="AN272" s="75"/>
      <c r="AO272" s="117"/>
      <c r="AP272" s="117"/>
      <c r="AQ272" s="117"/>
      <c r="AR272" s="117"/>
      <c r="AS272" s="117"/>
      <c r="AT272" s="117"/>
      <c r="AU272" s="117"/>
      <c r="AV272" s="117"/>
      <c r="AW272" s="117"/>
      <c r="AX272" s="117"/>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row>
    <row r="273" spans="34:102" x14ac:dyDescent="0.25">
      <c r="AH273" s="75"/>
      <c r="AI273" s="75"/>
      <c r="AJ273" s="75"/>
      <c r="AK273" s="75"/>
      <c r="AL273" s="75"/>
      <c r="AM273" s="75"/>
      <c r="AN273" s="75"/>
      <c r="AO273" s="117"/>
      <c r="AP273" s="117"/>
      <c r="AQ273" s="117"/>
      <c r="AR273" s="117"/>
      <c r="AS273" s="117"/>
      <c r="AT273" s="117"/>
      <c r="AU273" s="117"/>
      <c r="AV273" s="117"/>
      <c r="AW273" s="117"/>
      <c r="AX273" s="117"/>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row>
    <row r="274" spans="34:102" x14ac:dyDescent="0.25">
      <c r="AH274" s="75"/>
      <c r="AI274" s="75"/>
      <c r="AJ274" s="75"/>
      <c r="AK274" s="75"/>
      <c r="AL274" s="75"/>
      <c r="AM274" s="75"/>
      <c r="AN274" s="75"/>
      <c r="AO274" s="117"/>
      <c r="AP274" s="117"/>
      <c r="AQ274" s="117"/>
      <c r="AR274" s="117"/>
      <c r="AS274" s="117"/>
      <c r="AT274" s="117"/>
      <c r="AU274" s="117"/>
      <c r="AV274" s="117"/>
      <c r="AW274" s="117"/>
      <c r="AX274" s="117"/>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row>
    <row r="275" spans="34:102" x14ac:dyDescent="0.25">
      <c r="AH275" s="75"/>
      <c r="AI275" s="75"/>
      <c r="AJ275" s="75"/>
      <c r="AK275" s="75"/>
      <c r="AL275" s="75"/>
      <c r="AM275" s="75"/>
      <c r="AN275" s="75"/>
      <c r="AO275" s="117"/>
      <c r="AP275" s="117"/>
      <c r="AQ275" s="117"/>
      <c r="AR275" s="117"/>
      <c r="AS275" s="117"/>
      <c r="AT275" s="117"/>
      <c r="AU275" s="117"/>
      <c r="AV275" s="117"/>
      <c r="AW275" s="117"/>
      <c r="AX275" s="117"/>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row>
    <row r="276" spans="34:102" x14ac:dyDescent="0.25">
      <c r="AH276" s="75"/>
      <c r="AI276" s="75"/>
      <c r="AJ276" s="75"/>
      <c r="AK276" s="75"/>
      <c r="AL276" s="75"/>
      <c r="AM276" s="75"/>
      <c r="AN276" s="75"/>
      <c r="AO276" s="117"/>
      <c r="AP276" s="117"/>
      <c r="AQ276" s="117"/>
      <c r="AR276" s="117"/>
      <c r="AS276" s="117"/>
      <c r="AT276" s="117"/>
      <c r="AU276" s="117"/>
      <c r="AV276" s="117"/>
      <c r="AW276" s="117"/>
      <c r="AX276" s="117"/>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row>
    <row r="277" spans="34:102" x14ac:dyDescent="0.25">
      <c r="AH277" s="75"/>
      <c r="AI277" s="75"/>
      <c r="AJ277" s="75"/>
      <c r="AK277" s="75"/>
      <c r="AL277" s="75"/>
      <c r="AM277" s="75"/>
      <c r="AN277" s="75"/>
      <c r="AO277" s="117"/>
      <c r="AP277" s="117"/>
      <c r="AQ277" s="117"/>
      <c r="AR277" s="117"/>
      <c r="AS277" s="117"/>
      <c r="AT277" s="117"/>
      <c r="AU277" s="117"/>
      <c r="AV277" s="117"/>
      <c r="AW277" s="117"/>
      <c r="AX277" s="117"/>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row>
    <row r="278" spans="34:102" x14ac:dyDescent="0.25">
      <c r="AH278" s="75"/>
      <c r="AI278" s="75"/>
      <c r="AJ278" s="75"/>
      <c r="AK278" s="75"/>
      <c r="AL278" s="75"/>
      <c r="AM278" s="75"/>
      <c r="AN278" s="75"/>
      <c r="AO278" s="117"/>
      <c r="AP278" s="117"/>
      <c r="AQ278" s="117"/>
      <c r="AR278" s="117"/>
      <c r="AS278" s="117"/>
      <c r="AT278" s="117"/>
      <c r="AU278" s="117"/>
      <c r="AV278" s="117"/>
      <c r="AW278" s="117"/>
      <c r="AX278" s="117"/>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row>
    <row r="279" spans="34:102" x14ac:dyDescent="0.25">
      <c r="AH279" s="75"/>
      <c r="AI279" s="75"/>
      <c r="AJ279" s="75"/>
      <c r="AK279" s="75"/>
      <c r="AL279" s="75"/>
      <c r="AM279" s="75"/>
      <c r="AN279" s="75"/>
      <c r="AO279" s="117"/>
      <c r="AP279" s="117"/>
      <c r="AQ279" s="117"/>
      <c r="AR279" s="117"/>
      <c r="AS279" s="117"/>
      <c r="AT279" s="117"/>
      <c r="AU279" s="117"/>
      <c r="AV279" s="117"/>
      <c r="AW279" s="117"/>
      <c r="AX279" s="117"/>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row>
    <row r="280" spans="34:102" x14ac:dyDescent="0.25">
      <c r="AH280" s="75"/>
      <c r="AI280" s="75"/>
      <c r="AJ280" s="75"/>
      <c r="AK280" s="75"/>
      <c r="AL280" s="75"/>
      <c r="AM280" s="75"/>
      <c r="AN280" s="75"/>
      <c r="AO280" s="117"/>
      <c r="AP280" s="117"/>
      <c r="AQ280" s="117"/>
      <c r="AR280" s="117"/>
      <c r="AS280" s="117"/>
      <c r="AT280" s="117"/>
      <c r="AU280" s="117"/>
      <c r="AV280" s="117"/>
      <c r="AW280" s="117"/>
      <c r="AX280" s="117"/>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row>
    <row r="281" spans="34:102" x14ac:dyDescent="0.25">
      <c r="AH281" s="75"/>
      <c r="AI281" s="75"/>
      <c r="AJ281" s="75"/>
      <c r="AK281" s="75"/>
      <c r="AL281" s="75"/>
      <c r="AM281" s="75"/>
      <c r="AN281" s="75"/>
      <c r="AO281" s="117"/>
      <c r="AP281" s="117"/>
      <c r="AQ281" s="117"/>
      <c r="AR281" s="117"/>
      <c r="AS281" s="117"/>
      <c r="AT281" s="117"/>
      <c r="AU281" s="117"/>
      <c r="AV281" s="117"/>
      <c r="AW281" s="117"/>
      <c r="AX281" s="117"/>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row>
    <row r="282" spans="34:102" x14ac:dyDescent="0.25">
      <c r="AH282" s="75"/>
      <c r="AI282" s="75"/>
      <c r="AJ282" s="75"/>
      <c r="AK282" s="75"/>
      <c r="AL282" s="75"/>
      <c r="AM282" s="75"/>
      <c r="AN282" s="75"/>
      <c r="AO282" s="117"/>
      <c r="AP282" s="117"/>
      <c r="AQ282" s="117"/>
      <c r="AR282" s="117"/>
      <c r="AS282" s="117"/>
      <c r="AT282" s="117"/>
      <c r="AU282" s="117"/>
      <c r="AV282" s="117"/>
      <c r="AW282" s="117"/>
      <c r="AX282" s="117"/>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row>
    <row r="283" spans="34:102" x14ac:dyDescent="0.25">
      <c r="AH283" s="75"/>
      <c r="AI283" s="75"/>
      <c r="AJ283" s="75"/>
      <c r="AK283" s="75"/>
      <c r="AL283" s="75"/>
      <c r="AM283" s="75"/>
      <c r="AN283" s="75"/>
      <c r="AO283" s="117"/>
      <c r="AP283" s="117"/>
      <c r="AQ283" s="117"/>
      <c r="AR283" s="117"/>
      <c r="AS283" s="117"/>
      <c r="AT283" s="117"/>
      <c r="AU283" s="117"/>
      <c r="AV283" s="117"/>
      <c r="AW283" s="117"/>
      <c r="AX283" s="117"/>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row>
    <row r="284" spans="34:102" x14ac:dyDescent="0.25">
      <c r="AH284" s="75"/>
      <c r="AI284" s="75"/>
      <c r="AJ284" s="75"/>
      <c r="AK284" s="75"/>
      <c r="AL284" s="75"/>
      <c r="AM284" s="75"/>
      <c r="AN284" s="75"/>
      <c r="AO284" s="117"/>
      <c r="AP284" s="117"/>
      <c r="AQ284" s="117"/>
      <c r="AR284" s="117"/>
      <c r="AS284" s="117"/>
      <c r="AT284" s="117"/>
      <c r="AU284" s="117"/>
      <c r="AV284" s="117"/>
      <c r="AW284" s="117"/>
      <c r="AX284" s="117"/>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row>
    <row r="285" spans="34:102" x14ac:dyDescent="0.25">
      <c r="AH285" s="75"/>
      <c r="AI285" s="75"/>
      <c r="AJ285" s="75"/>
      <c r="AK285" s="75"/>
      <c r="AL285" s="75"/>
      <c r="AM285" s="75"/>
      <c r="AN285" s="75"/>
      <c r="AO285" s="117"/>
      <c r="AP285" s="117"/>
      <c r="AQ285" s="117"/>
      <c r="AR285" s="117"/>
      <c r="AS285" s="117"/>
      <c r="AT285" s="117"/>
      <c r="AU285" s="117"/>
      <c r="AV285" s="117"/>
      <c r="AW285" s="117"/>
      <c r="AX285" s="117"/>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row>
    <row r="286" spans="34:102" x14ac:dyDescent="0.25">
      <c r="AH286" s="75"/>
      <c r="AI286" s="75"/>
      <c r="AJ286" s="75"/>
      <c r="AK286" s="75"/>
      <c r="AL286" s="75"/>
      <c r="AM286" s="75"/>
      <c r="AN286" s="75"/>
      <c r="AO286" s="117"/>
      <c r="AP286" s="117"/>
      <c r="AQ286" s="117"/>
      <c r="AR286" s="117"/>
      <c r="AS286" s="117"/>
      <c r="AT286" s="117"/>
      <c r="AU286" s="117"/>
      <c r="AV286" s="117"/>
      <c r="AW286" s="117"/>
      <c r="AX286" s="117"/>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row>
    <row r="287" spans="34:102" x14ac:dyDescent="0.25">
      <c r="AH287" s="75"/>
      <c r="AI287" s="75"/>
      <c r="AJ287" s="75"/>
      <c r="AK287" s="75"/>
      <c r="AL287" s="75"/>
      <c r="AM287" s="75"/>
      <c r="AN287" s="75"/>
      <c r="AO287" s="117"/>
      <c r="AP287" s="117"/>
      <c r="AQ287" s="117"/>
      <c r="AR287" s="117"/>
      <c r="AS287" s="117"/>
      <c r="AT287" s="117"/>
      <c r="AU287" s="117"/>
      <c r="AV287" s="117"/>
      <c r="AW287" s="117"/>
      <c r="AX287" s="117"/>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row>
    <row r="288" spans="34:102" x14ac:dyDescent="0.25">
      <c r="AH288" s="75"/>
      <c r="AI288" s="75"/>
      <c r="AJ288" s="75"/>
      <c r="AK288" s="75"/>
      <c r="AL288" s="75"/>
      <c r="AM288" s="75"/>
      <c r="AN288" s="75"/>
      <c r="AO288" s="117"/>
      <c r="AP288" s="117"/>
      <c r="AQ288" s="117"/>
      <c r="AR288" s="117"/>
      <c r="AS288" s="117"/>
      <c r="AT288" s="117"/>
      <c r="AU288" s="117"/>
      <c r="AV288" s="117"/>
      <c r="AW288" s="117"/>
      <c r="AX288" s="117"/>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row>
    <row r="289" spans="34:102" x14ac:dyDescent="0.25">
      <c r="AH289" s="75"/>
      <c r="AI289" s="75"/>
      <c r="AJ289" s="75"/>
      <c r="AK289" s="75"/>
      <c r="AL289" s="75"/>
      <c r="AM289" s="75"/>
      <c r="AN289" s="75"/>
      <c r="AO289" s="117"/>
      <c r="AP289" s="117"/>
      <c r="AQ289" s="117"/>
      <c r="AR289" s="117"/>
      <c r="AS289" s="117"/>
      <c r="AT289" s="117"/>
      <c r="AU289" s="117"/>
      <c r="AV289" s="117"/>
      <c r="AW289" s="117"/>
      <c r="AX289" s="117"/>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row>
    <row r="290" spans="34:102" x14ac:dyDescent="0.25">
      <c r="AH290" s="75"/>
      <c r="AI290" s="75"/>
      <c r="AJ290" s="75"/>
      <c r="AK290" s="75"/>
      <c r="AL290" s="75"/>
      <c r="AM290" s="75"/>
      <c r="AN290" s="75"/>
      <c r="AO290" s="117"/>
      <c r="AP290" s="117"/>
      <c r="AQ290" s="117"/>
      <c r="AR290" s="117"/>
      <c r="AS290" s="117"/>
      <c r="AT290" s="117"/>
      <c r="AU290" s="117"/>
      <c r="AV290" s="117"/>
      <c r="AW290" s="117"/>
      <c r="AX290" s="117"/>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row>
    <row r="291" spans="34:102" x14ac:dyDescent="0.25">
      <c r="AH291" s="75"/>
      <c r="AI291" s="75"/>
      <c r="AJ291" s="75"/>
      <c r="AK291" s="75"/>
      <c r="AL291" s="75"/>
      <c r="AM291" s="75"/>
      <c r="AN291" s="75"/>
      <c r="AO291" s="117"/>
      <c r="AP291" s="117"/>
      <c r="AQ291" s="117"/>
      <c r="AR291" s="117"/>
      <c r="AS291" s="117"/>
      <c r="AT291" s="117"/>
      <c r="AU291" s="117"/>
      <c r="AV291" s="117"/>
      <c r="AW291" s="117"/>
      <c r="AX291" s="117"/>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row>
    <row r="292" spans="34:102" x14ac:dyDescent="0.25">
      <c r="AH292" s="75"/>
      <c r="AI292" s="75"/>
      <c r="AJ292" s="75"/>
      <c r="AK292" s="75"/>
      <c r="AL292" s="75"/>
      <c r="AM292" s="75"/>
      <c r="AN292" s="75"/>
      <c r="AO292" s="117"/>
      <c r="AP292" s="117"/>
      <c r="AQ292" s="117"/>
      <c r="AR292" s="117"/>
      <c r="AS292" s="117"/>
      <c r="AT292" s="117"/>
      <c r="AU292" s="117"/>
      <c r="AV292" s="117"/>
      <c r="AW292" s="117"/>
      <c r="AX292" s="117"/>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row>
    <row r="293" spans="34:102" x14ac:dyDescent="0.25">
      <c r="AH293" s="75"/>
      <c r="AI293" s="75"/>
      <c r="AJ293" s="75"/>
      <c r="AK293" s="75"/>
      <c r="AL293" s="75"/>
      <c r="AM293" s="75"/>
      <c r="AN293" s="75"/>
      <c r="AO293" s="117"/>
      <c r="AP293" s="117"/>
      <c r="AQ293" s="117"/>
      <c r="AR293" s="117"/>
      <c r="AS293" s="117"/>
      <c r="AT293" s="117"/>
      <c r="AU293" s="117"/>
      <c r="AV293" s="117"/>
      <c r="AW293" s="117"/>
      <c r="AX293" s="117"/>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row>
    <row r="294" spans="34:102" x14ac:dyDescent="0.25">
      <c r="AH294" s="75"/>
      <c r="AI294" s="75"/>
      <c r="AJ294" s="75"/>
      <c r="AK294" s="75"/>
      <c r="AL294" s="75"/>
      <c r="AM294" s="75"/>
      <c r="AN294" s="75"/>
      <c r="AO294" s="117"/>
      <c r="AP294" s="117"/>
      <c r="AQ294" s="117"/>
      <c r="AR294" s="117"/>
      <c r="AS294" s="117"/>
      <c r="AT294" s="117"/>
      <c r="AU294" s="117"/>
      <c r="AV294" s="117"/>
      <c r="AW294" s="117"/>
      <c r="AX294" s="117"/>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row>
    <row r="295" spans="34:102" x14ac:dyDescent="0.25">
      <c r="AH295" s="75"/>
      <c r="AI295" s="75"/>
      <c r="AJ295" s="75"/>
      <c r="AK295" s="75"/>
      <c r="AL295" s="75"/>
      <c r="AM295" s="75"/>
      <c r="AN295" s="75"/>
      <c r="AO295" s="117"/>
      <c r="AP295" s="117"/>
      <c r="AQ295" s="117"/>
      <c r="AR295" s="117"/>
      <c r="AS295" s="117"/>
      <c r="AT295" s="117"/>
      <c r="AU295" s="117"/>
      <c r="AV295" s="117"/>
      <c r="AW295" s="117"/>
      <c r="AX295" s="117"/>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row>
    <row r="296" spans="34:102" x14ac:dyDescent="0.25">
      <c r="AH296" s="75"/>
      <c r="AI296" s="75"/>
      <c r="AJ296" s="75"/>
      <c r="AK296" s="75"/>
      <c r="AL296" s="75"/>
      <c r="AM296" s="75"/>
      <c r="AN296" s="75"/>
      <c r="AO296" s="117"/>
      <c r="AP296" s="117"/>
      <c r="AQ296" s="117"/>
      <c r="AR296" s="117"/>
      <c r="AS296" s="117"/>
      <c r="AT296" s="117"/>
      <c r="AU296" s="117"/>
      <c r="AV296" s="117"/>
      <c r="AW296" s="117"/>
      <c r="AX296" s="117"/>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row>
    <row r="297" spans="34:102" x14ac:dyDescent="0.25">
      <c r="AH297" s="75"/>
      <c r="AI297" s="75"/>
      <c r="AJ297" s="75"/>
      <c r="AK297" s="75"/>
      <c r="AL297" s="75"/>
      <c r="AM297" s="75"/>
      <c r="AN297" s="75"/>
      <c r="AO297" s="117"/>
      <c r="AP297" s="117"/>
      <c r="AQ297" s="117"/>
      <c r="AR297" s="117"/>
      <c r="AS297" s="117"/>
      <c r="AT297" s="117"/>
      <c r="AU297" s="117"/>
      <c r="AV297" s="117"/>
      <c r="AW297" s="117"/>
      <c r="AX297" s="117"/>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row>
    <row r="298" spans="34:102" x14ac:dyDescent="0.25">
      <c r="AH298" s="75"/>
      <c r="AI298" s="75"/>
      <c r="AJ298" s="75"/>
      <c r="AK298" s="75"/>
      <c r="AL298" s="75"/>
      <c r="AM298" s="75"/>
      <c r="AN298" s="75"/>
      <c r="AO298" s="117"/>
      <c r="AP298" s="117"/>
      <c r="AQ298" s="117"/>
      <c r="AR298" s="117"/>
      <c r="AS298" s="117"/>
      <c r="AT298" s="117"/>
      <c r="AU298" s="117"/>
      <c r="AV298" s="117"/>
      <c r="AW298" s="117"/>
      <c r="AX298" s="117"/>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row>
    <row r="299" spans="34:102" x14ac:dyDescent="0.25">
      <c r="AH299" s="75"/>
      <c r="AI299" s="75"/>
      <c r="AJ299" s="75"/>
      <c r="AK299" s="75"/>
      <c r="AL299" s="75"/>
      <c r="AM299" s="75"/>
      <c r="AN299" s="75"/>
      <c r="AO299" s="117"/>
      <c r="AP299" s="117"/>
      <c r="AQ299" s="117"/>
      <c r="AR299" s="117"/>
      <c r="AS299" s="117"/>
      <c r="AT299" s="117"/>
      <c r="AU299" s="117"/>
      <c r="AV299" s="117"/>
      <c r="AW299" s="117"/>
      <c r="AX299" s="117"/>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row>
    <row r="300" spans="34:102" x14ac:dyDescent="0.25">
      <c r="AH300" s="75"/>
      <c r="AI300" s="75"/>
      <c r="AJ300" s="75"/>
      <c r="AK300" s="75"/>
      <c r="AL300" s="75"/>
      <c r="AM300" s="75"/>
      <c r="AN300" s="75"/>
      <c r="AO300" s="117"/>
      <c r="AP300" s="117"/>
      <c r="AQ300" s="117"/>
      <c r="AR300" s="117"/>
      <c r="AS300" s="117"/>
      <c r="AT300" s="117"/>
      <c r="AU300" s="117"/>
      <c r="AV300" s="117"/>
      <c r="AW300" s="117"/>
      <c r="AX300" s="117"/>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row>
    <row r="301" spans="34:102" x14ac:dyDescent="0.25">
      <c r="AH301" s="75"/>
      <c r="AI301" s="75"/>
      <c r="AJ301" s="75"/>
      <c r="AK301" s="75"/>
      <c r="AL301" s="75"/>
      <c r="AM301" s="75"/>
      <c r="AN301" s="75"/>
      <c r="AO301" s="117"/>
      <c r="AP301" s="117"/>
      <c r="AQ301" s="117"/>
      <c r="AR301" s="117"/>
      <c r="AS301" s="117"/>
      <c r="AT301" s="117"/>
      <c r="AU301" s="117"/>
      <c r="AV301" s="117"/>
      <c r="AW301" s="117"/>
      <c r="AX301" s="117"/>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row>
    <row r="302" spans="34:102" x14ac:dyDescent="0.25">
      <c r="AH302" s="75"/>
      <c r="AI302" s="75"/>
      <c r="AJ302" s="75"/>
      <c r="AK302" s="75"/>
      <c r="AL302" s="75"/>
      <c r="AM302" s="75"/>
      <c r="AN302" s="75"/>
      <c r="AO302" s="117"/>
      <c r="AP302" s="117"/>
      <c r="AQ302" s="117"/>
      <c r="AR302" s="117"/>
      <c r="AS302" s="117"/>
      <c r="AT302" s="117"/>
      <c r="AU302" s="117"/>
      <c r="AV302" s="117"/>
      <c r="AW302" s="117"/>
      <c r="AX302" s="117"/>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row>
    <row r="303" spans="34:102" x14ac:dyDescent="0.25">
      <c r="AH303" s="75"/>
      <c r="AI303" s="75"/>
      <c r="AJ303" s="75"/>
      <c r="AK303" s="75"/>
      <c r="AL303" s="75"/>
      <c r="AM303" s="75"/>
      <c r="AN303" s="75"/>
      <c r="AO303" s="117"/>
      <c r="AP303" s="117"/>
      <c r="AQ303" s="117"/>
      <c r="AR303" s="117"/>
      <c r="AS303" s="117"/>
      <c r="AT303" s="117"/>
      <c r="AU303" s="117"/>
      <c r="AV303" s="117"/>
      <c r="AW303" s="117"/>
      <c r="AX303" s="117"/>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row>
    <row r="304" spans="34:102" x14ac:dyDescent="0.25">
      <c r="AH304" s="75"/>
      <c r="AI304" s="75"/>
      <c r="AJ304" s="75"/>
      <c r="AK304" s="75"/>
      <c r="AL304" s="75"/>
      <c r="AM304" s="75"/>
      <c r="AN304" s="75"/>
      <c r="AO304" s="117"/>
      <c r="AP304" s="117"/>
      <c r="AQ304" s="117"/>
      <c r="AR304" s="117"/>
      <c r="AS304" s="117"/>
      <c r="AT304" s="117"/>
      <c r="AU304" s="117"/>
      <c r="AV304" s="117"/>
      <c r="AW304" s="117"/>
      <c r="AX304" s="117"/>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row>
    <row r="305" spans="34:102" x14ac:dyDescent="0.25">
      <c r="AH305" s="75"/>
      <c r="AI305" s="75"/>
      <c r="AJ305" s="75"/>
      <c r="AK305" s="75"/>
      <c r="AL305" s="75"/>
      <c r="AM305" s="75"/>
      <c r="AN305" s="75"/>
      <c r="AO305" s="117"/>
      <c r="AP305" s="117"/>
      <c r="AQ305" s="117"/>
      <c r="AR305" s="117"/>
      <c r="AS305" s="117"/>
      <c r="AT305" s="117"/>
      <c r="AU305" s="117"/>
      <c r="AV305" s="117"/>
      <c r="AW305" s="117"/>
      <c r="AX305" s="117"/>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row>
    <row r="306" spans="34:102" x14ac:dyDescent="0.25">
      <c r="AH306" s="75"/>
      <c r="AI306" s="75"/>
      <c r="AJ306" s="75"/>
      <c r="AK306" s="75"/>
      <c r="AL306" s="75"/>
      <c r="AM306" s="75"/>
      <c r="AN306" s="75"/>
      <c r="AO306" s="117"/>
      <c r="AP306" s="117"/>
      <c r="AQ306" s="117"/>
      <c r="AR306" s="117"/>
      <c r="AS306" s="117"/>
      <c r="AT306" s="117"/>
      <c r="AU306" s="117"/>
      <c r="AV306" s="117"/>
      <c r="AW306" s="117"/>
      <c r="AX306" s="117"/>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row>
    <row r="307" spans="34:102" x14ac:dyDescent="0.25">
      <c r="AH307" s="75"/>
      <c r="AI307" s="75"/>
      <c r="AJ307" s="75"/>
      <c r="AK307" s="75"/>
      <c r="AL307" s="75"/>
      <c r="AM307" s="75"/>
      <c r="AN307" s="75"/>
      <c r="AO307" s="117"/>
      <c r="AP307" s="117"/>
      <c r="AQ307" s="117"/>
      <c r="AR307" s="117"/>
      <c r="AS307" s="117"/>
      <c r="AT307" s="117"/>
      <c r="AU307" s="117"/>
      <c r="AV307" s="117"/>
      <c r="AW307" s="117"/>
      <c r="AX307" s="117"/>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row>
    <row r="308" spans="34:102" x14ac:dyDescent="0.25">
      <c r="AH308" s="75"/>
      <c r="AI308" s="75"/>
      <c r="AJ308" s="75"/>
      <c r="AK308" s="75"/>
      <c r="AL308" s="75"/>
      <c r="AM308" s="75"/>
      <c r="AN308" s="75"/>
      <c r="AO308" s="117"/>
      <c r="AP308" s="117"/>
      <c r="AQ308" s="117"/>
      <c r="AR308" s="117"/>
      <c r="AS308" s="117"/>
      <c r="AT308" s="117"/>
      <c r="AU308" s="117"/>
      <c r="AV308" s="117"/>
      <c r="AW308" s="117"/>
      <c r="AX308" s="117"/>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row>
    <row r="309" spans="34:102" x14ac:dyDescent="0.25">
      <c r="AH309" s="75"/>
      <c r="AI309" s="75"/>
      <c r="AJ309" s="75"/>
      <c r="AK309" s="75"/>
      <c r="AL309" s="75"/>
      <c r="AM309" s="75"/>
      <c r="AN309" s="75"/>
      <c r="AO309" s="117"/>
      <c r="AP309" s="117"/>
      <c r="AQ309" s="117"/>
      <c r="AR309" s="117"/>
      <c r="AS309" s="117"/>
      <c r="AT309" s="117"/>
      <c r="AU309" s="117"/>
      <c r="AV309" s="117"/>
      <c r="AW309" s="117"/>
      <c r="AX309" s="117"/>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row>
    <row r="310" spans="34:102" x14ac:dyDescent="0.25">
      <c r="AH310" s="75"/>
      <c r="AI310" s="75"/>
      <c r="AJ310" s="75"/>
      <c r="AK310" s="75"/>
      <c r="AL310" s="75"/>
      <c r="AM310" s="75"/>
      <c r="AN310" s="75"/>
      <c r="AO310" s="117"/>
      <c r="AP310" s="117"/>
      <c r="AQ310" s="117"/>
      <c r="AR310" s="117"/>
      <c r="AS310" s="117"/>
      <c r="AT310" s="117"/>
      <c r="AU310" s="117"/>
      <c r="AV310" s="117"/>
      <c r="AW310" s="117"/>
      <c r="AX310" s="117"/>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row>
    <row r="311" spans="34:102" x14ac:dyDescent="0.25">
      <c r="AH311" s="75"/>
      <c r="AI311" s="75"/>
      <c r="AJ311" s="75"/>
      <c r="AK311" s="75"/>
      <c r="AL311" s="75"/>
      <c r="AM311" s="75"/>
      <c r="AN311" s="75"/>
      <c r="AO311" s="117"/>
      <c r="AP311" s="117"/>
      <c r="AQ311" s="117"/>
      <c r="AR311" s="117"/>
      <c r="AS311" s="117"/>
      <c r="AT311" s="117"/>
      <c r="AU311" s="117"/>
      <c r="AV311" s="117"/>
      <c r="AW311" s="117"/>
      <c r="AX311" s="117"/>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row>
    <row r="312" spans="34:102" x14ac:dyDescent="0.25">
      <c r="AH312" s="75"/>
      <c r="AI312" s="75"/>
      <c r="AJ312" s="75"/>
      <c r="AK312" s="75"/>
      <c r="AL312" s="75"/>
      <c r="AM312" s="75"/>
      <c r="AN312" s="75"/>
      <c r="AO312" s="117"/>
      <c r="AP312" s="117"/>
      <c r="AQ312" s="117"/>
      <c r="AR312" s="117"/>
      <c r="AS312" s="117"/>
      <c r="AT312" s="117"/>
      <c r="AU312" s="117"/>
      <c r="AV312" s="117"/>
      <c r="AW312" s="117"/>
      <c r="AX312" s="117"/>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row>
    <row r="313" spans="34:102" x14ac:dyDescent="0.25">
      <c r="AH313" s="75"/>
      <c r="AI313" s="75"/>
      <c r="AJ313" s="75"/>
      <c r="AK313" s="75"/>
      <c r="AL313" s="75"/>
      <c r="AM313" s="75"/>
      <c r="AN313" s="75"/>
      <c r="AO313" s="117"/>
      <c r="AP313" s="117"/>
      <c r="AQ313" s="117"/>
      <c r="AR313" s="117"/>
      <c r="AS313" s="117"/>
      <c r="AT313" s="117"/>
      <c r="AU313" s="117"/>
      <c r="AV313" s="117"/>
      <c r="AW313" s="117"/>
      <c r="AX313" s="117"/>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row>
    <row r="314" spans="34:102" x14ac:dyDescent="0.25">
      <c r="AH314" s="75"/>
      <c r="AI314" s="75"/>
      <c r="AJ314" s="75"/>
      <c r="AK314" s="75"/>
      <c r="AL314" s="75"/>
      <c r="AM314" s="75"/>
      <c r="AN314" s="75"/>
      <c r="AO314" s="117"/>
      <c r="AP314" s="117"/>
      <c r="AQ314" s="117"/>
      <c r="AR314" s="117"/>
      <c r="AS314" s="117"/>
      <c r="AT314" s="117"/>
      <c r="AU314" s="117"/>
      <c r="AV314" s="117"/>
      <c r="AW314" s="117"/>
      <c r="AX314" s="117"/>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row>
    <row r="315" spans="34:102" x14ac:dyDescent="0.25">
      <c r="AH315" s="75"/>
      <c r="AI315" s="75"/>
      <c r="AJ315" s="75"/>
      <c r="AK315" s="75"/>
      <c r="AL315" s="75"/>
      <c r="AM315" s="75"/>
      <c r="AN315" s="75"/>
      <c r="AO315" s="117"/>
      <c r="AP315" s="117"/>
      <c r="AQ315" s="117"/>
      <c r="AR315" s="117"/>
      <c r="AS315" s="117"/>
      <c r="AT315" s="117"/>
      <c r="AU315" s="117"/>
      <c r="AV315" s="117"/>
      <c r="AW315" s="117"/>
      <c r="AX315" s="117"/>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row>
    <row r="316" spans="34:102" x14ac:dyDescent="0.25">
      <c r="AH316" s="75"/>
      <c r="AI316" s="75"/>
      <c r="AJ316" s="75"/>
      <c r="AK316" s="75"/>
      <c r="AL316" s="75"/>
      <c r="AM316" s="75"/>
      <c r="AN316" s="75"/>
      <c r="AO316" s="117"/>
      <c r="AP316" s="117"/>
      <c r="AQ316" s="117"/>
      <c r="AR316" s="117"/>
      <c r="AS316" s="117"/>
      <c r="AT316" s="117"/>
      <c r="AU316" s="117"/>
      <c r="AV316" s="117"/>
      <c r="AW316" s="117"/>
      <c r="AX316" s="117"/>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row>
    <row r="317" spans="34:102" x14ac:dyDescent="0.25">
      <c r="AH317" s="75"/>
      <c r="AI317" s="75"/>
      <c r="AJ317" s="75"/>
      <c r="AK317" s="75"/>
      <c r="AL317" s="75"/>
      <c r="AM317" s="75"/>
      <c r="AN317" s="75"/>
      <c r="AO317" s="117"/>
      <c r="AP317" s="117"/>
      <c r="AQ317" s="117"/>
      <c r="AR317" s="117"/>
      <c r="AS317" s="117"/>
      <c r="AT317" s="117"/>
      <c r="AU317" s="117"/>
      <c r="AV317" s="117"/>
      <c r="AW317" s="117"/>
      <c r="AX317" s="117"/>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row>
    <row r="318" spans="34:102" x14ac:dyDescent="0.25">
      <c r="AH318" s="75"/>
      <c r="AI318" s="75"/>
      <c r="AJ318" s="75"/>
      <c r="AK318" s="75"/>
      <c r="AL318" s="75"/>
      <c r="AM318" s="75"/>
      <c r="AN318" s="75"/>
      <c r="AO318" s="117"/>
      <c r="AP318" s="117"/>
      <c r="AQ318" s="117"/>
      <c r="AR318" s="117"/>
      <c r="AS318" s="117"/>
      <c r="AT318" s="117"/>
      <c r="AU318" s="117"/>
      <c r="AV318" s="117"/>
      <c r="AW318" s="117"/>
      <c r="AX318" s="117"/>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row>
    <row r="319" spans="34:102" x14ac:dyDescent="0.25">
      <c r="AH319" s="75"/>
      <c r="AI319" s="75"/>
      <c r="AJ319" s="75"/>
      <c r="AK319" s="75"/>
      <c r="AL319" s="75"/>
      <c r="AM319" s="75"/>
      <c r="AN319" s="75"/>
      <c r="AO319" s="117"/>
      <c r="AP319" s="117"/>
      <c r="AQ319" s="117"/>
      <c r="AR319" s="117"/>
      <c r="AS319" s="117"/>
      <c r="AT319" s="117"/>
      <c r="AU319" s="117"/>
      <c r="AV319" s="117"/>
      <c r="AW319" s="117"/>
      <c r="AX319" s="117"/>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row>
    <row r="320" spans="34:102" x14ac:dyDescent="0.25">
      <c r="AH320" s="75"/>
      <c r="AI320" s="75"/>
      <c r="AJ320" s="75"/>
      <c r="AK320" s="75"/>
      <c r="AL320" s="75"/>
      <c r="AM320" s="75"/>
      <c r="AN320" s="75"/>
      <c r="AO320" s="117"/>
      <c r="AP320" s="117"/>
      <c r="AQ320" s="117"/>
      <c r="AR320" s="117"/>
      <c r="AS320" s="117"/>
      <c r="AT320" s="117"/>
      <c r="AU320" s="117"/>
      <c r="AV320" s="117"/>
      <c r="AW320" s="117"/>
      <c r="AX320" s="117"/>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row>
    <row r="321" spans="34:102" x14ac:dyDescent="0.25">
      <c r="AH321" s="75"/>
      <c r="AI321" s="75"/>
      <c r="AJ321" s="75"/>
      <c r="AK321" s="75"/>
      <c r="AL321" s="75"/>
      <c r="AM321" s="75"/>
      <c r="AN321" s="75"/>
      <c r="AO321" s="117"/>
      <c r="AP321" s="117"/>
      <c r="AQ321" s="117"/>
      <c r="AR321" s="117"/>
      <c r="AS321" s="117"/>
      <c r="AT321" s="117"/>
      <c r="AU321" s="117"/>
      <c r="AV321" s="117"/>
      <c r="AW321" s="117"/>
      <c r="AX321" s="117"/>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row>
    <row r="322" spans="34:102" x14ac:dyDescent="0.25">
      <c r="AH322" s="75"/>
      <c r="AI322" s="75"/>
      <c r="AJ322" s="75"/>
      <c r="AK322" s="75"/>
      <c r="AL322" s="75"/>
      <c r="AM322" s="75"/>
      <c r="AN322" s="75"/>
      <c r="AO322" s="117"/>
      <c r="AP322" s="117"/>
      <c r="AQ322" s="117"/>
      <c r="AR322" s="117"/>
      <c r="AS322" s="117"/>
      <c r="AT322" s="117"/>
      <c r="AU322" s="117"/>
      <c r="AV322" s="117"/>
      <c r="AW322" s="117"/>
      <c r="AX322" s="117"/>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row>
    <row r="323" spans="34:102" x14ac:dyDescent="0.25">
      <c r="AH323" s="75"/>
      <c r="AI323" s="75"/>
      <c r="AJ323" s="75"/>
      <c r="AK323" s="75"/>
      <c r="AL323" s="75"/>
      <c r="AM323" s="75"/>
      <c r="AN323" s="75"/>
      <c r="AO323" s="117"/>
      <c r="AP323" s="117"/>
      <c r="AQ323" s="117"/>
      <c r="AR323" s="117"/>
      <c r="AS323" s="117"/>
      <c r="AT323" s="117"/>
      <c r="AU323" s="117"/>
      <c r="AV323" s="117"/>
      <c r="AW323" s="117"/>
      <c r="AX323" s="117"/>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row>
    <row r="324" spans="34:102" x14ac:dyDescent="0.25">
      <c r="AH324" s="75"/>
      <c r="AI324" s="75"/>
      <c r="AJ324" s="75"/>
      <c r="AK324" s="75"/>
      <c r="AL324" s="75"/>
      <c r="AM324" s="75"/>
      <c r="AN324" s="75"/>
      <c r="AO324" s="117"/>
      <c r="AP324" s="117"/>
      <c r="AQ324" s="117"/>
      <c r="AR324" s="117"/>
      <c r="AS324" s="117"/>
      <c r="AT324" s="117"/>
      <c r="AU324" s="117"/>
      <c r="AV324" s="117"/>
      <c r="AW324" s="117"/>
      <c r="AX324" s="117"/>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row>
    <row r="325" spans="34:102" x14ac:dyDescent="0.25">
      <c r="AH325" s="75"/>
      <c r="AI325" s="75"/>
      <c r="AJ325" s="75"/>
      <c r="AK325" s="75"/>
      <c r="AL325" s="75"/>
      <c r="AM325" s="75"/>
      <c r="AN325" s="75"/>
      <c r="AO325" s="117"/>
      <c r="AP325" s="117"/>
      <c r="AQ325" s="117"/>
      <c r="AR325" s="117"/>
      <c r="AS325" s="117"/>
      <c r="AT325" s="117"/>
      <c r="AU325" s="117"/>
      <c r="AV325" s="117"/>
      <c r="AW325" s="117"/>
      <c r="AX325" s="117"/>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row>
    <row r="326" spans="34:102" x14ac:dyDescent="0.25">
      <c r="AH326" s="75"/>
      <c r="AI326" s="75"/>
      <c r="AJ326" s="75"/>
      <c r="AK326" s="75"/>
      <c r="AL326" s="75"/>
      <c r="AM326" s="75"/>
      <c r="AN326" s="75"/>
      <c r="AO326" s="117"/>
      <c r="AP326" s="117"/>
      <c r="AQ326" s="117"/>
      <c r="AR326" s="117"/>
      <c r="AS326" s="117"/>
      <c r="AT326" s="117"/>
      <c r="AU326" s="117"/>
      <c r="AV326" s="117"/>
      <c r="AW326" s="117"/>
      <c r="AX326" s="117"/>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row>
    <row r="327" spans="34:102" x14ac:dyDescent="0.25">
      <c r="AH327" s="75"/>
      <c r="AI327" s="75"/>
      <c r="AJ327" s="75"/>
      <c r="AK327" s="75"/>
      <c r="AL327" s="75"/>
      <c r="AM327" s="75"/>
      <c r="AN327" s="75"/>
      <c r="AO327" s="117"/>
      <c r="AP327" s="117"/>
      <c r="AQ327" s="117"/>
      <c r="AR327" s="117"/>
      <c r="AS327" s="117"/>
      <c r="AT327" s="117"/>
      <c r="AU327" s="117"/>
      <c r="AV327" s="117"/>
      <c r="AW327" s="117"/>
      <c r="AX327" s="117"/>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row>
    <row r="328" spans="34:102" x14ac:dyDescent="0.25">
      <c r="AH328" s="75"/>
      <c r="AI328" s="75"/>
      <c r="AJ328" s="75"/>
      <c r="AK328" s="75"/>
      <c r="AL328" s="75"/>
      <c r="AM328" s="75"/>
      <c r="AN328" s="75"/>
      <c r="AO328" s="117"/>
      <c r="AP328" s="117"/>
      <c r="AQ328" s="117"/>
      <c r="AR328" s="117"/>
      <c r="AS328" s="117"/>
      <c r="AT328" s="117"/>
      <c r="AU328" s="117"/>
      <c r="AV328" s="117"/>
      <c r="AW328" s="117"/>
      <c r="AX328" s="117"/>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row>
    <row r="329" spans="34:102" x14ac:dyDescent="0.25">
      <c r="AH329" s="75"/>
      <c r="AI329" s="75"/>
      <c r="AJ329" s="75"/>
      <c r="AK329" s="75"/>
      <c r="AL329" s="75"/>
      <c r="AM329" s="75"/>
      <c r="AN329" s="75"/>
      <c r="AO329" s="117"/>
      <c r="AP329" s="117"/>
      <c r="AQ329" s="117"/>
      <c r="AR329" s="117"/>
      <c r="AS329" s="117"/>
      <c r="AT329" s="117"/>
      <c r="AU329" s="117"/>
      <c r="AV329" s="117"/>
      <c r="AW329" s="117"/>
      <c r="AX329" s="117"/>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row>
    <row r="330" spans="34:102" x14ac:dyDescent="0.25">
      <c r="AH330" s="75"/>
      <c r="AI330" s="75"/>
      <c r="AJ330" s="75"/>
      <c r="AK330" s="75"/>
      <c r="AL330" s="75"/>
      <c r="AM330" s="75"/>
      <c r="AN330" s="75"/>
      <c r="AO330" s="117"/>
      <c r="AP330" s="117"/>
      <c r="AQ330" s="117"/>
      <c r="AR330" s="117"/>
      <c r="AS330" s="117"/>
      <c r="AT330" s="117"/>
      <c r="AU330" s="117"/>
      <c r="AV330" s="117"/>
      <c r="AW330" s="117"/>
      <c r="AX330" s="117"/>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row>
    <row r="331" spans="34:102" x14ac:dyDescent="0.25">
      <c r="AH331" s="75"/>
      <c r="AI331" s="75"/>
      <c r="AJ331" s="75"/>
      <c r="AK331" s="75"/>
      <c r="AL331" s="75"/>
      <c r="AM331" s="75"/>
      <c r="AN331" s="75"/>
      <c r="AO331" s="117"/>
      <c r="AP331" s="117"/>
      <c r="AQ331" s="117"/>
      <c r="AR331" s="117"/>
      <c r="AS331" s="117"/>
      <c r="AT331" s="117"/>
      <c r="AU331" s="117"/>
      <c r="AV331" s="117"/>
      <c r="AW331" s="117"/>
      <c r="AX331" s="117"/>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row>
    <row r="332" spans="34:102" x14ac:dyDescent="0.25">
      <c r="AH332" s="75"/>
      <c r="AI332" s="75"/>
      <c r="AJ332" s="75"/>
      <c r="AK332" s="75"/>
      <c r="AL332" s="75"/>
      <c r="AM332" s="75"/>
      <c r="AN332" s="75"/>
      <c r="AO332" s="117"/>
      <c r="AP332" s="117"/>
      <c r="AQ332" s="117"/>
      <c r="AR332" s="117"/>
      <c r="AS332" s="117"/>
      <c r="AT332" s="117"/>
      <c r="AU332" s="117"/>
      <c r="AV332" s="117"/>
      <c r="AW332" s="117"/>
      <c r="AX332" s="117"/>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row>
    <row r="333" spans="34:102" x14ac:dyDescent="0.25">
      <c r="AH333" s="75"/>
      <c r="AI333" s="75"/>
      <c r="AJ333" s="75"/>
      <c r="AK333" s="75"/>
      <c r="AL333" s="75"/>
      <c r="AM333" s="75"/>
      <c r="AN333" s="75"/>
      <c r="AO333" s="117"/>
      <c r="AP333" s="117"/>
      <c r="AQ333" s="117"/>
      <c r="AR333" s="117"/>
      <c r="AS333" s="117"/>
      <c r="AT333" s="117"/>
      <c r="AU333" s="117"/>
      <c r="AV333" s="117"/>
      <c r="AW333" s="117"/>
      <c r="AX333" s="117"/>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row>
    <row r="334" spans="34:102" x14ac:dyDescent="0.25">
      <c r="AH334" s="75"/>
      <c r="AI334" s="75"/>
      <c r="AJ334" s="75"/>
      <c r="AK334" s="75"/>
      <c r="AL334" s="75"/>
      <c r="AM334" s="75"/>
      <c r="AN334" s="75"/>
      <c r="AO334" s="117"/>
      <c r="AP334" s="117"/>
      <c r="AQ334" s="117"/>
      <c r="AR334" s="117"/>
      <c r="AS334" s="117"/>
      <c r="AT334" s="117"/>
      <c r="AU334" s="117"/>
      <c r="AV334" s="117"/>
      <c r="AW334" s="117"/>
      <c r="AX334" s="117"/>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row>
    <row r="335" spans="34:102" x14ac:dyDescent="0.25">
      <c r="AH335" s="75"/>
      <c r="AI335" s="75"/>
      <c r="AJ335" s="75"/>
      <c r="AK335" s="75"/>
      <c r="AL335" s="75"/>
      <c r="AM335" s="75"/>
      <c r="AN335" s="75"/>
      <c r="AO335" s="117"/>
      <c r="AP335" s="117"/>
      <c r="AQ335" s="117"/>
      <c r="AR335" s="117"/>
      <c r="AS335" s="117"/>
      <c r="AT335" s="117"/>
      <c r="AU335" s="117"/>
      <c r="AV335" s="117"/>
      <c r="AW335" s="117"/>
      <c r="AX335" s="117"/>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row>
    <row r="336" spans="34:102" x14ac:dyDescent="0.25">
      <c r="AH336" s="75"/>
      <c r="AI336" s="75"/>
      <c r="AJ336" s="75"/>
      <c r="AK336" s="75"/>
      <c r="AL336" s="75"/>
      <c r="AM336" s="75"/>
      <c r="AN336" s="75"/>
      <c r="AO336" s="117"/>
      <c r="AP336" s="117"/>
      <c r="AQ336" s="117"/>
      <c r="AR336" s="117"/>
      <c r="AS336" s="117"/>
      <c r="AT336" s="117"/>
      <c r="AU336" s="117"/>
      <c r="AV336" s="117"/>
      <c r="AW336" s="117"/>
      <c r="AX336" s="117"/>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row>
    <row r="337" spans="34:102" x14ac:dyDescent="0.25">
      <c r="AH337" s="75"/>
      <c r="AI337" s="75"/>
      <c r="AJ337" s="75"/>
      <c r="AK337" s="75"/>
      <c r="AL337" s="75"/>
      <c r="AM337" s="75"/>
      <c r="AN337" s="75"/>
      <c r="AO337" s="117"/>
      <c r="AP337" s="117"/>
      <c r="AQ337" s="117"/>
      <c r="AR337" s="117"/>
      <c r="AS337" s="117"/>
      <c r="AT337" s="117"/>
      <c r="AU337" s="117"/>
      <c r="AV337" s="117"/>
      <c r="AW337" s="117"/>
      <c r="AX337" s="117"/>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row>
    <row r="338" spans="34:102" x14ac:dyDescent="0.25">
      <c r="AH338" s="75"/>
      <c r="AI338" s="75"/>
      <c r="AJ338" s="75"/>
      <c r="AK338" s="75"/>
      <c r="AL338" s="75"/>
      <c r="AM338" s="75"/>
      <c r="AN338" s="75"/>
      <c r="AO338" s="117"/>
      <c r="AP338" s="117"/>
      <c r="AQ338" s="117"/>
      <c r="AR338" s="117"/>
      <c r="AS338" s="117"/>
      <c r="AT338" s="117"/>
      <c r="AU338" s="117"/>
      <c r="AV338" s="117"/>
      <c r="AW338" s="117"/>
      <c r="AX338" s="117"/>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row>
    <row r="339" spans="34:102" x14ac:dyDescent="0.25">
      <c r="AH339" s="75"/>
      <c r="AI339" s="75"/>
      <c r="AJ339" s="75"/>
      <c r="AK339" s="75"/>
      <c r="AL339" s="75"/>
      <c r="AM339" s="75"/>
      <c r="AN339" s="75"/>
      <c r="AO339" s="117"/>
      <c r="AP339" s="117"/>
      <c r="AQ339" s="117"/>
      <c r="AR339" s="117"/>
      <c r="AS339" s="117"/>
      <c r="AT339" s="117"/>
      <c r="AU339" s="117"/>
      <c r="AV339" s="117"/>
      <c r="AW339" s="117"/>
      <c r="AX339" s="117"/>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row>
    <row r="340" spans="34:102" x14ac:dyDescent="0.25">
      <c r="AH340" s="75"/>
      <c r="AI340" s="75"/>
      <c r="AJ340" s="75"/>
      <c r="AK340" s="75"/>
      <c r="AL340" s="75"/>
      <c r="AM340" s="75"/>
      <c r="AN340" s="75"/>
      <c r="AO340" s="117"/>
      <c r="AP340" s="117"/>
      <c r="AQ340" s="117"/>
      <c r="AR340" s="117"/>
      <c r="AS340" s="117"/>
      <c r="AT340" s="117"/>
      <c r="AU340" s="117"/>
      <c r="AV340" s="117"/>
      <c r="AW340" s="117"/>
      <c r="AX340" s="117"/>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row>
    <row r="341" spans="34:102" x14ac:dyDescent="0.25">
      <c r="AH341" s="75"/>
      <c r="AI341" s="75"/>
      <c r="AJ341" s="75"/>
      <c r="AK341" s="75"/>
      <c r="AL341" s="75"/>
      <c r="AM341" s="75"/>
      <c r="AN341" s="75"/>
      <c r="AO341" s="117"/>
      <c r="AP341" s="117"/>
      <c r="AQ341" s="117"/>
      <c r="AR341" s="117"/>
      <c r="AS341" s="117"/>
      <c r="AT341" s="117"/>
      <c r="AU341" s="117"/>
      <c r="AV341" s="117"/>
      <c r="AW341" s="117"/>
      <c r="AX341" s="117"/>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row>
    <row r="342" spans="34:102" x14ac:dyDescent="0.25">
      <c r="AH342" s="75"/>
      <c r="AI342" s="75"/>
      <c r="AJ342" s="75"/>
      <c r="AK342" s="75"/>
      <c r="AL342" s="75"/>
      <c r="AM342" s="75"/>
      <c r="AN342" s="75"/>
      <c r="AO342" s="117"/>
      <c r="AP342" s="117"/>
      <c r="AQ342" s="117"/>
      <c r="AR342" s="117"/>
      <c r="AS342" s="117"/>
      <c r="AT342" s="117"/>
      <c r="AU342" s="117"/>
      <c r="AV342" s="117"/>
      <c r="AW342" s="117"/>
      <c r="AX342" s="117"/>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row>
    <row r="343" spans="34:102" x14ac:dyDescent="0.25">
      <c r="AH343" s="75"/>
      <c r="AI343" s="75"/>
      <c r="AJ343" s="75"/>
      <c r="AK343" s="75"/>
      <c r="AL343" s="75"/>
      <c r="AM343" s="75"/>
      <c r="AN343" s="75"/>
      <c r="AO343" s="117"/>
      <c r="AP343" s="117"/>
      <c r="AQ343" s="117"/>
      <c r="AR343" s="117"/>
      <c r="AS343" s="117"/>
      <c r="AT343" s="117"/>
      <c r="AU343" s="117"/>
      <c r="AV343" s="117"/>
      <c r="AW343" s="117"/>
      <c r="AX343" s="117"/>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row>
    <row r="344" spans="34:102" x14ac:dyDescent="0.25">
      <c r="AH344" s="75"/>
      <c r="AI344" s="75"/>
      <c r="AJ344" s="75"/>
      <c r="AK344" s="75"/>
      <c r="AL344" s="75"/>
      <c r="AM344" s="75"/>
      <c r="AN344" s="75"/>
      <c r="AO344" s="117"/>
      <c r="AP344" s="117"/>
      <c r="AQ344" s="117"/>
      <c r="AR344" s="117"/>
      <c r="AS344" s="117"/>
      <c r="AT344" s="117"/>
      <c r="AU344" s="117"/>
      <c r="AV344" s="117"/>
      <c r="AW344" s="117"/>
      <c r="AX344" s="117"/>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row>
    <row r="345" spans="34:102" x14ac:dyDescent="0.25">
      <c r="AH345" s="75"/>
      <c r="AI345" s="75"/>
      <c r="AJ345" s="75"/>
      <c r="AK345" s="75"/>
      <c r="AL345" s="75"/>
      <c r="AM345" s="75"/>
      <c r="AN345" s="75"/>
      <c r="AO345" s="117"/>
      <c r="AP345" s="117"/>
      <c r="AQ345" s="117"/>
      <c r="AR345" s="117"/>
      <c r="AS345" s="117"/>
      <c r="AT345" s="117"/>
      <c r="AU345" s="117"/>
      <c r="AV345" s="117"/>
      <c r="AW345" s="117"/>
      <c r="AX345" s="117"/>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row>
    <row r="346" spans="34:102" x14ac:dyDescent="0.25">
      <c r="AH346" s="75"/>
      <c r="AI346" s="75"/>
      <c r="AJ346" s="75"/>
      <c r="AK346" s="75"/>
      <c r="AL346" s="75"/>
      <c r="AM346" s="75"/>
      <c r="AN346" s="75"/>
      <c r="AO346" s="117"/>
      <c r="AP346" s="117"/>
      <c r="AQ346" s="117"/>
      <c r="AR346" s="117"/>
      <c r="AS346" s="117"/>
      <c r="AT346" s="117"/>
      <c r="AU346" s="117"/>
      <c r="AV346" s="117"/>
      <c r="AW346" s="117"/>
      <c r="AX346" s="117"/>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row>
    <row r="347" spans="34:102" x14ac:dyDescent="0.25">
      <c r="AH347" s="75"/>
      <c r="AI347" s="75"/>
      <c r="AJ347" s="75"/>
      <c r="AK347" s="75"/>
      <c r="AL347" s="75"/>
      <c r="AM347" s="75"/>
      <c r="AN347" s="75"/>
      <c r="AO347" s="117"/>
      <c r="AP347" s="117"/>
      <c r="AQ347" s="117"/>
      <c r="AR347" s="117"/>
      <c r="AS347" s="117"/>
      <c r="AT347" s="117"/>
      <c r="AU347" s="117"/>
      <c r="AV347" s="117"/>
      <c r="AW347" s="117"/>
      <c r="AX347" s="117"/>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row>
    <row r="348" spans="34:102" x14ac:dyDescent="0.25">
      <c r="AH348" s="75"/>
      <c r="AI348" s="75"/>
      <c r="AJ348" s="75"/>
      <c r="AK348" s="75"/>
      <c r="AL348" s="75"/>
      <c r="AM348" s="75"/>
      <c r="AN348" s="75"/>
      <c r="AO348" s="117"/>
      <c r="AP348" s="117"/>
      <c r="AQ348" s="117"/>
      <c r="AR348" s="117"/>
      <c r="AS348" s="117"/>
      <c r="AT348" s="117"/>
      <c r="AU348" s="117"/>
      <c r="AV348" s="117"/>
      <c r="AW348" s="117"/>
      <c r="AX348" s="117"/>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row>
    <row r="349" spans="34:102" x14ac:dyDescent="0.25">
      <c r="AH349" s="75"/>
      <c r="AI349" s="75"/>
      <c r="AJ349" s="75"/>
      <c r="AK349" s="75"/>
      <c r="AL349" s="75"/>
      <c r="AM349" s="75"/>
      <c r="AN349" s="75"/>
      <c r="AO349" s="117"/>
      <c r="AP349" s="117"/>
      <c r="AQ349" s="117"/>
      <c r="AR349" s="117"/>
      <c r="AS349" s="117"/>
      <c r="AT349" s="117"/>
      <c r="AU349" s="117"/>
      <c r="AV349" s="117"/>
      <c r="AW349" s="117"/>
      <c r="AX349" s="117"/>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row>
    <row r="350" spans="34:102" x14ac:dyDescent="0.25">
      <c r="AH350" s="75"/>
      <c r="AI350" s="75"/>
      <c r="AJ350" s="75"/>
      <c r="AK350" s="75"/>
      <c r="AL350" s="75"/>
      <c r="AM350" s="75"/>
      <c r="AN350" s="75"/>
      <c r="AO350" s="117"/>
      <c r="AP350" s="117"/>
      <c r="AQ350" s="117"/>
      <c r="AR350" s="117"/>
      <c r="AS350" s="117"/>
      <c r="AT350" s="117"/>
      <c r="AU350" s="117"/>
      <c r="AV350" s="117"/>
      <c r="AW350" s="117"/>
      <c r="AX350" s="117"/>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row>
    <row r="351" spans="34:102" x14ac:dyDescent="0.25">
      <c r="AH351" s="75"/>
      <c r="AI351" s="75"/>
      <c r="AJ351" s="75"/>
      <c r="AK351" s="75"/>
      <c r="AL351" s="75"/>
      <c r="AM351" s="75"/>
      <c r="AN351" s="75"/>
      <c r="AO351" s="117"/>
      <c r="AP351" s="117"/>
      <c r="AQ351" s="117"/>
      <c r="AR351" s="117"/>
      <c r="AS351" s="117"/>
      <c r="AT351" s="117"/>
      <c r="AU351" s="117"/>
      <c r="AV351" s="117"/>
      <c r="AW351" s="117"/>
      <c r="AX351" s="117"/>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row>
    <row r="352" spans="34:102" x14ac:dyDescent="0.25">
      <c r="AH352" s="75"/>
      <c r="AI352" s="75"/>
      <c r="AJ352" s="75"/>
      <c r="AK352" s="75"/>
      <c r="AL352" s="75"/>
      <c r="AM352" s="75"/>
      <c r="AN352" s="75"/>
      <c r="AO352" s="117"/>
      <c r="AP352" s="117"/>
      <c r="AQ352" s="117"/>
      <c r="AR352" s="117"/>
      <c r="AS352" s="117"/>
      <c r="AT352" s="117"/>
      <c r="AU352" s="117"/>
      <c r="AV352" s="117"/>
      <c r="AW352" s="117"/>
      <c r="AX352" s="117"/>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row>
    <row r="353" spans="34:102" x14ac:dyDescent="0.25">
      <c r="AH353" s="75"/>
      <c r="AI353" s="75"/>
      <c r="AJ353" s="75"/>
      <c r="AK353" s="75"/>
      <c r="AL353" s="75"/>
      <c r="AM353" s="75"/>
      <c r="AN353" s="75"/>
      <c r="AO353" s="117"/>
      <c r="AP353" s="117"/>
      <c r="AQ353" s="117"/>
      <c r="AR353" s="117"/>
      <c r="AS353" s="117"/>
      <c r="AT353" s="117"/>
      <c r="AU353" s="117"/>
      <c r="AV353" s="117"/>
      <c r="AW353" s="117"/>
      <c r="AX353" s="117"/>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row>
    <row r="354" spans="34:102" x14ac:dyDescent="0.25">
      <c r="AH354" s="75"/>
      <c r="AI354" s="75"/>
      <c r="AJ354" s="75"/>
      <c r="AK354" s="75"/>
      <c r="AL354" s="75"/>
      <c r="AM354" s="75"/>
      <c r="AN354" s="75"/>
      <c r="AO354" s="117"/>
      <c r="AP354" s="117"/>
      <c r="AQ354" s="117"/>
      <c r="AR354" s="117"/>
      <c r="AS354" s="117"/>
      <c r="AT354" s="117"/>
      <c r="AU354" s="117"/>
      <c r="AV354" s="117"/>
      <c r="AW354" s="117"/>
      <c r="AX354" s="117"/>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row>
    <row r="355" spans="34:102" x14ac:dyDescent="0.25">
      <c r="AH355" s="75"/>
      <c r="AI355" s="75"/>
      <c r="AJ355" s="75"/>
      <c r="AK355" s="75"/>
      <c r="AL355" s="75"/>
      <c r="AM355" s="75"/>
      <c r="AN355" s="75"/>
      <c r="AO355" s="117"/>
      <c r="AP355" s="117"/>
      <c r="AQ355" s="117"/>
      <c r="AR355" s="117"/>
      <c r="AS355" s="117"/>
      <c r="AT355" s="117"/>
      <c r="AU355" s="117"/>
      <c r="AV355" s="117"/>
      <c r="AW355" s="117"/>
      <c r="AX355" s="117"/>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row>
    <row r="356" spans="34:102" x14ac:dyDescent="0.25">
      <c r="AH356" s="75"/>
      <c r="AI356" s="75"/>
      <c r="AJ356" s="75"/>
      <c r="AK356" s="75"/>
      <c r="AL356" s="75"/>
      <c r="AM356" s="75"/>
      <c r="AN356" s="75"/>
      <c r="AO356" s="117"/>
      <c r="AP356" s="117"/>
      <c r="AQ356" s="117"/>
      <c r="AR356" s="117"/>
      <c r="AS356" s="117"/>
      <c r="AT356" s="117"/>
      <c r="AU356" s="117"/>
      <c r="AV356" s="117"/>
      <c r="AW356" s="117"/>
      <c r="AX356" s="117"/>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row>
    <row r="357" spans="34:102" x14ac:dyDescent="0.25">
      <c r="AH357" s="75"/>
      <c r="AI357" s="75"/>
      <c r="AJ357" s="75"/>
      <c r="AK357" s="75"/>
      <c r="AL357" s="75"/>
      <c r="AM357" s="75"/>
      <c r="AN357" s="75"/>
      <c r="AO357" s="117"/>
      <c r="AP357" s="117"/>
      <c r="AQ357" s="117"/>
      <c r="AR357" s="117"/>
      <c r="AS357" s="117"/>
      <c r="AT357" s="117"/>
      <c r="AU357" s="117"/>
      <c r="AV357" s="117"/>
      <c r="AW357" s="117"/>
      <c r="AX357" s="117"/>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row>
    <row r="358" spans="34:102" x14ac:dyDescent="0.25">
      <c r="AH358" s="75"/>
      <c r="AI358" s="75"/>
      <c r="AJ358" s="75"/>
      <c r="AK358" s="75"/>
      <c r="AL358" s="75"/>
      <c r="AM358" s="75"/>
      <c r="AN358" s="75"/>
      <c r="AO358" s="117"/>
      <c r="AP358" s="117"/>
      <c r="AQ358" s="117"/>
      <c r="AR358" s="117"/>
      <c r="AS358" s="117"/>
      <c r="AT358" s="117"/>
      <c r="AU358" s="117"/>
      <c r="AV358" s="117"/>
      <c r="AW358" s="117"/>
      <c r="AX358" s="117"/>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row>
    <row r="359" spans="34:102" x14ac:dyDescent="0.25">
      <c r="AH359" s="75"/>
      <c r="AI359" s="75"/>
      <c r="AJ359" s="75"/>
      <c r="AK359" s="75"/>
      <c r="AL359" s="75"/>
      <c r="AM359" s="75"/>
      <c r="AN359" s="75"/>
      <c r="AO359" s="117"/>
      <c r="AP359" s="117"/>
      <c r="AQ359" s="117"/>
      <c r="AR359" s="117"/>
      <c r="AS359" s="117"/>
      <c r="AT359" s="117"/>
      <c r="AU359" s="117"/>
      <c r="AV359" s="117"/>
      <c r="AW359" s="117"/>
      <c r="AX359" s="117"/>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row>
    <row r="360" spans="34:102" x14ac:dyDescent="0.25">
      <c r="AH360" s="75"/>
      <c r="AI360" s="75"/>
      <c r="AJ360" s="75"/>
      <c r="AK360" s="75"/>
      <c r="AL360" s="75"/>
      <c r="AM360" s="75"/>
      <c r="AN360" s="75"/>
      <c r="AO360" s="117"/>
      <c r="AP360" s="117"/>
      <c r="AQ360" s="117"/>
      <c r="AR360" s="117"/>
      <c r="AS360" s="117"/>
      <c r="AT360" s="117"/>
      <c r="AU360" s="117"/>
      <c r="AV360" s="117"/>
      <c r="AW360" s="117"/>
      <c r="AX360" s="117"/>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row>
    <row r="361" spans="34:102" x14ac:dyDescent="0.25">
      <c r="AH361" s="75"/>
      <c r="AI361" s="75"/>
      <c r="AJ361" s="75"/>
      <c r="AK361" s="75"/>
      <c r="AL361" s="75"/>
      <c r="AM361" s="75"/>
      <c r="AN361" s="75"/>
      <c r="AO361" s="117"/>
      <c r="AP361" s="117"/>
      <c r="AQ361" s="117"/>
      <c r="AR361" s="117"/>
      <c r="AS361" s="117"/>
      <c r="AT361" s="117"/>
      <c r="AU361" s="117"/>
      <c r="AV361" s="117"/>
      <c r="AW361" s="117"/>
      <c r="AX361" s="117"/>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row>
    <row r="362" spans="34:102" x14ac:dyDescent="0.25">
      <c r="AH362" s="75"/>
      <c r="AI362" s="75"/>
      <c r="AJ362" s="75"/>
      <c r="AK362" s="75"/>
      <c r="AL362" s="75"/>
      <c r="AM362" s="75"/>
      <c r="AN362" s="75"/>
      <c r="AO362" s="117"/>
      <c r="AP362" s="117"/>
      <c r="AQ362" s="117"/>
      <c r="AR362" s="117"/>
      <c r="AS362" s="117"/>
      <c r="AT362" s="117"/>
      <c r="AU362" s="117"/>
      <c r="AV362" s="117"/>
      <c r="AW362" s="117"/>
      <c r="AX362" s="117"/>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row>
    <row r="363" spans="34:102" x14ac:dyDescent="0.25">
      <c r="AH363" s="75"/>
      <c r="AI363" s="75"/>
      <c r="AJ363" s="75"/>
      <c r="AK363" s="75"/>
      <c r="AL363" s="75"/>
      <c r="AM363" s="75"/>
      <c r="AN363" s="75"/>
      <c r="AO363" s="117"/>
      <c r="AP363" s="117"/>
      <c r="AQ363" s="117"/>
      <c r="AR363" s="117"/>
      <c r="AS363" s="117"/>
      <c r="AT363" s="117"/>
      <c r="AU363" s="117"/>
      <c r="AV363" s="117"/>
      <c r="AW363" s="117"/>
      <c r="AX363" s="117"/>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row>
    <row r="364" spans="34:102" x14ac:dyDescent="0.25">
      <c r="AH364" s="75"/>
      <c r="AI364" s="75"/>
      <c r="AJ364" s="75"/>
      <c r="AK364" s="75"/>
      <c r="AL364" s="75"/>
      <c r="AM364" s="75"/>
      <c r="AN364" s="75"/>
      <c r="AO364" s="117"/>
      <c r="AP364" s="117"/>
      <c r="AQ364" s="117"/>
      <c r="AR364" s="117"/>
      <c r="AS364" s="117"/>
      <c r="AT364" s="117"/>
      <c r="AU364" s="117"/>
      <c r="AV364" s="117"/>
      <c r="AW364" s="117"/>
      <c r="AX364" s="117"/>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row>
    <row r="365" spans="34:102" x14ac:dyDescent="0.25">
      <c r="AH365" s="75"/>
      <c r="AI365" s="75"/>
      <c r="AJ365" s="75"/>
      <c r="AK365" s="75"/>
      <c r="AL365" s="75"/>
      <c r="AM365" s="75"/>
      <c r="AN365" s="75"/>
      <c r="AO365" s="117"/>
      <c r="AP365" s="117"/>
      <c r="AQ365" s="117"/>
      <c r="AR365" s="117"/>
      <c r="AS365" s="117"/>
      <c r="AT365" s="117"/>
      <c r="AU365" s="117"/>
      <c r="AV365" s="117"/>
      <c r="AW365" s="117"/>
      <c r="AX365" s="117"/>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row>
    <row r="366" spans="34:102" x14ac:dyDescent="0.25">
      <c r="AH366" s="75"/>
      <c r="AI366" s="75"/>
      <c r="AJ366" s="75"/>
      <c r="AK366" s="75"/>
      <c r="AL366" s="75"/>
      <c r="AM366" s="75"/>
      <c r="AN366" s="75"/>
      <c r="AO366" s="117"/>
      <c r="AP366" s="117"/>
      <c r="AQ366" s="117"/>
      <c r="AR366" s="117"/>
      <c r="AS366" s="117"/>
      <c r="AT366" s="117"/>
      <c r="AU366" s="117"/>
      <c r="AV366" s="117"/>
      <c r="AW366" s="117"/>
      <c r="AX366" s="117"/>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row>
    <row r="367" spans="34:102" x14ac:dyDescent="0.25">
      <c r="AH367" s="75"/>
      <c r="AI367" s="75"/>
      <c r="AJ367" s="75"/>
      <c r="AK367" s="75"/>
      <c r="AL367" s="75"/>
      <c r="AM367" s="75"/>
      <c r="AN367" s="75"/>
      <c r="AO367" s="117"/>
      <c r="AP367" s="117"/>
      <c r="AQ367" s="117"/>
      <c r="AR367" s="117"/>
      <c r="AS367" s="117"/>
      <c r="AT367" s="117"/>
      <c r="AU367" s="117"/>
      <c r="AV367" s="117"/>
      <c r="AW367" s="117"/>
      <c r="AX367" s="117"/>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row>
    <row r="368" spans="34:102" x14ac:dyDescent="0.25">
      <c r="AH368" s="75"/>
      <c r="AI368" s="75"/>
      <c r="AJ368" s="75"/>
      <c r="AK368" s="75"/>
      <c r="AL368" s="75"/>
      <c r="AM368" s="75"/>
      <c r="AN368" s="75"/>
      <c r="AO368" s="117"/>
      <c r="AP368" s="117"/>
      <c r="AQ368" s="117"/>
      <c r="AR368" s="117"/>
      <c r="AS368" s="117"/>
      <c r="AT368" s="117"/>
      <c r="AU368" s="117"/>
      <c r="AV368" s="117"/>
      <c r="AW368" s="117"/>
      <c r="AX368" s="117"/>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row>
    <row r="369" spans="34:102" x14ac:dyDescent="0.25">
      <c r="AH369" s="75"/>
      <c r="AI369" s="75"/>
      <c r="AJ369" s="75"/>
      <c r="AK369" s="75"/>
      <c r="AL369" s="75"/>
      <c r="AM369" s="75"/>
      <c r="AN369" s="75"/>
      <c r="AO369" s="117"/>
      <c r="AP369" s="117"/>
      <c r="AQ369" s="117"/>
      <c r="AR369" s="117"/>
      <c r="AS369" s="117"/>
      <c r="AT369" s="117"/>
      <c r="AU369" s="117"/>
      <c r="AV369" s="117"/>
      <c r="AW369" s="117"/>
      <c r="AX369" s="117"/>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row>
    <row r="370" spans="34:102" x14ac:dyDescent="0.25">
      <c r="AH370" s="75"/>
      <c r="AI370" s="75"/>
      <c r="AJ370" s="75"/>
      <c r="AK370" s="75"/>
      <c r="AL370" s="75"/>
      <c r="AM370" s="75"/>
      <c r="AN370" s="75"/>
      <c r="AO370" s="117"/>
      <c r="AP370" s="117"/>
      <c r="AQ370" s="117"/>
      <c r="AR370" s="117"/>
      <c r="AS370" s="117"/>
      <c r="AT370" s="117"/>
      <c r="AU370" s="117"/>
      <c r="AV370" s="117"/>
      <c r="AW370" s="117"/>
      <c r="AX370" s="117"/>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row>
    <row r="371" spans="34:102" x14ac:dyDescent="0.25">
      <c r="AH371" s="75"/>
      <c r="AI371" s="75"/>
      <c r="AJ371" s="75"/>
      <c r="AK371" s="75"/>
      <c r="AL371" s="75"/>
      <c r="AM371" s="75"/>
      <c r="AN371" s="75"/>
      <c r="AO371" s="117"/>
      <c r="AP371" s="117"/>
      <c r="AQ371" s="117"/>
      <c r="AR371" s="117"/>
      <c r="AS371" s="117"/>
      <c r="AT371" s="117"/>
      <c r="AU371" s="117"/>
      <c r="AV371" s="117"/>
      <c r="AW371" s="117"/>
      <c r="AX371" s="117"/>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row>
    <row r="372" spans="34:102" x14ac:dyDescent="0.25">
      <c r="AH372" s="75"/>
      <c r="AI372" s="75"/>
      <c r="AJ372" s="75"/>
      <c r="AK372" s="75"/>
      <c r="AL372" s="75"/>
      <c r="AM372" s="75"/>
      <c r="AN372" s="75"/>
      <c r="AO372" s="117"/>
      <c r="AP372" s="117"/>
      <c r="AQ372" s="117"/>
      <c r="AR372" s="117"/>
      <c r="AS372" s="117"/>
      <c r="AT372" s="117"/>
      <c r="AU372" s="117"/>
      <c r="AV372" s="117"/>
      <c r="AW372" s="117"/>
      <c r="AX372" s="117"/>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row>
    <row r="373" spans="34:102" x14ac:dyDescent="0.25">
      <c r="AH373" s="75"/>
      <c r="AI373" s="75"/>
      <c r="AJ373" s="75"/>
      <c r="AK373" s="75"/>
      <c r="AL373" s="75"/>
      <c r="AM373" s="75"/>
      <c r="AN373" s="75"/>
      <c r="AO373" s="117"/>
      <c r="AP373" s="117"/>
      <c r="AQ373" s="117"/>
      <c r="AR373" s="117"/>
      <c r="AS373" s="117"/>
      <c r="AT373" s="117"/>
      <c r="AU373" s="117"/>
      <c r="AV373" s="117"/>
      <c r="AW373" s="117"/>
      <c r="AX373" s="117"/>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row>
    <row r="374" spans="34:102" x14ac:dyDescent="0.25">
      <c r="AH374" s="75"/>
      <c r="AI374" s="75"/>
      <c r="AJ374" s="75"/>
      <c r="AK374" s="75"/>
      <c r="AL374" s="75"/>
      <c r="AM374" s="75"/>
      <c r="AN374" s="75"/>
      <c r="AO374" s="117"/>
      <c r="AP374" s="117"/>
      <c r="AQ374" s="117"/>
      <c r="AR374" s="117"/>
      <c r="AS374" s="117"/>
      <c r="AT374" s="117"/>
      <c r="AU374" s="117"/>
      <c r="AV374" s="117"/>
      <c r="AW374" s="117"/>
      <c r="AX374" s="117"/>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row>
    <row r="375" spans="34:102" x14ac:dyDescent="0.25">
      <c r="AH375" s="75"/>
      <c r="AI375" s="75"/>
      <c r="AJ375" s="75"/>
      <c r="AK375" s="75"/>
      <c r="AL375" s="75"/>
      <c r="AM375" s="75"/>
      <c r="AN375" s="75"/>
      <c r="AO375" s="117"/>
      <c r="AP375" s="117"/>
      <c r="AQ375" s="117"/>
      <c r="AR375" s="117"/>
      <c r="AS375" s="117"/>
      <c r="AT375" s="117"/>
      <c r="AU375" s="117"/>
      <c r="AV375" s="117"/>
      <c r="AW375" s="117"/>
      <c r="AX375" s="117"/>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row>
    <row r="376" spans="34:102" x14ac:dyDescent="0.25">
      <c r="AH376" s="75"/>
      <c r="AI376" s="75"/>
      <c r="AJ376" s="75"/>
      <c r="AK376" s="75"/>
      <c r="AL376" s="75"/>
      <c r="AM376" s="75"/>
      <c r="AN376" s="75"/>
      <c r="AO376" s="117"/>
      <c r="AP376" s="117"/>
      <c r="AQ376" s="117"/>
      <c r="AR376" s="117"/>
      <c r="AS376" s="117"/>
      <c r="AT376" s="117"/>
      <c r="AU376" s="117"/>
      <c r="AV376" s="117"/>
      <c r="AW376" s="117"/>
      <c r="AX376" s="117"/>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row>
    <row r="377" spans="34:102" x14ac:dyDescent="0.25">
      <c r="AH377" s="75"/>
      <c r="AI377" s="75"/>
      <c r="AJ377" s="75"/>
      <c r="AK377" s="75"/>
      <c r="AL377" s="75"/>
      <c r="AM377" s="75"/>
      <c r="AN377" s="75"/>
      <c r="AO377" s="117"/>
      <c r="AP377" s="117"/>
      <c r="AQ377" s="117"/>
      <c r="AR377" s="117"/>
      <c r="AS377" s="117"/>
      <c r="AT377" s="117"/>
      <c r="AU377" s="117"/>
      <c r="AV377" s="117"/>
      <c r="AW377" s="117"/>
      <c r="AX377" s="117"/>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row>
    <row r="378" spans="34:102" x14ac:dyDescent="0.25">
      <c r="AH378" s="75"/>
      <c r="AI378" s="75"/>
      <c r="AJ378" s="75"/>
      <c r="AK378" s="75"/>
      <c r="AL378" s="75"/>
      <c r="AM378" s="75"/>
      <c r="AN378" s="75"/>
      <c r="AO378" s="117"/>
      <c r="AP378" s="117"/>
      <c r="AQ378" s="117"/>
      <c r="AR378" s="117"/>
      <c r="AS378" s="117"/>
      <c r="AT378" s="117"/>
      <c r="AU378" s="117"/>
      <c r="AV378" s="117"/>
      <c r="AW378" s="117"/>
      <c r="AX378" s="117"/>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row>
    <row r="379" spans="34:102" x14ac:dyDescent="0.25">
      <c r="AH379" s="75"/>
      <c r="AI379" s="75"/>
      <c r="AJ379" s="75"/>
      <c r="AK379" s="75"/>
      <c r="AL379" s="75"/>
      <c r="AM379" s="75"/>
      <c r="AN379" s="75"/>
      <c r="AO379" s="117"/>
      <c r="AP379" s="117"/>
      <c r="AQ379" s="117"/>
      <c r="AR379" s="117"/>
      <c r="AS379" s="117"/>
      <c r="AT379" s="117"/>
      <c r="AU379" s="117"/>
      <c r="AV379" s="117"/>
      <c r="AW379" s="117"/>
      <c r="AX379" s="117"/>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row>
    <row r="380" spans="34:102" x14ac:dyDescent="0.25">
      <c r="AH380" s="75"/>
      <c r="AI380" s="75"/>
      <c r="AJ380" s="75"/>
      <c r="AK380" s="75"/>
      <c r="AL380" s="75"/>
      <c r="AM380" s="75"/>
      <c r="AN380" s="75"/>
      <c r="AO380" s="117"/>
      <c r="AP380" s="117"/>
      <c r="AQ380" s="117"/>
      <c r="AR380" s="117"/>
      <c r="AS380" s="117"/>
      <c r="AT380" s="117"/>
      <c r="AU380" s="117"/>
      <c r="AV380" s="117"/>
      <c r="AW380" s="117"/>
      <c r="AX380" s="117"/>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row>
    <row r="381" spans="34:102" x14ac:dyDescent="0.25">
      <c r="AH381" s="75"/>
      <c r="AI381" s="75"/>
      <c r="AJ381" s="75"/>
      <c r="AK381" s="75"/>
      <c r="AL381" s="75"/>
      <c r="AM381" s="75"/>
      <c r="AN381" s="75"/>
      <c r="AO381" s="117"/>
      <c r="AP381" s="117"/>
      <c r="AQ381" s="117"/>
      <c r="AR381" s="117"/>
      <c r="AS381" s="117"/>
      <c r="AT381" s="117"/>
      <c r="AU381" s="117"/>
      <c r="AV381" s="117"/>
      <c r="AW381" s="117"/>
      <c r="AX381" s="117"/>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row>
    <row r="382" spans="34:102" x14ac:dyDescent="0.25">
      <c r="AH382" s="75"/>
      <c r="AI382" s="75"/>
      <c r="AJ382" s="75"/>
      <c r="AK382" s="75"/>
      <c r="AL382" s="75"/>
      <c r="AM382" s="75"/>
      <c r="AN382" s="75"/>
      <c r="AO382" s="117"/>
      <c r="AP382" s="117"/>
      <c r="AQ382" s="117"/>
      <c r="AR382" s="117"/>
      <c r="AS382" s="117"/>
      <c r="AT382" s="117"/>
      <c r="AU382" s="117"/>
      <c r="AV382" s="117"/>
      <c r="AW382" s="117"/>
      <c r="AX382" s="117"/>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row>
    <row r="383" spans="34:102" x14ac:dyDescent="0.25">
      <c r="AH383" s="75"/>
      <c r="AI383" s="75"/>
      <c r="AJ383" s="75"/>
      <c r="AK383" s="75"/>
      <c r="AL383" s="75"/>
      <c r="AM383" s="75"/>
      <c r="AN383" s="75"/>
      <c r="AO383" s="117"/>
      <c r="AP383" s="117"/>
      <c r="AQ383" s="117"/>
      <c r="AR383" s="117"/>
      <c r="AS383" s="117"/>
      <c r="AT383" s="117"/>
      <c r="AU383" s="117"/>
      <c r="AV383" s="117"/>
      <c r="AW383" s="117"/>
      <c r="AX383" s="117"/>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row>
    <row r="384" spans="34:102" x14ac:dyDescent="0.25">
      <c r="AH384" s="75"/>
      <c r="AI384" s="75"/>
      <c r="AJ384" s="75"/>
      <c r="AK384" s="75"/>
      <c r="AL384" s="75"/>
      <c r="AM384" s="75"/>
      <c r="AN384" s="75"/>
      <c r="AO384" s="117"/>
      <c r="AP384" s="117"/>
      <c r="AQ384" s="117"/>
      <c r="AR384" s="117"/>
      <c r="AS384" s="117"/>
      <c r="AT384" s="117"/>
      <c r="AU384" s="117"/>
      <c r="AV384" s="117"/>
      <c r="AW384" s="117"/>
      <c r="AX384" s="117"/>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row>
    <row r="385" spans="34:102" x14ac:dyDescent="0.25">
      <c r="AH385" s="75"/>
      <c r="AI385" s="75"/>
      <c r="AJ385" s="75"/>
      <c r="AK385" s="75"/>
      <c r="AL385" s="75"/>
      <c r="AM385" s="75"/>
      <c r="AN385" s="75"/>
      <c r="AO385" s="117"/>
      <c r="AP385" s="117"/>
      <c r="AQ385" s="117"/>
      <c r="AR385" s="117"/>
      <c r="AS385" s="117"/>
      <c r="AT385" s="117"/>
      <c r="AU385" s="117"/>
      <c r="AV385" s="117"/>
      <c r="AW385" s="117"/>
      <c r="AX385" s="117"/>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row>
    <row r="386" spans="34:102" x14ac:dyDescent="0.25">
      <c r="AH386" s="75"/>
      <c r="AI386" s="75"/>
      <c r="AJ386" s="75"/>
      <c r="AK386" s="75"/>
      <c r="AL386" s="75"/>
      <c r="AM386" s="75"/>
      <c r="AN386" s="75"/>
      <c r="AO386" s="117"/>
      <c r="AP386" s="117"/>
      <c r="AQ386" s="117"/>
      <c r="AR386" s="117"/>
      <c r="AS386" s="117"/>
      <c r="AT386" s="117"/>
      <c r="AU386" s="117"/>
      <c r="AV386" s="117"/>
      <c r="AW386" s="117"/>
      <c r="AX386" s="117"/>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row>
    <row r="387" spans="34:102" x14ac:dyDescent="0.25">
      <c r="AH387" s="75"/>
      <c r="AI387" s="75"/>
      <c r="AJ387" s="75"/>
      <c r="AK387" s="75"/>
      <c r="AL387" s="75"/>
      <c r="AM387" s="75"/>
      <c r="AN387" s="75"/>
      <c r="AO387" s="117"/>
      <c r="AP387" s="117"/>
      <c r="AQ387" s="117"/>
      <c r="AR387" s="117"/>
      <c r="AS387" s="117"/>
      <c r="AT387" s="117"/>
      <c r="AU387" s="117"/>
      <c r="AV387" s="117"/>
      <c r="AW387" s="117"/>
      <c r="AX387" s="117"/>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row>
    <row r="388" spans="34:102" x14ac:dyDescent="0.25">
      <c r="AH388" s="75"/>
      <c r="AI388" s="75"/>
      <c r="AJ388" s="75"/>
      <c r="AK388" s="75"/>
      <c r="AL388" s="75"/>
      <c r="AM388" s="75"/>
      <c r="AN388" s="75"/>
      <c r="AO388" s="117"/>
      <c r="AP388" s="117"/>
      <c r="AQ388" s="117"/>
      <c r="AR388" s="117"/>
      <c r="AS388" s="117"/>
      <c r="AT388" s="117"/>
      <c r="AU388" s="117"/>
      <c r="AV388" s="117"/>
      <c r="AW388" s="117"/>
      <c r="AX388" s="117"/>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row>
    <row r="389" spans="34:102" x14ac:dyDescent="0.25">
      <c r="AH389" s="75"/>
      <c r="AI389" s="75"/>
      <c r="AJ389" s="75"/>
      <c r="AK389" s="75"/>
      <c r="AL389" s="75"/>
      <c r="AM389" s="75"/>
      <c r="AN389" s="75"/>
      <c r="AO389" s="117"/>
      <c r="AP389" s="117"/>
      <c r="AQ389" s="117"/>
      <c r="AR389" s="117"/>
      <c r="AS389" s="117"/>
      <c r="AT389" s="117"/>
      <c r="AU389" s="117"/>
      <c r="AV389" s="117"/>
      <c r="AW389" s="117"/>
      <c r="AX389" s="117"/>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row>
    <row r="390" spans="34:102" x14ac:dyDescent="0.25">
      <c r="AH390" s="75"/>
      <c r="AI390" s="75"/>
      <c r="AJ390" s="75"/>
      <c r="AK390" s="75"/>
      <c r="AL390" s="75"/>
      <c r="AM390" s="75"/>
      <c r="AN390" s="75"/>
      <c r="AO390" s="117"/>
      <c r="AP390" s="117"/>
      <c r="AQ390" s="117"/>
      <c r="AR390" s="117"/>
      <c r="AS390" s="117"/>
      <c r="AT390" s="117"/>
      <c r="AU390" s="117"/>
      <c r="AV390" s="117"/>
      <c r="AW390" s="117"/>
      <c r="AX390" s="117"/>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row>
    <row r="391" spans="34:102" x14ac:dyDescent="0.25">
      <c r="AH391" s="75"/>
      <c r="AI391" s="75"/>
      <c r="AJ391" s="75"/>
      <c r="AK391" s="75"/>
      <c r="AL391" s="75"/>
      <c r="AM391" s="75"/>
      <c r="AN391" s="75"/>
      <c r="AO391" s="117"/>
      <c r="AP391" s="117"/>
      <c r="AQ391" s="117"/>
      <c r="AR391" s="117"/>
      <c r="AS391" s="117"/>
      <c r="AT391" s="117"/>
      <c r="AU391" s="117"/>
      <c r="AV391" s="117"/>
      <c r="AW391" s="117"/>
      <c r="AX391" s="117"/>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row>
    <row r="392" spans="34:102" x14ac:dyDescent="0.25">
      <c r="AH392" s="75"/>
      <c r="AI392" s="75"/>
      <c r="AJ392" s="75"/>
      <c r="AK392" s="75"/>
      <c r="AL392" s="75"/>
      <c r="AM392" s="75"/>
      <c r="AN392" s="75"/>
      <c r="AO392" s="117"/>
      <c r="AP392" s="117"/>
      <c r="AQ392" s="117"/>
      <c r="AR392" s="117"/>
      <c r="AS392" s="117"/>
      <c r="AT392" s="117"/>
      <c r="AU392" s="117"/>
      <c r="AV392" s="117"/>
      <c r="AW392" s="117"/>
      <c r="AX392" s="117"/>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row>
    <row r="393" spans="34:102" x14ac:dyDescent="0.25">
      <c r="AH393" s="75"/>
      <c r="AI393" s="75"/>
      <c r="AJ393" s="75"/>
      <c r="AK393" s="75"/>
      <c r="AL393" s="75"/>
      <c r="AM393" s="75"/>
      <c r="AN393" s="75"/>
      <c r="AO393" s="117"/>
      <c r="AP393" s="117"/>
      <c r="AQ393" s="117"/>
      <c r="AR393" s="117"/>
      <c r="AS393" s="117"/>
      <c r="AT393" s="117"/>
      <c r="AU393" s="117"/>
      <c r="AV393" s="117"/>
      <c r="AW393" s="117"/>
      <c r="AX393" s="117"/>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row>
    <row r="394" spans="34:102" x14ac:dyDescent="0.25">
      <c r="AH394" s="75"/>
      <c r="AI394" s="75"/>
      <c r="AJ394" s="75"/>
      <c r="AK394" s="75"/>
      <c r="AL394" s="75"/>
      <c r="AM394" s="75"/>
      <c r="AN394" s="75"/>
      <c r="AO394" s="117"/>
      <c r="AP394" s="117"/>
      <c r="AQ394" s="117"/>
      <c r="AR394" s="117"/>
      <c r="AS394" s="117"/>
      <c r="AT394" s="117"/>
      <c r="AU394" s="117"/>
      <c r="AV394" s="117"/>
      <c r="AW394" s="117"/>
      <c r="AX394" s="117"/>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row>
    <row r="395" spans="34:102" x14ac:dyDescent="0.25">
      <c r="AH395" s="75"/>
      <c r="AI395" s="75"/>
      <c r="AJ395" s="75"/>
      <c r="AK395" s="75"/>
      <c r="AL395" s="75"/>
      <c r="AM395" s="75"/>
      <c r="AN395" s="75"/>
      <c r="AO395" s="117"/>
      <c r="AP395" s="117"/>
      <c r="AQ395" s="117"/>
      <c r="AR395" s="117"/>
      <c r="AS395" s="117"/>
      <c r="AT395" s="117"/>
      <c r="AU395" s="117"/>
      <c r="AV395" s="117"/>
      <c r="AW395" s="117"/>
      <c r="AX395" s="117"/>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row>
    <row r="396" spans="34:102" x14ac:dyDescent="0.25">
      <c r="AH396" s="75"/>
      <c r="AI396" s="75"/>
      <c r="AJ396" s="75"/>
      <c r="AK396" s="75"/>
      <c r="AL396" s="75"/>
      <c r="AM396" s="75"/>
      <c r="AN396" s="75"/>
      <c r="AO396" s="117"/>
      <c r="AP396" s="117"/>
      <c r="AQ396" s="117"/>
      <c r="AR396" s="117"/>
      <c r="AS396" s="117"/>
      <c r="AT396" s="117"/>
      <c r="AU396" s="117"/>
      <c r="AV396" s="117"/>
      <c r="AW396" s="117"/>
      <c r="AX396" s="117"/>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row>
    <row r="397" spans="34:102" x14ac:dyDescent="0.25">
      <c r="AH397" s="75"/>
      <c r="AI397" s="75"/>
      <c r="AJ397" s="75"/>
      <c r="AK397" s="75"/>
      <c r="AL397" s="75"/>
      <c r="AM397" s="75"/>
      <c r="AN397" s="75"/>
      <c r="AO397" s="117"/>
      <c r="AP397" s="117"/>
      <c r="AQ397" s="117"/>
      <c r="AR397" s="117"/>
      <c r="AS397" s="117"/>
      <c r="AT397" s="117"/>
      <c r="AU397" s="117"/>
      <c r="AV397" s="117"/>
      <c r="AW397" s="117"/>
      <c r="AX397" s="117"/>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row>
    <row r="398" spans="34:102" x14ac:dyDescent="0.25">
      <c r="AH398" s="75"/>
      <c r="AI398" s="75"/>
      <c r="AJ398" s="75"/>
      <c r="AK398" s="75"/>
      <c r="AL398" s="75"/>
      <c r="AM398" s="75"/>
      <c r="AN398" s="75"/>
      <c r="AO398" s="117"/>
      <c r="AP398" s="117"/>
      <c r="AQ398" s="117"/>
      <c r="AR398" s="117"/>
      <c r="AS398" s="117"/>
      <c r="AT398" s="117"/>
      <c r="AU398" s="117"/>
      <c r="AV398" s="117"/>
      <c r="AW398" s="117"/>
      <c r="AX398" s="117"/>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row>
    <row r="399" spans="34:102" x14ac:dyDescent="0.25">
      <c r="AH399" s="75"/>
      <c r="AI399" s="75"/>
      <c r="AJ399" s="75"/>
      <c r="AK399" s="75"/>
      <c r="AL399" s="75"/>
      <c r="AM399" s="75"/>
      <c r="AN399" s="75"/>
      <c r="AO399" s="117"/>
      <c r="AP399" s="117"/>
      <c r="AQ399" s="117"/>
      <c r="AR399" s="117"/>
      <c r="AS399" s="117"/>
      <c r="AT399" s="117"/>
      <c r="AU399" s="117"/>
      <c r="AV399" s="117"/>
      <c r="AW399" s="117"/>
      <c r="AX399" s="117"/>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row>
    <row r="400" spans="34:102" x14ac:dyDescent="0.25">
      <c r="AH400" s="75"/>
      <c r="AI400" s="75"/>
      <c r="AJ400" s="75"/>
      <c r="AK400" s="75"/>
      <c r="AL400" s="75"/>
      <c r="AM400" s="75"/>
      <c r="AN400" s="75"/>
      <c r="AO400" s="117"/>
      <c r="AP400" s="117"/>
      <c r="AQ400" s="117"/>
      <c r="AR400" s="117"/>
      <c r="AS400" s="117"/>
      <c r="AT400" s="117"/>
      <c r="AU400" s="117"/>
      <c r="AV400" s="117"/>
      <c r="AW400" s="117"/>
      <c r="AX400" s="117"/>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row>
    <row r="401" spans="34:102" x14ac:dyDescent="0.25">
      <c r="AH401" s="75"/>
      <c r="AI401" s="75"/>
      <c r="AJ401" s="75"/>
      <c r="AK401" s="75"/>
      <c r="AL401" s="75"/>
      <c r="AM401" s="75"/>
      <c r="AN401" s="75"/>
      <c r="AO401" s="117"/>
      <c r="AP401" s="117"/>
      <c r="AQ401" s="117"/>
      <c r="AR401" s="117"/>
      <c r="AS401" s="117"/>
      <c r="AT401" s="117"/>
      <c r="AU401" s="117"/>
      <c r="AV401" s="117"/>
      <c r="AW401" s="117"/>
      <c r="AX401" s="117"/>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row>
    <row r="402" spans="34:102" x14ac:dyDescent="0.25">
      <c r="AH402" s="75"/>
      <c r="AI402" s="75"/>
      <c r="AJ402" s="75"/>
      <c r="AK402" s="75"/>
      <c r="AL402" s="75"/>
      <c r="AM402" s="75"/>
      <c r="AN402" s="75"/>
      <c r="AO402" s="117"/>
      <c r="AP402" s="117"/>
      <c r="AQ402" s="117"/>
      <c r="AR402" s="117"/>
      <c r="AS402" s="117"/>
      <c r="AT402" s="117"/>
      <c r="AU402" s="117"/>
      <c r="AV402" s="117"/>
      <c r="AW402" s="117"/>
      <c r="AX402" s="117"/>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row>
    <row r="403" spans="34:102" x14ac:dyDescent="0.25">
      <c r="AH403" s="75"/>
      <c r="AI403" s="75"/>
      <c r="AJ403" s="75"/>
      <c r="AK403" s="75"/>
      <c r="AL403" s="75"/>
      <c r="AM403" s="75"/>
      <c r="AN403" s="75"/>
      <c r="AO403" s="117"/>
      <c r="AP403" s="117"/>
      <c r="AQ403" s="117"/>
      <c r="AR403" s="117"/>
      <c r="AS403" s="117"/>
      <c r="AT403" s="117"/>
      <c r="AU403" s="117"/>
      <c r="AV403" s="117"/>
      <c r="AW403" s="117"/>
      <c r="AX403" s="117"/>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row>
    <row r="404" spans="34:102" x14ac:dyDescent="0.25">
      <c r="AH404" s="75"/>
      <c r="AI404" s="75"/>
      <c r="AJ404" s="75"/>
      <c r="AK404" s="75"/>
      <c r="AL404" s="75"/>
      <c r="AM404" s="75"/>
      <c r="AN404" s="75"/>
      <c r="AO404" s="117"/>
      <c r="AP404" s="117"/>
      <c r="AQ404" s="117"/>
      <c r="AR404" s="117"/>
      <c r="AS404" s="117"/>
      <c r="AT404" s="117"/>
      <c r="AU404" s="117"/>
      <c r="AV404" s="117"/>
      <c r="AW404" s="117"/>
      <c r="AX404" s="117"/>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c r="CK404" s="75"/>
      <c r="CL404" s="75"/>
      <c r="CM404" s="75"/>
      <c r="CN404" s="75"/>
      <c r="CO404" s="75"/>
      <c r="CP404" s="75"/>
      <c r="CQ404" s="75"/>
      <c r="CR404" s="75"/>
      <c r="CS404" s="75"/>
      <c r="CT404" s="75"/>
      <c r="CU404" s="75"/>
      <c r="CV404" s="75"/>
      <c r="CW404" s="75"/>
      <c r="CX404" s="75"/>
    </row>
    <row r="405" spans="34:102" x14ac:dyDescent="0.25">
      <c r="AH405" s="75"/>
      <c r="AI405" s="75"/>
      <c r="AJ405" s="75"/>
      <c r="AK405" s="75"/>
      <c r="AL405" s="75"/>
      <c r="AM405" s="75"/>
      <c r="AN405" s="75"/>
      <c r="AO405" s="117"/>
      <c r="AP405" s="117"/>
      <c r="AQ405" s="117"/>
      <c r="AR405" s="117"/>
      <c r="AS405" s="117"/>
      <c r="AT405" s="117"/>
      <c r="AU405" s="117"/>
      <c r="AV405" s="117"/>
      <c r="AW405" s="117"/>
      <c r="AX405" s="117"/>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row>
    <row r="406" spans="34:102" x14ac:dyDescent="0.25">
      <c r="AH406" s="75"/>
      <c r="AI406" s="75"/>
      <c r="AJ406" s="75"/>
      <c r="AK406" s="75"/>
      <c r="AL406" s="75"/>
      <c r="AM406" s="75"/>
      <c r="AN406" s="75"/>
      <c r="AO406" s="117"/>
      <c r="AP406" s="117"/>
      <c r="AQ406" s="117"/>
      <c r="AR406" s="117"/>
      <c r="AS406" s="117"/>
      <c r="AT406" s="117"/>
      <c r="AU406" s="117"/>
      <c r="AV406" s="117"/>
      <c r="AW406" s="117"/>
      <c r="AX406" s="117"/>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c r="CK406" s="75"/>
      <c r="CL406" s="75"/>
      <c r="CM406" s="75"/>
      <c r="CN406" s="75"/>
      <c r="CO406" s="75"/>
      <c r="CP406" s="75"/>
      <c r="CQ406" s="75"/>
      <c r="CR406" s="75"/>
      <c r="CS406" s="75"/>
      <c r="CT406" s="75"/>
      <c r="CU406" s="75"/>
      <c r="CV406" s="75"/>
      <c r="CW406" s="75"/>
      <c r="CX406" s="75"/>
    </row>
    <row r="407" spans="34:102" x14ac:dyDescent="0.25">
      <c r="AH407" s="75"/>
      <c r="AI407" s="75"/>
      <c r="AJ407" s="75"/>
      <c r="AK407" s="75"/>
      <c r="AL407" s="75"/>
      <c r="AM407" s="75"/>
      <c r="AN407" s="75"/>
      <c r="AO407" s="117"/>
      <c r="AP407" s="117"/>
      <c r="AQ407" s="117"/>
      <c r="AR407" s="117"/>
      <c r="AS407" s="117"/>
      <c r="AT407" s="117"/>
      <c r="AU407" s="117"/>
      <c r="AV407" s="117"/>
      <c r="AW407" s="117"/>
      <c r="AX407" s="117"/>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c r="CK407" s="75"/>
      <c r="CL407" s="75"/>
      <c r="CM407" s="75"/>
      <c r="CN407" s="75"/>
      <c r="CO407" s="75"/>
      <c r="CP407" s="75"/>
      <c r="CQ407" s="75"/>
      <c r="CR407" s="75"/>
      <c r="CS407" s="75"/>
      <c r="CT407" s="75"/>
      <c r="CU407" s="75"/>
      <c r="CV407" s="75"/>
      <c r="CW407" s="75"/>
      <c r="CX407" s="75"/>
    </row>
    <row r="408" spans="34:102" x14ac:dyDescent="0.25">
      <c r="AH408" s="75"/>
      <c r="AI408" s="75"/>
      <c r="AJ408" s="75"/>
      <c r="AK408" s="75"/>
      <c r="AL408" s="75"/>
      <c r="AM408" s="75"/>
      <c r="AN408" s="75"/>
      <c r="AO408" s="117"/>
      <c r="AP408" s="117"/>
      <c r="AQ408" s="117"/>
      <c r="AR408" s="117"/>
      <c r="AS408" s="117"/>
      <c r="AT408" s="117"/>
      <c r="AU408" s="117"/>
      <c r="AV408" s="117"/>
      <c r="AW408" s="117"/>
      <c r="AX408" s="117"/>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c r="CK408" s="75"/>
      <c r="CL408" s="75"/>
      <c r="CM408" s="75"/>
      <c r="CN408" s="75"/>
      <c r="CO408" s="75"/>
      <c r="CP408" s="75"/>
      <c r="CQ408" s="75"/>
      <c r="CR408" s="75"/>
      <c r="CS408" s="75"/>
      <c r="CT408" s="75"/>
      <c r="CU408" s="75"/>
      <c r="CV408" s="75"/>
      <c r="CW408" s="75"/>
      <c r="CX408" s="75"/>
    </row>
    <row r="409" spans="34:102" x14ac:dyDescent="0.25">
      <c r="AH409" s="75"/>
      <c r="AI409" s="75"/>
      <c r="AJ409" s="75"/>
      <c r="AK409" s="75"/>
      <c r="AL409" s="75"/>
      <c r="AM409" s="75"/>
      <c r="AN409" s="75"/>
      <c r="AO409" s="117"/>
      <c r="AP409" s="117"/>
      <c r="AQ409" s="117"/>
      <c r="AR409" s="117"/>
      <c r="AS409" s="117"/>
      <c r="AT409" s="117"/>
      <c r="AU409" s="117"/>
      <c r="AV409" s="117"/>
      <c r="AW409" s="117"/>
      <c r="AX409" s="117"/>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c r="CK409" s="75"/>
      <c r="CL409" s="75"/>
      <c r="CM409" s="75"/>
      <c r="CN409" s="75"/>
      <c r="CO409" s="75"/>
      <c r="CP409" s="75"/>
      <c r="CQ409" s="75"/>
      <c r="CR409" s="75"/>
      <c r="CS409" s="75"/>
      <c r="CT409" s="75"/>
      <c r="CU409" s="75"/>
      <c r="CV409" s="75"/>
      <c r="CW409" s="75"/>
      <c r="CX409" s="75"/>
    </row>
    <row r="410" spans="34:102" x14ac:dyDescent="0.25">
      <c r="AH410" s="75"/>
      <c r="AI410" s="75"/>
      <c r="AJ410" s="75"/>
      <c r="AK410" s="75"/>
      <c r="AL410" s="75"/>
      <c r="AM410" s="75"/>
      <c r="AN410" s="75"/>
      <c r="AO410" s="117"/>
      <c r="AP410" s="117"/>
      <c r="AQ410" s="117"/>
      <c r="AR410" s="117"/>
      <c r="AS410" s="117"/>
      <c r="AT410" s="117"/>
      <c r="AU410" s="117"/>
      <c r="AV410" s="117"/>
      <c r="AW410" s="117"/>
      <c r="AX410" s="117"/>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c r="CK410" s="75"/>
      <c r="CL410" s="75"/>
      <c r="CM410" s="75"/>
      <c r="CN410" s="75"/>
      <c r="CO410" s="75"/>
      <c r="CP410" s="75"/>
      <c r="CQ410" s="75"/>
      <c r="CR410" s="75"/>
      <c r="CS410" s="75"/>
      <c r="CT410" s="75"/>
      <c r="CU410" s="75"/>
      <c r="CV410" s="75"/>
      <c r="CW410" s="75"/>
      <c r="CX410" s="75"/>
    </row>
    <row r="411" spans="34:102" x14ac:dyDescent="0.25">
      <c r="AH411" s="75"/>
      <c r="AI411" s="75"/>
      <c r="AJ411" s="75"/>
      <c r="AK411" s="75"/>
      <c r="AL411" s="75"/>
      <c r="AM411" s="75"/>
      <c r="AN411" s="75"/>
      <c r="AO411" s="117"/>
      <c r="AP411" s="117"/>
      <c r="AQ411" s="117"/>
      <c r="AR411" s="117"/>
      <c r="AS411" s="117"/>
      <c r="AT411" s="117"/>
      <c r="AU411" s="117"/>
      <c r="AV411" s="117"/>
      <c r="AW411" s="117"/>
      <c r="AX411" s="117"/>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c r="CK411" s="75"/>
      <c r="CL411" s="75"/>
      <c r="CM411" s="75"/>
      <c r="CN411" s="75"/>
      <c r="CO411" s="75"/>
      <c r="CP411" s="75"/>
      <c r="CQ411" s="75"/>
      <c r="CR411" s="75"/>
      <c r="CS411" s="75"/>
      <c r="CT411" s="75"/>
      <c r="CU411" s="75"/>
      <c r="CV411" s="75"/>
      <c r="CW411" s="75"/>
      <c r="CX411" s="75"/>
    </row>
    <row r="412" spans="34:102" x14ac:dyDescent="0.25">
      <c r="AH412" s="75"/>
      <c r="AI412" s="75"/>
      <c r="AJ412" s="75"/>
      <c r="AK412" s="75"/>
      <c r="AL412" s="75"/>
      <c r="AM412" s="75"/>
      <c r="AN412" s="75"/>
      <c r="AO412" s="117"/>
      <c r="AP412" s="117"/>
      <c r="AQ412" s="117"/>
      <c r="AR412" s="117"/>
      <c r="AS412" s="117"/>
      <c r="AT412" s="117"/>
      <c r="AU412" s="117"/>
      <c r="AV412" s="117"/>
      <c r="AW412" s="117"/>
      <c r="AX412" s="117"/>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c r="CK412" s="75"/>
      <c r="CL412" s="75"/>
      <c r="CM412" s="75"/>
      <c r="CN412" s="75"/>
      <c r="CO412" s="75"/>
      <c r="CP412" s="75"/>
      <c r="CQ412" s="75"/>
      <c r="CR412" s="75"/>
      <c r="CS412" s="75"/>
      <c r="CT412" s="75"/>
      <c r="CU412" s="75"/>
      <c r="CV412" s="75"/>
      <c r="CW412" s="75"/>
      <c r="CX412" s="75"/>
    </row>
    <row r="413" spans="34:102" x14ac:dyDescent="0.25">
      <c r="AH413" s="75"/>
      <c r="AI413" s="75"/>
      <c r="AJ413" s="75"/>
      <c r="AK413" s="75"/>
      <c r="AL413" s="75"/>
      <c r="AM413" s="75"/>
      <c r="AN413" s="75"/>
      <c r="AO413" s="117"/>
      <c r="AP413" s="117"/>
      <c r="AQ413" s="117"/>
      <c r="AR413" s="117"/>
      <c r="AS413" s="117"/>
      <c r="AT413" s="117"/>
      <c r="AU413" s="117"/>
      <c r="AV413" s="117"/>
      <c r="AW413" s="117"/>
      <c r="AX413" s="117"/>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c r="CK413" s="75"/>
      <c r="CL413" s="75"/>
      <c r="CM413" s="75"/>
      <c r="CN413" s="75"/>
      <c r="CO413" s="75"/>
      <c r="CP413" s="75"/>
      <c r="CQ413" s="75"/>
      <c r="CR413" s="75"/>
      <c r="CS413" s="75"/>
      <c r="CT413" s="75"/>
      <c r="CU413" s="75"/>
      <c r="CV413" s="75"/>
      <c r="CW413" s="75"/>
      <c r="CX413" s="75"/>
    </row>
    <row r="414" spans="34:102" x14ac:dyDescent="0.25">
      <c r="AH414" s="75"/>
      <c r="AI414" s="75"/>
      <c r="AJ414" s="75"/>
      <c r="AK414" s="75"/>
      <c r="AL414" s="75"/>
      <c r="AM414" s="75"/>
      <c r="AN414" s="75"/>
      <c r="AO414" s="117"/>
      <c r="AP414" s="117"/>
      <c r="AQ414" s="117"/>
      <c r="AR414" s="117"/>
      <c r="AS414" s="117"/>
      <c r="AT414" s="117"/>
      <c r="AU414" s="117"/>
      <c r="AV414" s="117"/>
      <c r="AW414" s="117"/>
      <c r="AX414" s="117"/>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c r="CK414" s="75"/>
      <c r="CL414" s="75"/>
      <c r="CM414" s="75"/>
      <c r="CN414" s="75"/>
      <c r="CO414" s="75"/>
      <c r="CP414" s="75"/>
      <c r="CQ414" s="75"/>
      <c r="CR414" s="75"/>
      <c r="CS414" s="75"/>
      <c r="CT414" s="75"/>
      <c r="CU414" s="75"/>
      <c r="CV414" s="75"/>
      <c r="CW414" s="75"/>
      <c r="CX414" s="75"/>
    </row>
    <row r="415" spans="34:102" x14ac:dyDescent="0.25">
      <c r="AH415" s="75"/>
      <c r="AI415" s="75"/>
      <c r="AJ415" s="75"/>
      <c r="AK415" s="75"/>
      <c r="AL415" s="75"/>
      <c r="AM415" s="75"/>
      <c r="AN415" s="75"/>
      <c r="AO415" s="117"/>
      <c r="AP415" s="117"/>
      <c r="AQ415" s="117"/>
      <c r="AR415" s="117"/>
      <c r="AS415" s="117"/>
      <c r="AT415" s="117"/>
      <c r="AU415" s="117"/>
      <c r="AV415" s="117"/>
      <c r="AW415" s="117"/>
      <c r="AX415" s="117"/>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c r="CK415" s="75"/>
      <c r="CL415" s="75"/>
      <c r="CM415" s="75"/>
      <c r="CN415" s="75"/>
      <c r="CO415" s="75"/>
      <c r="CP415" s="75"/>
      <c r="CQ415" s="75"/>
      <c r="CR415" s="75"/>
      <c r="CS415" s="75"/>
      <c r="CT415" s="75"/>
      <c r="CU415" s="75"/>
      <c r="CV415" s="75"/>
      <c r="CW415" s="75"/>
      <c r="CX415" s="75"/>
    </row>
    <row r="416" spans="34:102" x14ac:dyDescent="0.25">
      <c r="AH416" s="75"/>
      <c r="AI416" s="75"/>
      <c r="AJ416" s="75"/>
      <c r="AK416" s="75"/>
      <c r="AL416" s="75"/>
      <c r="AM416" s="75"/>
      <c r="AN416" s="75"/>
      <c r="AO416" s="117"/>
      <c r="AP416" s="117"/>
      <c r="AQ416" s="117"/>
      <c r="AR416" s="117"/>
      <c r="AS416" s="117"/>
      <c r="AT416" s="117"/>
      <c r="AU416" s="117"/>
      <c r="AV416" s="117"/>
      <c r="AW416" s="117"/>
      <c r="AX416" s="117"/>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c r="CK416" s="75"/>
      <c r="CL416" s="75"/>
      <c r="CM416" s="75"/>
      <c r="CN416" s="75"/>
      <c r="CO416" s="75"/>
      <c r="CP416" s="75"/>
      <c r="CQ416" s="75"/>
      <c r="CR416" s="75"/>
      <c r="CS416" s="75"/>
      <c r="CT416" s="75"/>
      <c r="CU416" s="75"/>
      <c r="CV416" s="75"/>
      <c r="CW416" s="75"/>
      <c r="CX416" s="75"/>
    </row>
    <row r="417" spans="34:102" x14ac:dyDescent="0.25">
      <c r="AH417" s="75"/>
      <c r="AI417" s="75"/>
      <c r="AJ417" s="75"/>
      <c r="AK417" s="75"/>
      <c r="AL417" s="75"/>
      <c r="AM417" s="75"/>
      <c r="AN417" s="75"/>
      <c r="AO417" s="117"/>
      <c r="AP417" s="117"/>
      <c r="AQ417" s="117"/>
      <c r="AR417" s="117"/>
      <c r="AS417" s="117"/>
      <c r="AT417" s="117"/>
      <c r="AU417" s="117"/>
      <c r="AV417" s="117"/>
      <c r="AW417" s="117"/>
      <c r="AX417" s="117"/>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c r="CK417" s="75"/>
      <c r="CL417" s="75"/>
      <c r="CM417" s="75"/>
      <c r="CN417" s="75"/>
      <c r="CO417" s="75"/>
      <c r="CP417" s="75"/>
      <c r="CQ417" s="75"/>
      <c r="CR417" s="75"/>
      <c r="CS417" s="75"/>
      <c r="CT417" s="75"/>
      <c r="CU417" s="75"/>
      <c r="CV417" s="75"/>
      <c r="CW417" s="75"/>
      <c r="CX417" s="75"/>
    </row>
    <row r="418" spans="34:102" x14ac:dyDescent="0.25">
      <c r="AH418" s="75"/>
      <c r="AI418" s="75"/>
      <c r="AJ418" s="75"/>
      <c r="AK418" s="75"/>
      <c r="AL418" s="75"/>
      <c r="AM418" s="75"/>
      <c r="AN418" s="75"/>
      <c r="AO418" s="117"/>
      <c r="AP418" s="117"/>
      <c r="AQ418" s="117"/>
      <c r="AR418" s="117"/>
      <c r="AS418" s="117"/>
      <c r="AT418" s="117"/>
      <c r="AU418" s="117"/>
      <c r="AV418" s="117"/>
      <c r="AW418" s="117"/>
      <c r="AX418" s="117"/>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c r="CK418" s="75"/>
      <c r="CL418" s="75"/>
      <c r="CM418" s="75"/>
      <c r="CN418" s="75"/>
      <c r="CO418" s="75"/>
      <c r="CP418" s="75"/>
      <c r="CQ418" s="75"/>
      <c r="CR418" s="75"/>
      <c r="CS418" s="75"/>
      <c r="CT418" s="75"/>
      <c r="CU418" s="75"/>
      <c r="CV418" s="75"/>
      <c r="CW418" s="75"/>
      <c r="CX418" s="75"/>
    </row>
    <row r="419" spans="34:102" x14ac:dyDescent="0.25">
      <c r="AH419" s="75"/>
      <c r="AI419" s="75"/>
      <c r="AJ419" s="75"/>
      <c r="AK419" s="75"/>
      <c r="AL419" s="75"/>
      <c r="AM419" s="75"/>
      <c r="AN419" s="75"/>
      <c r="AO419" s="117"/>
      <c r="AP419" s="117"/>
      <c r="AQ419" s="117"/>
      <c r="AR419" s="117"/>
      <c r="AS419" s="117"/>
      <c r="AT419" s="117"/>
      <c r="AU419" s="117"/>
      <c r="AV419" s="117"/>
      <c r="AW419" s="117"/>
      <c r="AX419" s="117"/>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c r="CK419" s="75"/>
      <c r="CL419" s="75"/>
      <c r="CM419" s="75"/>
      <c r="CN419" s="75"/>
      <c r="CO419" s="75"/>
      <c r="CP419" s="75"/>
      <c r="CQ419" s="75"/>
      <c r="CR419" s="75"/>
      <c r="CS419" s="75"/>
      <c r="CT419" s="75"/>
      <c r="CU419" s="75"/>
      <c r="CV419" s="75"/>
      <c r="CW419" s="75"/>
      <c r="CX419" s="75"/>
    </row>
    <row r="420" spans="34:102" x14ac:dyDescent="0.25">
      <c r="AH420" s="75"/>
      <c r="AI420" s="75"/>
      <c r="AJ420" s="75"/>
      <c r="AK420" s="75"/>
      <c r="AL420" s="75"/>
      <c r="AM420" s="75"/>
      <c r="AN420" s="75"/>
      <c r="AO420" s="117"/>
      <c r="AP420" s="117"/>
      <c r="AQ420" s="117"/>
      <c r="AR420" s="117"/>
      <c r="AS420" s="117"/>
      <c r="AT420" s="117"/>
      <c r="AU420" s="117"/>
      <c r="AV420" s="117"/>
      <c r="AW420" s="117"/>
      <c r="AX420" s="117"/>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c r="CG420" s="75"/>
      <c r="CH420" s="75"/>
      <c r="CI420" s="75"/>
      <c r="CJ420" s="75"/>
      <c r="CK420" s="75"/>
      <c r="CL420" s="75"/>
      <c r="CM420" s="75"/>
      <c r="CN420" s="75"/>
      <c r="CO420" s="75"/>
      <c r="CP420" s="75"/>
      <c r="CQ420" s="75"/>
      <c r="CR420" s="75"/>
      <c r="CS420" s="75"/>
      <c r="CT420" s="75"/>
      <c r="CU420" s="75"/>
      <c r="CV420" s="75"/>
      <c r="CW420" s="75"/>
      <c r="CX420" s="75"/>
    </row>
    <row r="421" spans="34:102" x14ac:dyDescent="0.25">
      <c r="AH421" s="75"/>
      <c r="AI421" s="75"/>
      <c r="AJ421" s="75"/>
      <c r="AK421" s="75"/>
      <c r="AL421" s="75"/>
      <c r="AM421" s="75"/>
      <c r="AN421" s="75"/>
      <c r="AO421" s="117"/>
      <c r="AP421" s="117"/>
      <c r="AQ421" s="117"/>
      <c r="AR421" s="117"/>
      <c r="AS421" s="117"/>
      <c r="AT421" s="117"/>
      <c r="AU421" s="117"/>
      <c r="AV421" s="117"/>
      <c r="AW421" s="117"/>
      <c r="AX421" s="117"/>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c r="CG421" s="75"/>
      <c r="CH421" s="75"/>
      <c r="CI421" s="75"/>
      <c r="CJ421" s="75"/>
      <c r="CK421" s="75"/>
      <c r="CL421" s="75"/>
      <c r="CM421" s="75"/>
      <c r="CN421" s="75"/>
      <c r="CO421" s="75"/>
      <c r="CP421" s="75"/>
      <c r="CQ421" s="75"/>
      <c r="CR421" s="75"/>
      <c r="CS421" s="75"/>
      <c r="CT421" s="75"/>
      <c r="CU421" s="75"/>
      <c r="CV421" s="75"/>
      <c r="CW421" s="75"/>
      <c r="CX421" s="75"/>
    </row>
    <row r="422" spans="34:102" x14ac:dyDescent="0.25">
      <c r="AH422" s="75"/>
      <c r="AI422" s="75"/>
      <c r="AJ422" s="75"/>
      <c r="AK422" s="75"/>
      <c r="AL422" s="75"/>
      <c r="AM422" s="75"/>
      <c r="AN422" s="75"/>
      <c r="AO422" s="117"/>
      <c r="AP422" s="117"/>
      <c r="AQ422" s="117"/>
      <c r="AR422" s="117"/>
      <c r="AS422" s="117"/>
      <c r="AT422" s="117"/>
      <c r="AU422" s="117"/>
      <c r="AV422" s="117"/>
      <c r="AW422" s="117"/>
      <c r="AX422" s="117"/>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c r="CG422" s="75"/>
      <c r="CH422" s="75"/>
      <c r="CI422" s="75"/>
      <c r="CJ422" s="75"/>
      <c r="CK422" s="75"/>
      <c r="CL422" s="75"/>
      <c r="CM422" s="75"/>
      <c r="CN422" s="75"/>
      <c r="CO422" s="75"/>
      <c r="CP422" s="75"/>
      <c r="CQ422" s="75"/>
      <c r="CR422" s="75"/>
      <c r="CS422" s="75"/>
      <c r="CT422" s="75"/>
      <c r="CU422" s="75"/>
      <c r="CV422" s="75"/>
      <c r="CW422" s="75"/>
      <c r="CX422" s="75"/>
    </row>
    <row r="423" spans="34:102" x14ac:dyDescent="0.25">
      <c r="AH423" s="75"/>
      <c r="AI423" s="75"/>
      <c r="AJ423" s="75"/>
      <c r="AK423" s="75"/>
      <c r="AL423" s="75"/>
      <c r="AM423" s="75"/>
      <c r="AN423" s="75"/>
      <c r="AO423" s="117"/>
      <c r="AP423" s="117"/>
      <c r="AQ423" s="117"/>
      <c r="AR423" s="117"/>
      <c r="AS423" s="117"/>
      <c r="AT423" s="117"/>
      <c r="AU423" s="117"/>
      <c r="AV423" s="117"/>
      <c r="AW423" s="117"/>
      <c r="AX423" s="117"/>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c r="CG423" s="75"/>
      <c r="CH423" s="75"/>
      <c r="CI423" s="75"/>
      <c r="CJ423" s="75"/>
      <c r="CK423" s="75"/>
      <c r="CL423" s="75"/>
      <c r="CM423" s="75"/>
      <c r="CN423" s="75"/>
      <c r="CO423" s="75"/>
      <c r="CP423" s="75"/>
      <c r="CQ423" s="75"/>
      <c r="CR423" s="75"/>
      <c r="CS423" s="75"/>
      <c r="CT423" s="75"/>
      <c r="CU423" s="75"/>
      <c r="CV423" s="75"/>
      <c r="CW423" s="75"/>
      <c r="CX423" s="75"/>
    </row>
    <row r="424" spans="34:102" x14ac:dyDescent="0.25">
      <c r="AH424" s="75"/>
      <c r="AI424" s="75"/>
      <c r="AJ424" s="75"/>
      <c r="AK424" s="75"/>
      <c r="AL424" s="75"/>
      <c r="AM424" s="75"/>
      <c r="AN424" s="75"/>
      <c r="AO424" s="117"/>
      <c r="AP424" s="117"/>
      <c r="AQ424" s="117"/>
      <c r="AR424" s="117"/>
      <c r="AS424" s="117"/>
      <c r="AT424" s="117"/>
      <c r="AU424" s="117"/>
      <c r="AV424" s="117"/>
      <c r="AW424" s="117"/>
      <c r="AX424" s="117"/>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c r="CG424" s="75"/>
      <c r="CH424" s="75"/>
      <c r="CI424" s="75"/>
      <c r="CJ424" s="75"/>
      <c r="CK424" s="75"/>
      <c r="CL424" s="75"/>
      <c r="CM424" s="75"/>
      <c r="CN424" s="75"/>
      <c r="CO424" s="75"/>
      <c r="CP424" s="75"/>
      <c r="CQ424" s="75"/>
      <c r="CR424" s="75"/>
      <c r="CS424" s="75"/>
      <c r="CT424" s="75"/>
      <c r="CU424" s="75"/>
      <c r="CV424" s="75"/>
      <c r="CW424" s="75"/>
      <c r="CX424" s="75"/>
    </row>
    <row r="425" spans="34:102" x14ac:dyDescent="0.25">
      <c r="AH425" s="75"/>
      <c r="AI425" s="75"/>
      <c r="AJ425" s="75"/>
      <c r="AK425" s="75"/>
      <c r="AL425" s="75"/>
      <c r="AM425" s="75"/>
      <c r="AN425" s="75"/>
      <c r="AO425" s="117"/>
      <c r="AP425" s="117"/>
      <c r="AQ425" s="117"/>
      <c r="AR425" s="117"/>
      <c r="AS425" s="117"/>
      <c r="AT425" s="117"/>
      <c r="AU425" s="117"/>
      <c r="AV425" s="117"/>
      <c r="AW425" s="117"/>
      <c r="AX425" s="117"/>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c r="CG425" s="75"/>
      <c r="CH425" s="75"/>
      <c r="CI425" s="75"/>
      <c r="CJ425" s="75"/>
      <c r="CK425" s="75"/>
      <c r="CL425" s="75"/>
      <c r="CM425" s="75"/>
      <c r="CN425" s="75"/>
      <c r="CO425" s="75"/>
      <c r="CP425" s="75"/>
      <c r="CQ425" s="75"/>
      <c r="CR425" s="75"/>
      <c r="CS425" s="75"/>
      <c r="CT425" s="75"/>
      <c r="CU425" s="75"/>
      <c r="CV425" s="75"/>
      <c r="CW425" s="75"/>
      <c r="CX425" s="75"/>
    </row>
    <row r="426" spans="34:102" x14ac:dyDescent="0.25">
      <c r="AH426" s="75"/>
      <c r="AI426" s="75"/>
      <c r="AJ426" s="75"/>
      <c r="AK426" s="75"/>
      <c r="AL426" s="75"/>
      <c r="AM426" s="75"/>
      <c r="AN426" s="75"/>
      <c r="AO426" s="117"/>
      <c r="AP426" s="117"/>
      <c r="AQ426" s="117"/>
      <c r="AR426" s="117"/>
      <c r="AS426" s="117"/>
      <c r="AT426" s="117"/>
      <c r="AU426" s="117"/>
      <c r="AV426" s="117"/>
      <c r="AW426" s="117"/>
      <c r="AX426" s="117"/>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c r="CG426" s="75"/>
      <c r="CH426" s="75"/>
      <c r="CI426" s="75"/>
      <c r="CJ426" s="75"/>
      <c r="CK426" s="75"/>
      <c r="CL426" s="75"/>
      <c r="CM426" s="75"/>
      <c r="CN426" s="75"/>
      <c r="CO426" s="75"/>
      <c r="CP426" s="75"/>
      <c r="CQ426" s="75"/>
      <c r="CR426" s="75"/>
      <c r="CS426" s="75"/>
      <c r="CT426" s="75"/>
      <c r="CU426" s="75"/>
      <c r="CV426" s="75"/>
      <c r="CW426" s="75"/>
      <c r="CX426" s="75"/>
    </row>
    <row r="427" spans="34:102" x14ac:dyDescent="0.25">
      <c r="AH427" s="75"/>
      <c r="AI427" s="75"/>
      <c r="AJ427" s="75"/>
      <c r="AK427" s="75"/>
      <c r="AL427" s="75"/>
      <c r="AM427" s="75"/>
      <c r="AN427" s="75"/>
      <c r="AO427" s="117"/>
      <c r="AP427" s="117"/>
      <c r="AQ427" s="117"/>
      <c r="AR427" s="117"/>
      <c r="AS427" s="117"/>
      <c r="AT427" s="117"/>
      <c r="AU427" s="117"/>
      <c r="AV427" s="117"/>
      <c r="AW427" s="117"/>
      <c r="AX427" s="117"/>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c r="CG427" s="75"/>
      <c r="CH427" s="75"/>
      <c r="CI427" s="75"/>
      <c r="CJ427" s="75"/>
      <c r="CK427" s="75"/>
      <c r="CL427" s="75"/>
      <c r="CM427" s="75"/>
      <c r="CN427" s="75"/>
      <c r="CO427" s="75"/>
      <c r="CP427" s="75"/>
      <c r="CQ427" s="75"/>
      <c r="CR427" s="75"/>
      <c r="CS427" s="75"/>
      <c r="CT427" s="75"/>
      <c r="CU427" s="75"/>
      <c r="CV427" s="75"/>
      <c r="CW427" s="75"/>
      <c r="CX427" s="75"/>
    </row>
    <row r="428" spans="34:102" x14ac:dyDescent="0.25">
      <c r="AH428" s="75"/>
      <c r="AI428" s="75"/>
      <c r="AJ428" s="75"/>
      <c r="AK428" s="75"/>
      <c r="AL428" s="75"/>
      <c r="AM428" s="75"/>
      <c r="AN428" s="75"/>
      <c r="AO428" s="117"/>
      <c r="AP428" s="117"/>
      <c r="AQ428" s="117"/>
      <c r="AR428" s="117"/>
      <c r="AS428" s="117"/>
      <c r="AT428" s="117"/>
      <c r="AU428" s="117"/>
      <c r="AV428" s="117"/>
      <c r="AW428" s="117"/>
      <c r="AX428" s="117"/>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c r="CG428" s="75"/>
      <c r="CH428" s="75"/>
      <c r="CI428" s="75"/>
      <c r="CJ428" s="75"/>
      <c r="CK428" s="75"/>
      <c r="CL428" s="75"/>
      <c r="CM428" s="75"/>
      <c r="CN428" s="75"/>
      <c r="CO428" s="75"/>
      <c r="CP428" s="75"/>
      <c r="CQ428" s="75"/>
      <c r="CR428" s="75"/>
      <c r="CS428" s="75"/>
      <c r="CT428" s="75"/>
      <c r="CU428" s="75"/>
      <c r="CV428" s="75"/>
      <c r="CW428" s="75"/>
      <c r="CX428" s="75"/>
    </row>
    <row r="429" spans="34:102" x14ac:dyDescent="0.25">
      <c r="AH429" s="75"/>
      <c r="AI429" s="75"/>
      <c r="AJ429" s="75"/>
      <c r="AK429" s="75"/>
      <c r="AL429" s="75"/>
      <c r="AM429" s="75"/>
      <c r="AN429" s="75"/>
      <c r="AO429" s="117"/>
      <c r="AP429" s="117"/>
      <c r="AQ429" s="117"/>
      <c r="AR429" s="117"/>
      <c r="AS429" s="117"/>
      <c r="AT429" s="117"/>
      <c r="AU429" s="117"/>
      <c r="AV429" s="117"/>
      <c r="AW429" s="117"/>
      <c r="AX429" s="117"/>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c r="CG429" s="75"/>
      <c r="CH429" s="75"/>
      <c r="CI429" s="75"/>
      <c r="CJ429" s="75"/>
      <c r="CK429" s="75"/>
      <c r="CL429" s="75"/>
      <c r="CM429" s="75"/>
      <c r="CN429" s="75"/>
      <c r="CO429" s="75"/>
      <c r="CP429" s="75"/>
      <c r="CQ429" s="75"/>
      <c r="CR429" s="75"/>
      <c r="CS429" s="75"/>
      <c r="CT429" s="75"/>
      <c r="CU429" s="75"/>
      <c r="CV429" s="75"/>
      <c r="CW429" s="75"/>
      <c r="CX429" s="75"/>
    </row>
    <row r="430" spans="34:102" x14ac:dyDescent="0.25">
      <c r="AH430" s="75"/>
      <c r="AI430" s="75"/>
      <c r="AJ430" s="75"/>
      <c r="AK430" s="75"/>
      <c r="AL430" s="75"/>
      <c r="AM430" s="75"/>
      <c r="AN430" s="75"/>
      <c r="AO430" s="117"/>
      <c r="AP430" s="117"/>
      <c r="AQ430" s="117"/>
      <c r="AR430" s="117"/>
      <c r="AS430" s="117"/>
      <c r="AT430" s="117"/>
      <c r="AU430" s="117"/>
      <c r="AV430" s="117"/>
      <c r="AW430" s="117"/>
      <c r="AX430" s="117"/>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c r="CG430" s="75"/>
      <c r="CH430" s="75"/>
      <c r="CI430" s="75"/>
      <c r="CJ430" s="75"/>
      <c r="CK430" s="75"/>
      <c r="CL430" s="75"/>
      <c r="CM430" s="75"/>
      <c r="CN430" s="75"/>
      <c r="CO430" s="75"/>
      <c r="CP430" s="75"/>
      <c r="CQ430" s="75"/>
      <c r="CR430" s="75"/>
      <c r="CS430" s="75"/>
      <c r="CT430" s="75"/>
      <c r="CU430" s="75"/>
      <c r="CV430" s="75"/>
      <c r="CW430" s="75"/>
      <c r="CX430" s="75"/>
    </row>
    <row r="431" spans="34:102" x14ac:dyDescent="0.25">
      <c r="AH431" s="75"/>
      <c r="AI431" s="75"/>
      <c r="AJ431" s="75"/>
      <c r="AK431" s="75"/>
      <c r="AL431" s="75"/>
      <c r="AM431" s="75"/>
      <c r="AN431" s="75"/>
      <c r="AO431" s="117"/>
      <c r="AP431" s="117"/>
      <c r="AQ431" s="117"/>
      <c r="AR431" s="117"/>
      <c r="AS431" s="117"/>
      <c r="AT431" s="117"/>
      <c r="AU431" s="117"/>
      <c r="AV431" s="117"/>
      <c r="AW431" s="117"/>
      <c r="AX431" s="117"/>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c r="CG431" s="75"/>
      <c r="CH431" s="75"/>
      <c r="CI431" s="75"/>
      <c r="CJ431" s="75"/>
      <c r="CK431" s="75"/>
      <c r="CL431" s="75"/>
      <c r="CM431" s="75"/>
      <c r="CN431" s="75"/>
      <c r="CO431" s="75"/>
      <c r="CP431" s="75"/>
      <c r="CQ431" s="75"/>
      <c r="CR431" s="75"/>
      <c r="CS431" s="75"/>
      <c r="CT431" s="75"/>
      <c r="CU431" s="75"/>
      <c r="CV431" s="75"/>
      <c r="CW431" s="75"/>
      <c r="CX431" s="75"/>
    </row>
    <row r="432" spans="34:102" x14ac:dyDescent="0.25">
      <c r="AH432" s="75"/>
      <c r="AI432" s="75"/>
      <c r="AJ432" s="75"/>
      <c r="AK432" s="75"/>
      <c r="AL432" s="75"/>
      <c r="AM432" s="75"/>
      <c r="AN432" s="75"/>
      <c r="AO432" s="117"/>
      <c r="AP432" s="117"/>
      <c r="AQ432" s="117"/>
      <c r="AR432" s="117"/>
      <c r="AS432" s="117"/>
      <c r="AT432" s="117"/>
      <c r="AU432" s="117"/>
      <c r="AV432" s="117"/>
      <c r="AW432" s="117"/>
      <c r="AX432" s="117"/>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c r="CG432" s="75"/>
      <c r="CH432" s="75"/>
      <c r="CI432" s="75"/>
      <c r="CJ432" s="75"/>
      <c r="CK432" s="75"/>
      <c r="CL432" s="75"/>
      <c r="CM432" s="75"/>
      <c r="CN432" s="75"/>
      <c r="CO432" s="75"/>
      <c r="CP432" s="75"/>
      <c r="CQ432" s="75"/>
      <c r="CR432" s="75"/>
      <c r="CS432" s="75"/>
      <c r="CT432" s="75"/>
      <c r="CU432" s="75"/>
      <c r="CV432" s="75"/>
      <c r="CW432" s="75"/>
      <c r="CX432" s="75"/>
    </row>
    <row r="433" spans="34:102" x14ac:dyDescent="0.25">
      <c r="AH433" s="75"/>
      <c r="AI433" s="75"/>
      <c r="AJ433" s="75"/>
      <c r="AK433" s="75"/>
      <c r="AL433" s="75"/>
      <c r="AM433" s="75"/>
      <c r="AN433" s="75"/>
      <c r="AO433" s="117"/>
      <c r="AP433" s="117"/>
      <c r="AQ433" s="117"/>
      <c r="AR433" s="117"/>
      <c r="AS433" s="117"/>
      <c r="AT433" s="117"/>
      <c r="AU433" s="117"/>
      <c r="AV433" s="117"/>
      <c r="AW433" s="117"/>
      <c r="AX433" s="117"/>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c r="CG433" s="75"/>
      <c r="CH433" s="75"/>
      <c r="CI433" s="75"/>
      <c r="CJ433" s="75"/>
      <c r="CK433" s="75"/>
      <c r="CL433" s="75"/>
      <c r="CM433" s="75"/>
      <c r="CN433" s="75"/>
      <c r="CO433" s="75"/>
      <c r="CP433" s="75"/>
      <c r="CQ433" s="75"/>
      <c r="CR433" s="75"/>
      <c r="CS433" s="75"/>
      <c r="CT433" s="75"/>
      <c r="CU433" s="75"/>
      <c r="CV433" s="75"/>
      <c r="CW433" s="75"/>
      <c r="CX433" s="75"/>
    </row>
    <row r="434" spans="34:102" x14ac:dyDescent="0.25">
      <c r="AH434" s="75"/>
      <c r="AI434" s="75"/>
      <c r="AJ434" s="75"/>
      <c r="AK434" s="75"/>
      <c r="AL434" s="75"/>
      <c r="AM434" s="75"/>
      <c r="AN434" s="75"/>
      <c r="AO434" s="117"/>
      <c r="AP434" s="117"/>
      <c r="AQ434" s="117"/>
      <c r="AR434" s="117"/>
      <c r="AS434" s="117"/>
      <c r="AT434" s="117"/>
      <c r="AU434" s="117"/>
      <c r="AV434" s="117"/>
      <c r="AW434" s="117"/>
      <c r="AX434" s="117"/>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c r="CG434" s="75"/>
      <c r="CH434" s="75"/>
      <c r="CI434" s="75"/>
      <c r="CJ434" s="75"/>
      <c r="CK434" s="75"/>
      <c r="CL434" s="75"/>
      <c r="CM434" s="75"/>
      <c r="CN434" s="75"/>
      <c r="CO434" s="75"/>
      <c r="CP434" s="75"/>
      <c r="CQ434" s="75"/>
      <c r="CR434" s="75"/>
      <c r="CS434" s="75"/>
      <c r="CT434" s="75"/>
      <c r="CU434" s="75"/>
      <c r="CV434" s="75"/>
      <c r="CW434" s="75"/>
      <c r="CX434" s="75"/>
    </row>
    <row r="435" spans="34:102" x14ac:dyDescent="0.25">
      <c r="AH435" s="75"/>
      <c r="AI435" s="75"/>
      <c r="AJ435" s="75"/>
      <c r="AK435" s="75"/>
      <c r="AL435" s="75"/>
      <c r="AM435" s="75"/>
      <c r="AN435" s="75"/>
      <c r="AO435" s="117"/>
      <c r="AP435" s="117"/>
      <c r="AQ435" s="117"/>
      <c r="AR435" s="117"/>
      <c r="AS435" s="117"/>
      <c r="AT435" s="117"/>
      <c r="AU435" s="117"/>
      <c r="AV435" s="117"/>
      <c r="AW435" s="117"/>
      <c r="AX435" s="117"/>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row>
    <row r="436" spans="34:102" x14ac:dyDescent="0.25">
      <c r="AH436" s="75"/>
      <c r="AI436" s="75"/>
      <c r="AJ436" s="75"/>
      <c r="AK436" s="75"/>
      <c r="AL436" s="75"/>
      <c r="AM436" s="75"/>
      <c r="AN436" s="75"/>
      <c r="AO436" s="117"/>
      <c r="AP436" s="117"/>
      <c r="AQ436" s="117"/>
      <c r="AR436" s="117"/>
      <c r="AS436" s="117"/>
      <c r="AT436" s="117"/>
      <c r="AU436" s="117"/>
      <c r="AV436" s="117"/>
      <c r="AW436" s="117"/>
      <c r="AX436" s="117"/>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c r="CG436" s="75"/>
      <c r="CH436" s="75"/>
      <c r="CI436" s="75"/>
      <c r="CJ436" s="75"/>
      <c r="CK436" s="75"/>
      <c r="CL436" s="75"/>
      <c r="CM436" s="75"/>
      <c r="CN436" s="75"/>
      <c r="CO436" s="75"/>
      <c r="CP436" s="75"/>
      <c r="CQ436" s="75"/>
      <c r="CR436" s="75"/>
      <c r="CS436" s="75"/>
      <c r="CT436" s="75"/>
      <c r="CU436" s="75"/>
      <c r="CV436" s="75"/>
      <c r="CW436" s="75"/>
      <c r="CX436" s="75"/>
    </row>
    <row r="437" spans="34:102" x14ac:dyDescent="0.25">
      <c r="AH437" s="75"/>
      <c r="AI437" s="75"/>
      <c r="AJ437" s="75"/>
      <c r="AK437" s="75"/>
      <c r="AL437" s="75"/>
      <c r="AM437" s="75"/>
      <c r="AN437" s="75"/>
      <c r="AO437" s="117"/>
      <c r="AP437" s="117"/>
      <c r="AQ437" s="117"/>
      <c r="AR437" s="117"/>
      <c r="AS437" s="117"/>
      <c r="AT437" s="117"/>
      <c r="AU437" s="117"/>
      <c r="AV437" s="117"/>
      <c r="AW437" s="117"/>
      <c r="AX437" s="117"/>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c r="CH437" s="75"/>
      <c r="CI437" s="75"/>
      <c r="CJ437" s="75"/>
      <c r="CK437" s="75"/>
      <c r="CL437" s="75"/>
      <c r="CM437" s="75"/>
      <c r="CN437" s="75"/>
      <c r="CO437" s="75"/>
      <c r="CP437" s="75"/>
      <c r="CQ437" s="75"/>
      <c r="CR437" s="75"/>
      <c r="CS437" s="75"/>
      <c r="CT437" s="75"/>
      <c r="CU437" s="75"/>
      <c r="CV437" s="75"/>
      <c r="CW437" s="75"/>
      <c r="CX437" s="75"/>
    </row>
    <row r="438" spans="34:102" x14ac:dyDescent="0.25">
      <c r="AH438" s="75"/>
      <c r="AI438" s="75"/>
      <c r="AJ438" s="75"/>
      <c r="AK438" s="75"/>
      <c r="AL438" s="75"/>
      <c r="AM438" s="75"/>
      <c r="AN438" s="75"/>
      <c r="AO438" s="117"/>
      <c r="AP438" s="117"/>
      <c r="AQ438" s="117"/>
      <c r="AR438" s="117"/>
      <c r="AS438" s="117"/>
      <c r="AT438" s="117"/>
      <c r="AU438" s="117"/>
      <c r="AV438" s="117"/>
      <c r="AW438" s="117"/>
      <c r="AX438" s="117"/>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c r="CG438" s="75"/>
      <c r="CH438" s="75"/>
      <c r="CI438" s="75"/>
      <c r="CJ438" s="75"/>
      <c r="CK438" s="75"/>
      <c r="CL438" s="75"/>
      <c r="CM438" s="75"/>
      <c r="CN438" s="75"/>
      <c r="CO438" s="75"/>
      <c r="CP438" s="75"/>
      <c r="CQ438" s="75"/>
      <c r="CR438" s="75"/>
      <c r="CS438" s="75"/>
      <c r="CT438" s="75"/>
      <c r="CU438" s="75"/>
      <c r="CV438" s="75"/>
      <c r="CW438" s="75"/>
      <c r="CX438" s="75"/>
    </row>
    <row r="439" spans="34:102" x14ac:dyDescent="0.25">
      <c r="AH439" s="75"/>
      <c r="AI439" s="75"/>
      <c r="AJ439" s="75"/>
      <c r="AK439" s="75"/>
      <c r="AL439" s="75"/>
      <c r="AM439" s="75"/>
      <c r="AN439" s="75"/>
      <c r="AO439" s="117"/>
      <c r="AP439" s="117"/>
      <c r="AQ439" s="117"/>
      <c r="AR439" s="117"/>
      <c r="AS439" s="117"/>
      <c r="AT439" s="117"/>
      <c r="AU439" s="117"/>
      <c r="AV439" s="117"/>
      <c r="AW439" s="117"/>
      <c r="AX439" s="117"/>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c r="CG439" s="75"/>
      <c r="CH439" s="75"/>
      <c r="CI439" s="75"/>
      <c r="CJ439" s="75"/>
      <c r="CK439" s="75"/>
      <c r="CL439" s="75"/>
      <c r="CM439" s="75"/>
      <c r="CN439" s="75"/>
      <c r="CO439" s="75"/>
      <c r="CP439" s="75"/>
      <c r="CQ439" s="75"/>
      <c r="CR439" s="75"/>
      <c r="CS439" s="75"/>
      <c r="CT439" s="75"/>
      <c r="CU439" s="75"/>
      <c r="CV439" s="75"/>
      <c r="CW439" s="75"/>
      <c r="CX439" s="75"/>
    </row>
    <row r="440" spans="34:102" x14ac:dyDescent="0.25">
      <c r="AH440" s="75"/>
      <c r="AI440" s="75"/>
      <c r="AJ440" s="75"/>
      <c r="AK440" s="75"/>
      <c r="AL440" s="75"/>
      <c r="AM440" s="75"/>
      <c r="AN440" s="75"/>
      <c r="AO440" s="117"/>
      <c r="AP440" s="117"/>
      <c r="AQ440" s="117"/>
      <c r="AR440" s="117"/>
      <c r="AS440" s="117"/>
      <c r="AT440" s="117"/>
      <c r="AU440" s="117"/>
      <c r="AV440" s="117"/>
      <c r="AW440" s="117"/>
      <c r="AX440" s="117"/>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c r="CG440" s="75"/>
      <c r="CH440" s="75"/>
      <c r="CI440" s="75"/>
      <c r="CJ440" s="75"/>
      <c r="CK440" s="75"/>
      <c r="CL440" s="75"/>
      <c r="CM440" s="75"/>
      <c r="CN440" s="75"/>
      <c r="CO440" s="75"/>
      <c r="CP440" s="75"/>
      <c r="CQ440" s="75"/>
      <c r="CR440" s="75"/>
      <c r="CS440" s="75"/>
      <c r="CT440" s="75"/>
      <c r="CU440" s="75"/>
      <c r="CV440" s="75"/>
      <c r="CW440" s="75"/>
      <c r="CX440" s="75"/>
    </row>
    <row r="441" spans="34:102" x14ac:dyDescent="0.25">
      <c r="AH441" s="75"/>
      <c r="AI441" s="75"/>
      <c r="AJ441" s="75"/>
      <c r="AK441" s="75"/>
      <c r="AL441" s="75"/>
      <c r="AM441" s="75"/>
      <c r="AN441" s="75"/>
      <c r="AO441" s="117"/>
      <c r="AP441" s="117"/>
      <c r="AQ441" s="117"/>
      <c r="AR441" s="117"/>
      <c r="AS441" s="117"/>
      <c r="AT441" s="117"/>
      <c r="AU441" s="117"/>
      <c r="AV441" s="117"/>
      <c r="AW441" s="117"/>
      <c r="AX441" s="117"/>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c r="CG441" s="75"/>
      <c r="CH441" s="75"/>
      <c r="CI441" s="75"/>
      <c r="CJ441" s="75"/>
      <c r="CK441" s="75"/>
      <c r="CL441" s="75"/>
      <c r="CM441" s="75"/>
      <c r="CN441" s="75"/>
      <c r="CO441" s="75"/>
      <c r="CP441" s="75"/>
      <c r="CQ441" s="75"/>
      <c r="CR441" s="75"/>
      <c r="CS441" s="75"/>
      <c r="CT441" s="75"/>
      <c r="CU441" s="75"/>
      <c r="CV441" s="75"/>
      <c r="CW441" s="75"/>
      <c r="CX441" s="75"/>
    </row>
    <row r="442" spans="34:102" x14ac:dyDescent="0.25">
      <c r="AH442" s="75"/>
      <c r="AI442" s="75"/>
      <c r="AJ442" s="75"/>
      <c r="AK442" s="75"/>
      <c r="AL442" s="75"/>
      <c r="AM442" s="75"/>
      <c r="AN442" s="75"/>
      <c r="AO442" s="117"/>
      <c r="AP442" s="117"/>
      <c r="AQ442" s="117"/>
      <c r="AR442" s="117"/>
      <c r="AS442" s="117"/>
      <c r="AT442" s="117"/>
      <c r="AU442" s="117"/>
      <c r="AV442" s="117"/>
      <c r="AW442" s="117"/>
      <c r="AX442" s="117"/>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c r="CG442" s="75"/>
      <c r="CH442" s="75"/>
      <c r="CI442" s="75"/>
      <c r="CJ442" s="75"/>
      <c r="CK442" s="75"/>
      <c r="CL442" s="75"/>
      <c r="CM442" s="75"/>
      <c r="CN442" s="75"/>
      <c r="CO442" s="75"/>
      <c r="CP442" s="75"/>
      <c r="CQ442" s="75"/>
      <c r="CR442" s="75"/>
      <c r="CS442" s="75"/>
      <c r="CT442" s="75"/>
      <c r="CU442" s="75"/>
      <c r="CV442" s="75"/>
      <c r="CW442" s="75"/>
      <c r="CX442" s="75"/>
    </row>
    <row r="443" spans="34:102" x14ac:dyDescent="0.25">
      <c r="AH443" s="75"/>
      <c r="AI443" s="75"/>
      <c r="AJ443" s="75"/>
      <c r="AK443" s="75"/>
      <c r="AL443" s="75"/>
      <c r="AM443" s="75"/>
      <c r="AN443" s="75"/>
      <c r="AO443" s="117"/>
      <c r="AP443" s="117"/>
      <c r="AQ443" s="117"/>
      <c r="AR443" s="117"/>
      <c r="AS443" s="117"/>
      <c r="AT443" s="117"/>
      <c r="AU443" s="117"/>
      <c r="AV443" s="117"/>
      <c r="AW443" s="117"/>
      <c r="AX443" s="117"/>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c r="CG443" s="75"/>
      <c r="CH443" s="75"/>
      <c r="CI443" s="75"/>
      <c r="CJ443" s="75"/>
      <c r="CK443" s="75"/>
      <c r="CL443" s="75"/>
      <c r="CM443" s="75"/>
      <c r="CN443" s="75"/>
      <c r="CO443" s="75"/>
      <c r="CP443" s="75"/>
      <c r="CQ443" s="75"/>
      <c r="CR443" s="75"/>
      <c r="CS443" s="75"/>
      <c r="CT443" s="75"/>
      <c r="CU443" s="75"/>
      <c r="CV443" s="75"/>
      <c r="CW443" s="75"/>
      <c r="CX443" s="75"/>
    </row>
    <row r="444" spans="34:102" x14ac:dyDescent="0.25">
      <c r="AH444" s="75"/>
      <c r="AI444" s="75"/>
      <c r="AJ444" s="75"/>
      <c r="AK444" s="75"/>
      <c r="AL444" s="75"/>
      <c r="AM444" s="75"/>
      <c r="AN444" s="75"/>
      <c r="AO444" s="117"/>
      <c r="AP444" s="117"/>
      <c r="AQ444" s="117"/>
      <c r="AR444" s="117"/>
      <c r="AS444" s="117"/>
      <c r="AT444" s="117"/>
      <c r="AU444" s="117"/>
      <c r="AV444" s="117"/>
      <c r="AW444" s="117"/>
      <c r="AX444" s="117"/>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c r="CG444" s="75"/>
      <c r="CH444" s="75"/>
      <c r="CI444" s="75"/>
      <c r="CJ444" s="75"/>
      <c r="CK444" s="75"/>
      <c r="CL444" s="75"/>
      <c r="CM444" s="75"/>
      <c r="CN444" s="75"/>
      <c r="CO444" s="75"/>
      <c r="CP444" s="75"/>
      <c r="CQ444" s="75"/>
      <c r="CR444" s="75"/>
      <c r="CS444" s="75"/>
      <c r="CT444" s="75"/>
      <c r="CU444" s="75"/>
      <c r="CV444" s="75"/>
      <c r="CW444" s="75"/>
      <c r="CX444" s="75"/>
    </row>
    <row r="445" spans="34:102" x14ac:dyDescent="0.25">
      <c r="AH445" s="75"/>
      <c r="AI445" s="75"/>
      <c r="AJ445" s="75"/>
      <c r="AK445" s="75"/>
      <c r="AL445" s="75"/>
      <c r="AM445" s="75"/>
      <c r="AN445" s="75"/>
      <c r="AO445" s="117"/>
      <c r="AP445" s="117"/>
      <c r="AQ445" s="117"/>
      <c r="AR445" s="117"/>
      <c r="AS445" s="117"/>
      <c r="AT445" s="117"/>
      <c r="AU445" s="117"/>
      <c r="AV445" s="117"/>
      <c r="AW445" s="117"/>
      <c r="AX445" s="117"/>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c r="CG445" s="75"/>
      <c r="CH445" s="75"/>
      <c r="CI445" s="75"/>
      <c r="CJ445" s="75"/>
      <c r="CK445" s="75"/>
      <c r="CL445" s="75"/>
      <c r="CM445" s="75"/>
      <c r="CN445" s="75"/>
      <c r="CO445" s="75"/>
      <c r="CP445" s="75"/>
      <c r="CQ445" s="75"/>
      <c r="CR445" s="75"/>
      <c r="CS445" s="75"/>
      <c r="CT445" s="75"/>
      <c r="CU445" s="75"/>
      <c r="CV445" s="75"/>
      <c r="CW445" s="75"/>
      <c r="CX445" s="75"/>
    </row>
    <row r="446" spans="34:102" x14ac:dyDescent="0.25">
      <c r="AH446" s="75"/>
      <c r="AI446" s="75"/>
      <c r="AJ446" s="75"/>
      <c r="AK446" s="75"/>
      <c r="AL446" s="75"/>
      <c r="AM446" s="75"/>
      <c r="AN446" s="75"/>
      <c r="AO446" s="117"/>
      <c r="AP446" s="117"/>
      <c r="AQ446" s="117"/>
      <c r="AR446" s="117"/>
      <c r="AS446" s="117"/>
      <c r="AT446" s="117"/>
      <c r="AU446" s="117"/>
      <c r="AV446" s="117"/>
      <c r="AW446" s="117"/>
      <c r="AX446" s="117"/>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c r="CG446" s="75"/>
      <c r="CH446" s="75"/>
      <c r="CI446" s="75"/>
      <c r="CJ446" s="75"/>
      <c r="CK446" s="75"/>
      <c r="CL446" s="75"/>
      <c r="CM446" s="75"/>
      <c r="CN446" s="75"/>
      <c r="CO446" s="75"/>
      <c r="CP446" s="75"/>
      <c r="CQ446" s="75"/>
      <c r="CR446" s="75"/>
      <c r="CS446" s="75"/>
      <c r="CT446" s="75"/>
      <c r="CU446" s="75"/>
      <c r="CV446" s="75"/>
      <c r="CW446" s="75"/>
      <c r="CX446" s="75"/>
    </row>
    <row r="447" spans="34:102" x14ac:dyDescent="0.25">
      <c r="AH447" s="75"/>
      <c r="AI447" s="75"/>
      <c r="AJ447" s="75"/>
      <c r="AK447" s="75"/>
      <c r="AL447" s="75"/>
      <c r="AM447" s="75"/>
      <c r="AN447" s="75"/>
      <c r="AO447" s="117"/>
      <c r="AP447" s="117"/>
      <c r="AQ447" s="117"/>
      <c r="AR447" s="117"/>
      <c r="AS447" s="117"/>
      <c r="AT447" s="117"/>
      <c r="AU447" s="117"/>
      <c r="AV447" s="117"/>
      <c r="AW447" s="117"/>
      <c r="AX447" s="117"/>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c r="CG447" s="75"/>
      <c r="CH447" s="75"/>
      <c r="CI447" s="75"/>
      <c r="CJ447" s="75"/>
      <c r="CK447" s="75"/>
      <c r="CL447" s="75"/>
      <c r="CM447" s="75"/>
      <c r="CN447" s="75"/>
      <c r="CO447" s="75"/>
      <c r="CP447" s="75"/>
      <c r="CQ447" s="75"/>
      <c r="CR447" s="75"/>
      <c r="CS447" s="75"/>
      <c r="CT447" s="75"/>
      <c r="CU447" s="75"/>
      <c r="CV447" s="75"/>
      <c r="CW447" s="75"/>
      <c r="CX447" s="75"/>
    </row>
    <row r="448" spans="34:102" x14ac:dyDescent="0.25">
      <c r="AH448" s="75"/>
      <c r="AI448" s="75"/>
      <c r="AJ448" s="75"/>
      <c r="AK448" s="75"/>
      <c r="AL448" s="75"/>
      <c r="AM448" s="75"/>
      <c r="AN448" s="75"/>
      <c r="AO448" s="117"/>
      <c r="AP448" s="117"/>
      <c r="AQ448" s="117"/>
      <c r="AR448" s="117"/>
      <c r="AS448" s="117"/>
      <c r="AT448" s="117"/>
      <c r="AU448" s="117"/>
      <c r="AV448" s="117"/>
      <c r="AW448" s="117"/>
      <c r="AX448" s="117"/>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c r="CG448" s="75"/>
      <c r="CH448" s="75"/>
      <c r="CI448" s="75"/>
      <c r="CJ448" s="75"/>
      <c r="CK448" s="75"/>
      <c r="CL448" s="75"/>
      <c r="CM448" s="75"/>
      <c r="CN448" s="75"/>
      <c r="CO448" s="75"/>
      <c r="CP448" s="75"/>
      <c r="CQ448" s="75"/>
      <c r="CR448" s="75"/>
      <c r="CS448" s="75"/>
      <c r="CT448" s="75"/>
      <c r="CU448" s="75"/>
      <c r="CV448" s="75"/>
      <c r="CW448" s="75"/>
      <c r="CX448" s="75"/>
    </row>
    <row r="449" spans="34:102" x14ac:dyDescent="0.25">
      <c r="AH449" s="75"/>
      <c r="AI449" s="75"/>
      <c r="AJ449" s="75"/>
      <c r="AK449" s="75"/>
      <c r="AL449" s="75"/>
      <c r="AM449" s="75"/>
      <c r="AN449" s="75"/>
      <c r="AO449" s="117"/>
      <c r="AP449" s="117"/>
      <c r="AQ449" s="117"/>
      <c r="AR449" s="117"/>
      <c r="AS449" s="117"/>
      <c r="AT449" s="117"/>
      <c r="AU449" s="117"/>
      <c r="AV449" s="117"/>
      <c r="AW449" s="117"/>
      <c r="AX449" s="117"/>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c r="CG449" s="75"/>
      <c r="CH449" s="75"/>
      <c r="CI449" s="75"/>
      <c r="CJ449" s="75"/>
      <c r="CK449" s="75"/>
      <c r="CL449" s="75"/>
      <c r="CM449" s="75"/>
      <c r="CN449" s="75"/>
      <c r="CO449" s="75"/>
      <c r="CP449" s="75"/>
      <c r="CQ449" s="75"/>
      <c r="CR449" s="75"/>
      <c r="CS449" s="75"/>
      <c r="CT449" s="75"/>
      <c r="CU449" s="75"/>
      <c r="CV449" s="75"/>
      <c r="CW449" s="75"/>
      <c r="CX449" s="75"/>
    </row>
    <row r="450" spans="34:102" x14ac:dyDescent="0.25">
      <c r="AH450" s="75"/>
      <c r="AI450" s="75"/>
      <c r="AJ450" s="75"/>
      <c r="AK450" s="75"/>
      <c r="AL450" s="75"/>
      <c r="AM450" s="75"/>
      <c r="AN450" s="75"/>
      <c r="AO450" s="117"/>
      <c r="AP450" s="117"/>
      <c r="AQ450" s="117"/>
      <c r="AR450" s="117"/>
      <c r="AS450" s="117"/>
      <c r="AT450" s="117"/>
      <c r="AU450" s="117"/>
      <c r="AV450" s="117"/>
      <c r="AW450" s="117"/>
      <c r="AX450" s="117"/>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c r="CG450" s="75"/>
      <c r="CH450" s="75"/>
      <c r="CI450" s="75"/>
      <c r="CJ450" s="75"/>
      <c r="CK450" s="75"/>
      <c r="CL450" s="75"/>
      <c r="CM450" s="75"/>
      <c r="CN450" s="75"/>
      <c r="CO450" s="75"/>
      <c r="CP450" s="75"/>
      <c r="CQ450" s="75"/>
      <c r="CR450" s="75"/>
      <c r="CS450" s="75"/>
      <c r="CT450" s="75"/>
      <c r="CU450" s="75"/>
      <c r="CV450" s="75"/>
      <c r="CW450" s="75"/>
      <c r="CX450" s="75"/>
    </row>
    <row r="451" spans="34:102" x14ac:dyDescent="0.25">
      <c r="AH451" s="75"/>
      <c r="AI451" s="75"/>
      <c r="AJ451" s="75"/>
      <c r="AK451" s="75"/>
      <c r="AL451" s="75"/>
      <c r="AM451" s="75"/>
      <c r="AN451" s="75"/>
      <c r="AO451" s="117"/>
      <c r="AP451" s="117"/>
      <c r="AQ451" s="117"/>
      <c r="AR451" s="117"/>
      <c r="AS451" s="117"/>
      <c r="AT451" s="117"/>
      <c r="AU451" s="117"/>
      <c r="AV451" s="117"/>
      <c r="AW451" s="117"/>
      <c r="AX451" s="117"/>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c r="CG451" s="75"/>
      <c r="CH451" s="75"/>
      <c r="CI451" s="75"/>
      <c r="CJ451" s="75"/>
      <c r="CK451" s="75"/>
      <c r="CL451" s="75"/>
      <c r="CM451" s="75"/>
      <c r="CN451" s="75"/>
      <c r="CO451" s="75"/>
      <c r="CP451" s="75"/>
      <c r="CQ451" s="75"/>
      <c r="CR451" s="75"/>
      <c r="CS451" s="75"/>
      <c r="CT451" s="75"/>
      <c r="CU451" s="75"/>
      <c r="CV451" s="75"/>
      <c r="CW451" s="75"/>
      <c r="CX451" s="75"/>
    </row>
    <row r="452" spans="34:102" x14ac:dyDescent="0.25">
      <c r="AH452" s="75"/>
      <c r="AI452" s="75"/>
      <c r="AJ452" s="75"/>
      <c r="AK452" s="75"/>
      <c r="AL452" s="75"/>
      <c r="AM452" s="75"/>
      <c r="AN452" s="75"/>
      <c r="AO452" s="117"/>
      <c r="AP452" s="117"/>
      <c r="AQ452" s="117"/>
      <c r="AR452" s="117"/>
      <c r="AS452" s="117"/>
      <c r="AT452" s="117"/>
      <c r="AU452" s="117"/>
      <c r="AV452" s="117"/>
      <c r="AW452" s="117"/>
      <c r="AX452" s="117"/>
      <c r="AY452" s="75"/>
      <c r="AZ452" s="75"/>
      <c r="BA452" s="75"/>
      <c r="BB452" s="75"/>
      <c r="BC452" s="75"/>
      <c r="BD452" s="75"/>
      <c r="BE452" s="75"/>
      <c r="BF452" s="75"/>
      <c r="BG452" s="75"/>
      <c r="BH452" s="75"/>
      <c r="BI452" s="75"/>
      <c r="BJ452" s="75"/>
      <c r="BK452" s="75"/>
      <c r="BL452" s="75"/>
      <c r="BM452" s="75"/>
      <c r="BN452" s="75"/>
      <c r="BO452" s="75"/>
      <c r="BP452" s="75"/>
      <c r="BQ452" s="75"/>
      <c r="BR452" s="75"/>
      <c r="BS452" s="75"/>
      <c r="BT452" s="75"/>
      <c r="BU452" s="75"/>
      <c r="BV452" s="75"/>
      <c r="BW452" s="75"/>
      <c r="BX452" s="75"/>
      <c r="BY452" s="75"/>
      <c r="BZ452" s="75"/>
      <c r="CA452" s="75"/>
      <c r="CB452" s="75"/>
      <c r="CC452" s="75"/>
      <c r="CD452" s="75"/>
      <c r="CE452" s="75"/>
      <c r="CF452" s="75"/>
      <c r="CG452" s="75"/>
      <c r="CH452" s="75"/>
      <c r="CI452" s="75"/>
      <c r="CJ452" s="75"/>
      <c r="CK452" s="75"/>
      <c r="CL452" s="75"/>
      <c r="CM452" s="75"/>
      <c r="CN452" s="75"/>
      <c r="CO452" s="75"/>
      <c r="CP452" s="75"/>
      <c r="CQ452" s="75"/>
      <c r="CR452" s="75"/>
      <c r="CS452" s="75"/>
      <c r="CT452" s="75"/>
      <c r="CU452" s="75"/>
      <c r="CV452" s="75"/>
      <c r="CW452" s="75"/>
      <c r="CX452" s="75"/>
    </row>
    <row r="453" spans="34:102" x14ac:dyDescent="0.25">
      <c r="AH453" s="75"/>
      <c r="AI453" s="75"/>
      <c r="AJ453" s="75"/>
      <c r="AK453" s="75"/>
      <c r="AL453" s="75"/>
      <c r="AM453" s="75"/>
      <c r="AN453" s="75"/>
      <c r="AO453" s="117"/>
      <c r="AP453" s="117"/>
      <c r="AQ453" s="117"/>
      <c r="AR453" s="117"/>
      <c r="AS453" s="117"/>
      <c r="AT453" s="117"/>
      <c r="AU453" s="117"/>
      <c r="AV453" s="117"/>
      <c r="AW453" s="117"/>
      <c r="AX453" s="117"/>
      <c r="AY453" s="75"/>
      <c r="AZ453" s="75"/>
      <c r="BA453" s="75"/>
      <c r="BB453" s="75"/>
      <c r="BC453" s="75"/>
      <c r="BD453" s="75"/>
      <c r="BE453" s="75"/>
      <c r="BF453" s="75"/>
      <c r="BG453" s="75"/>
      <c r="BH453" s="75"/>
      <c r="BI453" s="75"/>
      <c r="BJ453" s="75"/>
      <c r="BK453" s="75"/>
      <c r="BL453" s="75"/>
      <c r="BM453" s="75"/>
      <c r="BN453" s="75"/>
      <c r="BO453" s="75"/>
      <c r="BP453" s="75"/>
      <c r="BQ453" s="75"/>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row>
    <row r="454" spans="34:102" x14ac:dyDescent="0.25">
      <c r="AH454" s="75"/>
      <c r="AI454" s="75"/>
      <c r="AJ454" s="75"/>
      <c r="AK454" s="75"/>
      <c r="AL454" s="75"/>
      <c r="AM454" s="75"/>
      <c r="AN454" s="75"/>
      <c r="AO454" s="117"/>
      <c r="AP454" s="117"/>
      <c r="AQ454" s="117"/>
      <c r="AR454" s="117"/>
      <c r="AS454" s="117"/>
      <c r="AT454" s="117"/>
      <c r="AU454" s="117"/>
      <c r="AV454" s="117"/>
      <c r="AW454" s="117"/>
      <c r="AX454" s="117"/>
      <c r="AY454" s="75"/>
      <c r="AZ454" s="75"/>
      <c r="BA454" s="75"/>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75"/>
      <c r="BY454" s="75"/>
      <c r="BZ454" s="75"/>
      <c r="CA454" s="75"/>
      <c r="CB454" s="75"/>
      <c r="CC454" s="75"/>
      <c r="CD454" s="75"/>
      <c r="CE454" s="75"/>
      <c r="CF454" s="75"/>
      <c r="CG454" s="75"/>
      <c r="CH454" s="75"/>
      <c r="CI454" s="75"/>
      <c r="CJ454" s="75"/>
      <c r="CK454" s="75"/>
      <c r="CL454" s="75"/>
      <c r="CM454" s="75"/>
      <c r="CN454" s="75"/>
      <c r="CO454" s="75"/>
      <c r="CP454" s="75"/>
      <c r="CQ454" s="75"/>
      <c r="CR454" s="75"/>
      <c r="CS454" s="75"/>
      <c r="CT454" s="75"/>
      <c r="CU454" s="75"/>
      <c r="CV454" s="75"/>
      <c r="CW454" s="75"/>
      <c r="CX454" s="75"/>
    </row>
    <row r="455" spans="34:102" x14ac:dyDescent="0.25">
      <c r="AH455" s="75"/>
      <c r="AI455" s="75"/>
      <c r="AJ455" s="75"/>
      <c r="AK455" s="75"/>
      <c r="AL455" s="75"/>
      <c r="AM455" s="75"/>
      <c r="AN455" s="75"/>
      <c r="AO455" s="117"/>
      <c r="AP455" s="117"/>
      <c r="AQ455" s="117"/>
      <c r="AR455" s="117"/>
      <c r="AS455" s="117"/>
      <c r="AT455" s="117"/>
      <c r="AU455" s="117"/>
      <c r="AV455" s="117"/>
      <c r="AW455" s="117"/>
      <c r="AX455" s="117"/>
      <c r="AY455" s="75"/>
      <c r="AZ455" s="75"/>
      <c r="BA455" s="75"/>
      <c r="BB455" s="75"/>
      <c r="BC455" s="75"/>
      <c r="BD455" s="75"/>
      <c r="BE455" s="75"/>
      <c r="BF455" s="75"/>
      <c r="BG455" s="75"/>
      <c r="BH455" s="75"/>
      <c r="BI455" s="75"/>
      <c r="BJ455" s="75"/>
      <c r="BK455" s="75"/>
      <c r="BL455" s="75"/>
      <c r="BM455" s="75"/>
      <c r="BN455" s="75"/>
      <c r="BO455" s="75"/>
      <c r="BP455" s="75"/>
      <c r="BQ455" s="75"/>
      <c r="BR455" s="75"/>
      <c r="BS455" s="75"/>
      <c r="BT455" s="75"/>
      <c r="BU455" s="75"/>
      <c r="BV455" s="75"/>
      <c r="BW455" s="75"/>
      <c r="BX455" s="75"/>
      <c r="BY455" s="75"/>
      <c r="BZ455" s="75"/>
      <c r="CA455" s="75"/>
      <c r="CB455" s="75"/>
      <c r="CC455" s="75"/>
      <c r="CD455" s="75"/>
      <c r="CE455" s="75"/>
      <c r="CF455" s="75"/>
      <c r="CG455" s="75"/>
      <c r="CH455" s="75"/>
      <c r="CI455" s="75"/>
      <c r="CJ455" s="75"/>
      <c r="CK455" s="75"/>
      <c r="CL455" s="75"/>
      <c r="CM455" s="75"/>
      <c r="CN455" s="75"/>
      <c r="CO455" s="75"/>
      <c r="CP455" s="75"/>
      <c r="CQ455" s="75"/>
      <c r="CR455" s="75"/>
      <c r="CS455" s="75"/>
      <c r="CT455" s="75"/>
      <c r="CU455" s="75"/>
      <c r="CV455" s="75"/>
      <c r="CW455" s="75"/>
      <c r="CX455" s="75"/>
    </row>
    <row r="456" spans="34:102" x14ac:dyDescent="0.25">
      <c r="AH456" s="75"/>
      <c r="AI456" s="75"/>
      <c r="AJ456" s="75"/>
      <c r="AK456" s="75"/>
      <c r="AL456" s="75"/>
      <c r="AM456" s="75"/>
      <c r="AN456" s="75"/>
      <c r="AO456" s="117"/>
      <c r="AP456" s="117"/>
      <c r="AQ456" s="117"/>
      <c r="AR456" s="117"/>
      <c r="AS456" s="117"/>
      <c r="AT456" s="117"/>
      <c r="AU456" s="117"/>
      <c r="AV456" s="117"/>
      <c r="AW456" s="117"/>
      <c r="AX456" s="117"/>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75"/>
      <c r="BZ456" s="75"/>
      <c r="CA456" s="75"/>
      <c r="CB456" s="75"/>
      <c r="CC456" s="75"/>
      <c r="CD456" s="75"/>
      <c r="CE456" s="75"/>
      <c r="CF456" s="75"/>
      <c r="CG456" s="75"/>
      <c r="CH456" s="75"/>
      <c r="CI456" s="75"/>
      <c r="CJ456" s="75"/>
      <c r="CK456" s="75"/>
      <c r="CL456" s="75"/>
      <c r="CM456" s="75"/>
      <c r="CN456" s="75"/>
      <c r="CO456" s="75"/>
      <c r="CP456" s="75"/>
      <c r="CQ456" s="75"/>
      <c r="CR456" s="75"/>
      <c r="CS456" s="75"/>
      <c r="CT456" s="75"/>
      <c r="CU456" s="75"/>
      <c r="CV456" s="75"/>
      <c r="CW456" s="75"/>
      <c r="CX456" s="75"/>
    </row>
    <row r="457" spans="34:102" x14ac:dyDescent="0.25">
      <c r="AH457" s="75"/>
      <c r="AI457" s="75"/>
      <c r="AJ457" s="75"/>
      <c r="AK457" s="75"/>
      <c r="AL457" s="75"/>
      <c r="AM457" s="75"/>
      <c r="AN457" s="75"/>
      <c r="AO457" s="117"/>
      <c r="AP457" s="117"/>
      <c r="AQ457" s="117"/>
      <c r="AR457" s="117"/>
      <c r="AS457" s="117"/>
      <c r="AT457" s="117"/>
      <c r="AU457" s="117"/>
      <c r="AV457" s="117"/>
      <c r="AW457" s="117"/>
      <c r="AX457" s="117"/>
      <c r="AY457" s="75"/>
      <c r="AZ457" s="75"/>
      <c r="BA457" s="75"/>
      <c r="BB457" s="75"/>
      <c r="BC457" s="75"/>
      <c r="BD457" s="75"/>
      <c r="BE457" s="75"/>
      <c r="BF457" s="75"/>
      <c r="BG457" s="75"/>
      <c r="BH457" s="75"/>
      <c r="BI457" s="75"/>
      <c r="BJ457" s="75"/>
      <c r="BK457" s="75"/>
      <c r="BL457" s="75"/>
      <c r="BM457" s="75"/>
      <c r="BN457" s="75"/>
      <c r="BO457" s="75"/>
      <c r="BP457" s="75"/>
      <c r="BQ457" s="75"/>
      <c r="BR457" s="75"/>
      <c r="BS457" s="75"/>
      <c r="BT457" s="75"/>
      <c r="BU457" s="75"/>
      <c r="BV457" s="75"/>
      <c r="BW457" s="75"/>
      <c r="BX457" s="75"/>
      <c r="BY457" s="75"/>
      <c r="BZ457" s="75"/>
      <c r="CA457" s="75"/>
      <c r="CB457" s="75"/>
      <c r="CC457" s="75"/>
      <c r="CD457" s="75"/>
      <c r="CE457" s="75"/>
      <c r="CF457" s="75"/>
      <c r="CG457" s="75"/>
      <c r="CH457" s="75"/>
      <c r="CI457" s="75"/>
      <c r="CJ457" s="75"/>
      <c r="CK457" s="75"/>
      <c r="CL457" s="75"/>
      <c r="CM457" s="75"/>
      <c r="CN457" s="75"/>
      <c r="CO457" s="75"/>
      <c r="CP457" s="75"/>
      <c r="CQ457" s="75"/>
      <c r="CR457" s="75"/>
      <c r="CS457" s="75"/>
      <c r="CT457" s="75"/>
      <c r="CU457" s="75"/>
      <c r="CV457" s="75"/>
      <c r="CW457" s="75"/>
      <c r="CX457" s="75"/>
    </row>
    <row r="458" spans="34:102" x14ac:dyDescent="0.25">
      <c r="AH458" s="75"/>
      <c r="AI458" s="75"/>
      <c r="AJ458" s="75"/>
      <c r="AK458" s="75"/>
      <c r="AL458" s="75"/>
      <c r="AM458" s="75"/>
      <c r="AN458" s="75"/>
      <c r="AO458" s="117"/>
      <c r="AP458" s="117"/>
      <c r="AQ458" s="117"/>
      <c r="AR458" s="117"/>
      <c r="AS458" s="117"/>
      <c r="AT458" s="117"/>
      <c r="AU458" s="117"/>
      <c r="AV458" s="117"/>
      <c r="AW458" s="117"/>
      <c r="AX458" s="117"/>
      <c r="AY458" s="75"/>
      <c r="AZ458" s="75"/>
      <c r="BA458" s="75"/>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75"/>
      <c r="BY458" s="75"/>
      <c r="BZ458" s="75"/>
      <c r="CA458" s="75"/>
      <c r="CB458" s="75"/>
      <c r="CC458" s="75"/>
      <c r="CD458" s="75"/>
      <c r="CE458" s="75"/>
      <c r="CF458" s="75"/>
      <c r="CG458" s="75"/>
      <c r="CH458" s="75"/>
      <c r="CI458" s="75"/>
      <c r="CJ458" s="75"/>
      <c r="CK458" s="75"/>
      <c r="CL458" s="75"/>
      <c r="CM458" s="75"/>
      <c r="CN458" s="75"/>
      <c r="CO458" s="75"/>
      <c r="CP458" s="75"/>
      <c r="CQ458" s="75"/>
      <c r="CR458" s="75"/>
      <c r="CS458" s="75"/>
      <c r="CT458" s="75"/>
      <c r="CU458" s="75"/>
      <c r="CV458" s="75"/>
      <c r="CW458" s="75"/>
      <c r="CX458" s="75"/>
    </row>
    <row r="459" spans="34:102" x14ac:dyDescent="0.25">
      <c r="AH459" s="75"/>
      <c r="AI459" s="75"/>
      <c r="AJ459" s="75"/>
      <c r="AK459" s="75"/>
      <c r="AL459" s="75"/>
      <c r="AM459" s="75"/>
      <c r="AN459" s="75"/>
      <c r="AO459" s="117"/>
      <c r="AP459" s="117"/>
      <c r="AQ459" s="117"/>
      <c r="AR459" s="117"/>
      <c r="AS459" s="117"/>
      <c r="AT459" s="117"/>
      <c r="AU459" s="117"/>
      <c r="AV459" s="117"/>
      <c r="AW459" s="117"/>
      <c r="AX459" s="117"/>
      <c r="AY459" s="75"/>
      <c r="AZ459" s="75"/>
      <c r="BA459" s="75"/>
      <c r="BB459" s="75"/>
      <c r="BC459" s="75"/>
      <c r="BD459" s="75"/>
      <c r="BE459" s="75"/>
      <c r="BF459" s="75"/>
      <c r="BG459" s="75"/>
      <c r="BH459" s="75"/>
      <c r="BI459" s="75"/>
      <c r="BJ459" s="75"/>
      <c r="BK459" s="75"/>
      <c r="BL459" s="75"/>
      <c r="BM459" s="75"/>
      <c r="BN459" s="75"/>
      <c r="BO459" s="75"/>
      <c r="BP459" s="75"/>
      <c r="BQ459" s="75"/>
      <c r="BR459" s="75"/>
      <c r="BS459" s="75"/>
      <c r="BT459" s="75"/>
      <c r="BU459" s="75"/>
      <c r="BV459" s="75"/>
      <c r="BW459" s="75"/>
      <c r="BX459" s="75"/>
      <c r="BY459" s="75"/>
      <c r="BZ459" s="75"/>
      <c r="CA459" s="75"/>
      <c r="CB459" s="75"/>
      <c r="CC459" s="75"/>
      <c r="CD459" s="75"/>
      <c r="CE459" s="75"/>
      <c r="CF459" s="75"/>
      <c r="CG459" s="75"/>
      <c r="CH459" s="75"/>
      <c r="CI459" s="75"/>
      <c r="CJ459" s="75"/>
      <c r="CK459" s="75"/>
      <c r="CL459" s="75"/>
      <c r="CM459" s="75"/>
      <c r="CN459" s="75"/>
      <c r="CO459" s="75"/>
      <c r="CP459" s="75"/>
      <c r="CQ459" s="75"/>
      <c r="CR459" s="75"/>
      <c r="CS459" s="75"/>
      <c r="CT459" s="75"/>
      <c r="CU459" s="75"/>
      <c r="CV459" s="75"/>
      <c r="CW459" s="75"/>
      <c r="CX459" s="75"/>
    </row>
    <row r="460" spans="34:102" x14ac:dyDescent="0.25">
      <c r="AH460" s="75"/>
      <c r="AI460" s="75"/>
      <c r="AJ460" s="75"/>
      <c r="AK460" s="75"/>
      <c r="AL460" s="75"/>
      <c r="AM460" s="75"/>
      <c r="AN460" s="75"/>
      <c r="AO460" s="117"/>
      <c r="AP460" s="117"/>
      <c r="AQ460" s="117"/>
      <c r="AR460" s="117"/>
      <c r="AS460" s="117"/>
      <c r="AT460" s="117"/>
      <c r="AU460" s="117"/>
      <c r="AV460" s="117"/>
      <c r="AW460" s="117"/>
      <c r="AX460" s="117"/>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5"/>
      <c r="CK460" s="75"/>
      <c r="CL460" s="75"/>
      <c r="CM460" s="75"/>
      <c r="CN460" s="75"/>
      <c r="CO460" s="75"/>
      <c r="CP460" s="75"/>
      <c r="CQ460" s="75"/>
      <c r="CR460" s="75"/>
      <c r="CS460" s="75"/>
      <c r="CT460" s="75"/>
      <c r="CU460" s="75"/>
      <c r="CV460" s="75"/>
      <c r="CW460" s="75"/>
      <c r="CX460" s="75"/>
    </row>
    <row r="461" spans="34:102" x14ac:dyDescent="0.25">
      <c r="AH461" s="75"/>
      <c r="AI461" s="75"/>
      <c r="AJ461" s="75"/>
      <c r="AK461" s="75"/>
      <c r="AL461" s="75"/>
      <c r="AM461" s="75"/>
      <c r="AN461" s="75"/>
      <c r="AO461" s="117"/>
      <c r="AP461" s="117"/>
      <c r="AQ461" s="117"/>
      <c r="AR461" s="117"/>
      <c r="AS461" s="117"/>
      <c r="AT461" s="117"/>
      <c r="AU461" s="117"/>
      <c r="AV461" s="117"/>
      <c r="AW461" s="117"/>
      <c r="AX461" s="117"/>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row>
    <row r="462" spans="34:102" x14ac:dyDescent="0.25">
      <c r="AH462" s="75"/>
      <c r="AI462" s="75"/>
      <c r="AJ462" s="75"/>
      <c r="AK462" s="75"/>
      <c r="AL462" s="75"/>
      <c r="AM462" s="75"/>
      <c r="AN462" s="75"/>
      <c r="AO462" s="117"/>
      <c r="AP462" s="117"/>
      <c r="AQ462" s="117"/>
      <c r="AR462" s="117"/>
      <c r="AS462" s="117"/>
      <c r="AT462" s="117"/>
      <c r="AU462" s="117"/>
      <c r="AV462" s="117"/>
      <c r="AW462" s="117"/>
      <c r="AX462" s="117"/>
      <c r="AY462" s="75"/>
      <c r="AZ462" s="75"/>
      <c r="BA462" s="75"/>
      <c r="BB462" s="75"/>
      <c r="BC462" s="75"/>
      <c r="BD462" s="75"/>
      <c r="BE462" s="75"/>
      <c r="BF462" s="75"/>
      <c r="BG462" s="75"/>
      <c r="BH462" s="75"/>
      <c r="BI462" s="75"/>
      <c r="BJ462" s="75"/>
      <c r="BK462" s="75"/>
      <c r="BL462" s="75"/>
      <c r="BM462" s="75"/>
      <c r="BN462" s="75"/>
      <c r="BO462" s="75"/>
      <c r="BP462" s="75"/>
      <c r="BQ462" s="75"/>
      <c r="BR462" s="75"/>
      <c r="BS462" s="75"/>
      <c r="BT462" s="75"/>
      <c r="BU462" s="75"/>
      <c r="BV462" s="75"/>
      <c r="BW462" s="75"/>
      <c r="BX462" s="75"/>
      <c r="BY462" s="75"/>
      <c r="BZ462" s="75"/>
      <c r="CA462" s="75"/>
      <c r="CB462" s="75"/>
      <c r="CC462" s="75"/>
      <c r="CD462" s="75"/>
      <c r="CE462" s="75"/>
      <c r="CF462" s="75"/>
      <c r="CG462" s="75"/>
      <c r="CH462" s="75"/>
      <c r="CI462" s="75"/>
      <c r="CJ462" s="75"/>
      <c r="CK462" s="75"/>
      <c r="CL462" s="75"/>
      <c r="CM462" s="75"/>
      <c r="CN462" s="75"/>
      <c r="CO462" s="75"/>
      <c r="CP462" s="75"/>
      <c r="CQ462" s="75"/>
      <c r="CR462" s="75"/>
      <c r="CS462" s="75"/>
      <c r="CT462" s="75"/>
      <c r="CU462" s="75"/>
      <c r="CV462" s="75"/>
      <c r="CW462" s="75"/>
      <c r="CX462" s="75"/>
    </row>
    <row r="463" spans="34:102" x14ac:dyDescent="0.25">
      <c r="AH463" s="75"/>
      <c r="AI463" s="75"/>
      <c r="AJ463" s="75"/>
      <c r="AK463" s="75"/>
      <c r="AL463" s="75"/>
      <c r="AM463" s="75"/>
      <c r="AN463" s="75"/>
      <c r="AO463" s="117"/>
      <c r="AP463" s="117"/>
      <c r="AQ463" s="117"/>
      <c r="AR463" s="117"/>
      <c r="AS463" s="117"/>
      <c r="AT463" s="117"/>
      <c r="AU463" s="117"/>
      <c r="AV463" s="117"/>
      <c r="AW463" s="117"/>
      <c r="AX463" s="117"/>
      <c r="AY463" s="75"/>
      <c r="AZ463" s="75"/>
      <c r="BA463" s="75"/>
      <c r="BB463" s="75"/>
      <c r="BC463" s="75"/>
      <c r="BD463" s="75"/>
      <c r="BE463" s="75"/>
      <c r="BF463" s="75"/>
      <c r="BG463" s="75"/>
      <c r="BH463" s="75"/>
      <c r="BI463" s="75"/>
      <c r="BJ463" s="75"/>
      <c r="BK463" s="75"/>
      <c r="BL463" s="75"/>
      <c r="BM463" s="75"/>
      <c r="BN463" s="75"/>
      <c r="BO463" s="75"/>
      <c r="BP463" s="75"/>
      <c r="BQ463" s="75"/>
      <c r="BR463" s="75"/>
      <c r="BS463" s="75"/>
      <c r="BT463" s="75"/>
      <c r="BU463" s="75"/>
      <c r="BV463" s="75"/>
      <c r="BW463" s="75"/>
      <c r="BX463" s="75"/>
      <c r="BY463" s="75"/>
      <c r="BZ463" s="75"/>
      <c r="CA463" s="75"/>
      <c r="CB463" s="75"/>
      <c r="CC463" s="75"/>
      <c r="CD463" s="75"/>
      <c r="CE463" s="75"/>
      <c r="CF463" s="75"/>
      <c r="CG463" s="75"/>
      <c r="CH463" s="75"/>
      <c r="CI463" s="75"/>
      <c r="CJ463" s="75"/>
      <c r="CK463" s="75"/>
      <c r="CL463" s="75"/>
      <c r="CM463" s="75"/>
      <c r="CN463" s="75"/>
      <c r="CO463" s="75"/>
      <c r="CP463" s="75"/>
      <c r="CQ463" s="75"/>
      <c r="CR463" s="75"/>
      <c r="CS463" s="75"/>
      <c r="CT463" s="75"/>
      <c r="CU463" s="75"/>
      <c r="CV463" s="75"/>
      <c r="CW463" s="75"/>
      <c r="CX463" s="75"/>
    </row>
    <row r="464" spans="34:102" x14ac:dyDescent="0.25">
      <c r="AH464" s="75"/>
      <c r="AI464" s="75"/>
      <c r="AJ464" s="75"/>
      <c r="AK464" s="75"/>
      <c r="AL464" s="75"/>
      <c r="AM464" s="75"/>
      <c r="AN464" s="75"/>
      <c r="AO464" s="117"/>
      <c r="AP464" s="117"/>
      <c r="AQ464" s="117"/>
      <c r="AR464" s="117"/>
      <c r="AS464" s="117"/>
      <c r="AT464" s="117"/>
      <c r="AU464" s="117"/>
      <c r="AV464" s="117"/>
      <c r="AW464" s="117"/>
      <c r="AX464" s="117"/>
      <c r="AY464" s="75"/>
      <c r="AZ464" s="75"/>
      <c r="BA464" s="75"/>
      <c r="BB464" s="75"/>
      <c r="BC464" s="75"/>
      <c r="BD464" s="75"/>
      <c r="BE464" s="75"/>
      <c r="BF464" s="75"/>
      <c r="BG464" s="75"/>
      <c r="BH464" s="75"/>
      <c r="BI464" s="75"/>
      <c r="BJ464" s="75"/>
      <c r="BK464" s="75"/>
      <c r="BL464" s="75"/>
      <c r="BM464" s="75"/>
      <c r="BN464" s="75"/>
      <c r="BO464" s="75"/>
      <c r="BP464" s="75"/>
      <c r="BQ464" s="75"/>
      <c r="BR464" s="75"/>
      <c r="BS464" s="75"/>
      <c r="BT464" s="75"/>
      <c r="BU464" s="75"/>
      <c r="BV464" s="75"/>
      <c r="BW464" s="75"/>
      <c r="BX464" s="75"/>
      <c r="BY464" s="75"/>
      <c r="BZ464" s="75"/>
      <c r="CA464" s="75"/>
      <c r="CB464" s="75"/>
      <c r="CC464" s="75"/>
      <c r="CD464" s="75"/>
      <c r="CE464" s="75"/>
      <c r="CF464" s="75"/>
      <c r="CG464" s="75"/>
      <c r="CH464" s="75"/>
      <c r="CI464" s="75"/>
      <c r="CJ464" s="75"/>
      <c r="CK464" s="75"/>
      <c r="CL464" s="75"/>
      <c r="CM464" s="75"/>
      <c r="CN464" s="75"/>
      <c r="CO464" s="75"/>
      <c r="CP464" s="75"/>
      <c r="CQ464" s="75"/>
      <c r="CR464" s="75"/>
      <c r="CS464" s="75"/>
      <c r="CT464" s="75"/>
      <c r="CU464" s="75"/>
      <c r="CV464" s="75"/>
      <c r="CW464" s="75"/>
      <c r="CX464" s="75"/>
    </row>
    <row r="465" spans="34:102" x14ac:dyDescent="0.25">
      <c r="AH465" s="75"/>
      <c r="AI465" s="75"/>
      <c r="AJ465" s="75"/>
      <c r="AK465" s="75"/>
      <c r="AL465" s="75"/>
      <c r="AM465" s="75"/>
      <c r="AN465" s="75"/>
      <c r="AO465" s="117"/>
      <c r="AP465" s="117"/>
      <c r="AQ465" s="117"/>
      <c r="AR465" s="117"/>
      <c r="AS465" s="117"/>
      <c r="AT465" s="117"/>
      <c r="AU465" s="117"/>
      <c r="AV465" s="117"/>
      <c r="AW465" s="117"/>
      <c r="AX465" s="117"/>
      <c r="AY465" s="75"/>
      <c r="AZ465" s="75"/>
      <c r="BA465" s="75"/>
      <c r="BB465" s="75"/>
      <c r="BC465" s="75"/>
      <c r="BD465" s="75"/>
      <c r="BE465" s="75"/>
      <c r="BF465" s="75"/>
      <c r="BG465" s="75"/>
      <c r="BH465" s="75"/>
      <c r="BI465" s="75"/>
      <c r="BJ465" s="75"/>
      <c r="BK465" s="75"/>
      <c r="BL465" s="75"/>
      <c r="BM465" s="75"/>
      <c r="BN465" s="75"/>
      <c r="BO465" s="75"/>
      <c r="BP465" s="75"/>
      <c r="BQ465" s="75"/>
      <c r="BR465" s="75"/>
      <c r="BS465" s="75"/>
      <c r="BT465" s="75"/>
      <c r="BU465" s="75"/>
      <c r="BV465" s="75"/>
      <c r="BW465" s="75"/>
      <c r="BX465" s="75"/>
      <c r="BY465" s="75"/>
      <c r="BZ465" s="75"/>
      <c r="CA465" s="75"/>
      <c r="CB465" s="75"/>
      <c r="CC465" s="75"/>
      <c r="CD465" s="75"/>
      <c r="CE465" s="75"/>
      <c r="CF465" s="75"/>
      <c r="CG465" s="75"/>
      <c r="CH465" s="75"/>
      <c r="CI465" s="75"/>
      <c r="CJ465" s="75"/>
      <c r="CK465" s="75"/>
      <c r="CL465" s="75"/>
      <c r="CM465" s="75"/>
      <c r="CN465" s="75"/>
      <c r="CO465" s="75"/>
      <c r="CP465" s="75"/>
      <c r="CQ465" s="75"/>
      <c r="CR465" s="75"/>
      <c r="CS465" s="75"/>
      <c r="CT465" s="75"/>
      <c r="CU465" s="75"/>
      <c r="CV465" s="75"/>
      <c r="CW465" s="75"/>
      <c r="CX465" s="75"/>
    </row>
    <row r="466" spans="34:102" x14ac:dyDescent="0.25">
      <c r="AH466" s="75"/>
      <c r="AI466" s="75"/>
      <c r="AJ466" s="75"/>
      <c r="AK466" s="75"/>
      <c r="AL466" s="75"/>
      <c r="AM466" s="75"/>
      <c r="AN466" s="75"/>
      <c r="AO466" s="117"/>
      <c r="AP466" s="117"/>
      <c r="AQ466" s="117"/>
      <c r="AR466" s="117"/>
      <c r="AS466" s="117"/>
      <c r="AT466" s="117"/>
      <c r="AU466" s="117"/>
      <c r="AV466" s="117"/>
      <c r="AW466" s="117"/>
      <c r="AX466" s="117"/>
      <c r="AY466" s="75"/>
      <c r="AZ466" s="75"/>
      <c r="BA466" s="75"/>
      <c r="BB466" s="75"/>
      <c r="BC466" s="75"/>
      <c r="BD466" s="75"/>
      <c r="BE466" s="75"/>
      <c r="BF466" s="75"/>
      <c r="BG466" s="75"/>
      <c r="BH466" s="75"/>
      <c r="BI466" s="75"/>
      <c r="BJ466" s="75"/>
      <c r="BK466" s="75"/>
      <c r="BL466" s="75"/>
      <c r="BM466" s="75"/>
      <c r="BN466" s="75"/>
      <c r="BO466" s="75"/>
      <c r="BP466" s="75"/>
      <c r="BQ466" s="75"/>
      <c r="BR466" s="75"/>
      <c r="BS466" s="75"/>
      <c r="BT466" s="75"/>
      <c r="BU466" s="75"/>
      <c r="BV466" s="75"/>
      <c r="BW466" s="75"/>
      <c r="BX466" s="75"/>
      <c r="BY466" s="75"/>
      <c r="BZ466" s="75"/>
      <c r="CA466" s="75"/>
      <c r="CB466" s="75"/>
      <c r="CC466" s="75"/>
      <c r="CD466" s="75"/>
      <c r="CE466" s="75"/>
      <c r="CF466" s="75"/>
      <c r="CG466" s="75"/>
      <c r="CH466" s="75"/>
      <c r="CI466" s="75"/>
      <c r="CJ466" s="75"/>
      <c r="CK466" s="75"/>
      <c r="CL466" s="75"/>
      <c r="CM466" s="75"/>
      <c r="CN466" s="75"/>
      <c r="CO466" s="75"/>
      <c r="CP466" s="75"/>
      <c r="CQ466" s="75"/>
      <c r="CR466" s="75"/>
      <c r="CS466" s="75"/>
      <c r="CT466" s="75"/>
      <c r="CU466" s="75"/>
      <c r="CV466" s="75"/>
      <c r="CW466" s="75"/>
      <c r="CX466" s="75"/>
    </row>
    <row r="467" spans="34:102" x14ac:dyDescent="0.25">
      <c r="AH467" s="75"/>
      <c r="AI467" s="75"/>
      <c r="AJ467" s="75"/>
      <c r="AK467" s="75"/>
      <c r="AL467" s="75"/>
      <c r="AM467" s="75"/>
      <c r="AN467" s="75"/>
      <c r="AO467" s="117"/>
      <c r="AP467" s="117"/>
      <c r="AQ467" s="117"/>
      <c r="AR467" s="117"/>
      <c r="AS467" s="117"/>
      <c r="AT467" s="117"/>
      <c r="AU467" s="117"/>
      <c r="AV467" s="117"/>
      <c r="AW467" s="117"/>
      <c r="AX467" s="117"/>
      <c r="AY467" s="75"/>
      <c r="AZ467" s="75"/>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5"/>
      <c r="CK467" s="75"/>
      <c r="CL467" s="75"/>
      <c r="CM467" s="75"/>
      <c r="CN467" s="75"/>
      <c r="CO467" s="75"/>
      <c r="CP467" s="75"/>
      <c r="CQ467" s="75"/>
      <c r="CR467" s="75"/>
      <c r="CS467" s="75"/>
      <c r="CT467" s="75"/>
      <c r="CU467" s="75"/>
      <c r="CV467" s="75"/>
      <c r="CW467" s="75"/>
      <c r="CX467" s="75"/>
    </row>
    <row r="468" spans="34:102" x14ac:dyDescent="0.25">
      <c r="AH468" s="75"/>
      <c r="AI468" s="75"/>
      <c r="AJ468" s="75"/>
      <c r="AK468" s="75"/>
      <c r="AL468" s="75"/>
      <c r="AM468" s="75"/>
      <c r="AN468" s="75"/>
      <c r="AO468" s="117"/>
      <c r="AP468" s="117"/>
      <c r="AQ468" s="117"/>
      <c r="AR468" s="117"/>
      <c r="AS468" s="117"/>
      <c r="AT468" s="117"/>
      <c r="AU468" s="117"/>
      <c r="AV468" s="117"/>
      <c r="AW468" s="117"/>
      <c r="AX468" s="117"/>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c r="CT468" s="75"/>
      <c r="CU468" s="75"/>
      <c r="CV468" s="75"/>
      <c r="CW468" s="75"/>
      <c r="CX468" s="75"/>
    </row>
    <row r="469" spans="34:102" x14ac:dyDescent="0.25">
      <c r="AH469" s="75"/>
      <c r="AI469" s="75"/>
      <c r="AJ469" s="75"/>
      <c r="AK469" s="75"/>
      <c r="AL469" s="75"/>
      <c r="AM469" s="75"/>
      <c r="AN469" s="75"/>
      <c r="AO469" s="117"/>
      <c r="AP469" s="117"/>
      <c r="AQ469" s="117"/>
      <c r="AR469" s="117"/>
      <c r="AS469" s="117"/>
      <c r="AT469" s="117"/>
      <c r="AU469" s="117"/>
      <c r="AV469" s="117"/>
      <c r="AW469" s="117"/>
      <c r="AX469" s="117"/>
      <c r="AY469" s="75"/>
      <c r="AZ469" s="75"/>
      <c r="BA469" s="75"/>
      <c r="BB469" s="75"/>
      <c r="BC469" s="75"/>
      <c r="BD469" s="75"/>
      <c r="BE469" s="75"/>
      <c r="BF469" s="75"/>
      <c r="BG469" s="75"/>
      <c r="BH469" s="75"/>
      <c r="BI469" s="75"/>
      <c r="BJ469" s="75"/>
      <c r="BK469" s="75"/>
      <c r="BL469" s="75"/>
      <c r="BM469" s="75"/>
      <c r="BN469" s="75"/>
      <c r="BO469" s="75"/>
      <c r="BP469" s="75"/>
      <c r="BQ469" s="75"/>
      <c r="BR469" s="75"/>
      <c r="BS469" s="75"/>
      <c r="BT469" s="75"/>
      <c r="BU469" s="75"/>
      <c r="BV469" s="75"/>
      <c r="BW469" s="75"/>
      <c r="BX469" s="75"/>
      <c r="BY469" s="75"/>
      <c r="BZ469" s="75"/>
      <c r="CA469" s="75"/>
      <c r="CB469" s="75"/>
      <c r="CC469" s="75"/>
      <c r="CD469" s="75"/>
      <c r="CE469" s="75"/>
      <c r="CF469" s="75"/>
      <c r="CG469" s="75"/>
      <c r="CH469" s="75"/>
      <c r="CI469" s="75"/>
      <c r="CJ469" s="75"/>
      <c r="CK469" s="75"/>
      <c r="CL469" s="75"/>
      <c r="CM469" s="75"/>
      <c r="CN469" s="75"/>
      <c r="CO469" s="75"/>
      <c r="CP469" s="75"/>
      <c r="CQ469" s="75"/>
      <c r="CR469" s="75"/>
      <c r="CS469" s="75"/>
      <c r="CT469" s="75"/>
      <c r="CU469" s="75"/>
      <c r="CV469" s="75"/>
      <c r="CW469" s="75"/>
      <c r="CX469" s="75"/>
    </row>
    <row r="470" spans="34:102" x14ac:dyDescent="0.25">
      <c r="AH470" s="75"/>
      <c r="AI470" s="75"/>
      <c r="AJ470" s="75"/>
      <c r="AK470" s="75"/>
      <c r="AL470" s="75"/>
      <c r="AM470" s="75"/>
      <c r="AN470" s="75"/>
      <c r="AO470" s="117"/>
      <c r="AP470" s="117"/>
      <c r="AQ470" s="117"/>
      <c r="AR470" s="117"/>
      <c r="AS470" s="117"/>
      <c r="AT470" s="117"/>
      <c r="AU470" s="117"/>
      <c r="AV470" s="117"/>
      <c r="AW470" s="117"/>
      <c r="AX470" s="117"/>
      <c r="AY470" s="75"/>
      <c r="AZ470" s="75"/>
      <c r="BA470" s="75"/>
      <c r="BB470" s="75"/>
      <c r="BC470" s="75"/>
      <c r="BD470" s="75"/>
      <c r="BE470" s="75"/>
      <c r="BF470" s="75"/>
      <c r="BG470" s="75"/>
      <c r="BH470" s="75"/>
      <c r="BI470" s="75"/>
      <c r="BJ470" s="75"/>
      <c r="BK470" s="75"/>
      <c r="BL470" s="75"/>
      <c r="BM470" s="75"/>
      <c r="BN470" s="75"/>
      <c r="BO470" s="75"/>
      <c r="BP470" s="75"/>
      <c r="BQ470" s="75"/>
      <c r="BR470" s="75"/>
      <c r="BS470" s="75"/>
      <c r="BT470" s="75"/>
      <c r="BU470" s="75"/>
      <c r="BV470" s="75"/>
      <c r="BW470" s="75"/>
      <c r="BX470" s="75"/>
      <c r="BY470" s="75"/>
      <c r="BZ470" s="75"/>
      <c r="CA470" s="75"/>
      <c r="CB470" s="75"/>
      <c r="CC470" s="75"/>
      <c r="CD470" s="75"/>
      <c r="CE470" s="75"/>
      <c r="CF470" s="75"/>
      <c r="CG470" s="75"/>
      <c r="CH470" s="75"/>
      <c r="CI470" s="75"/>
      <c r="CJ470" s="75"/>
      <c r="CK470" s="75"/>
      <c r="CL470" s="75"/>
      <c r="CM470" s="75"/>
      <c r="CN470" s="75"/>
      <c r="CO470" s="75"/>
      <c r="CP470" s="75"/>
      <c r="CQ470" s="75"/>
      <c r="CR470" s="75"/>
      <c r="CS470" s="75"/>
      <c r="CT470" s="75"/>
      <c r="CU470" s="75"/>
      <c r="CV470" s="75"/>
      <c r="CW470" s="75"/>
      <c r="CX470" s="75"/>
    </row>
    <row r="471" spans="34:102" x14ac:dyDescent="0.25">
      <c r="AH471" s="75"/>
      <c r="AI471" s="75"/>
      <c r="AJ471" s="75"/>
      <c r="AK471" s="75"/>
      <c r="AL471" s="75"/>
      <c r="AM471" s="75"/>
      <c r="AN471" s="75"/>
      <c r="AO471" s="117"/>
      <c r="AP471" s="117"/>
      <c r="AQ471" s="117"/>
      <c r="AR471" s="117"/>
      <c r="AS471" s="117"/>
      <c r="AT471" s="117"/>
      <c r="AU471" s="117"/>
      <c r="AV471" s="117"/>
      <c r="AW471" s="117"/>
      <c r="AX471" s="117"/>
      <c r="AY471" s="75"/>
      <c r="AZ471" s="75"/>
      <c r="BA471" s="75"/>
      <c r="BB471" s="75"/>
      <c r="BC471" s="75"/>
      <c r="BD471" s="75"/>
      <c r="BE471" s="75"/>
      <c r="BF471" s="75"/>
      <c r="BG471" s="75"/>
      <c r="BH471" s="75"/>
      <c r="BI471" s="75"/>
      <c r="BJ471" s="75"/>
      <c r="BK471" s="75"/>
      <c r="BL471" s="75"/>
      <c r="BM471" s="75"/>
      <c r="BN471" s="75"/>
      <c r="BO471" s="75"/>
      <c r="BP471" s="75"/>
      <c r="BQ471" s="75"/>
      <c r="BR471" s="75"/>
      <c r="BS471" s="75"/>
      <c r="BT471" s="75"/>
      <c r="BU471" s="75"/>
      <c r="BV471" s="75"/>
      <c r="BW471" s="75"/>
      <c r="BX471" s="75"/>
      <c r="BY471" s="75"/>
      <c r="BZ471" s="75"/>
      <c r="CA471" s="75"/>
      <c r="CB471" s="75"/>
      <c r="CC471" s="75"/>
      <c r="CD471" s="75"/>
      <c r="CE471" s="75"/>
      <c r="CF471" s="75"/>
      <c r="CG471" s="75"/>
      <c r="CH471" s="75"/>
      <c r="CI471" s="75"/>
      <c r="CJ471" s="75"/>
      <c r="CK471" s="75"/>
      <c r="CL471" s="75"/>
      <c r="CM471" s="75"/>
      <c r="CN471" s="75"/>
      <c r="CO471" s="75"/>
      <c r="CP471" s="75"/>
      <c r="CQ471" s="75"/>
      <c r="CR471" s="75"/>
      <c r="CS471" s="75"/>
      <c r="CT471" s="75"/>
      <c r="CU471" s="75"/>
      <c r="CV471" s="75"/>
      <c r="CW471" s="75"/>
      <c r="CX471" s="75"/>
    </row>
    <row r="472" spans="34:102" x14ac:dyDescent="0.25">
      <c r="AH472" s="75"/>
      <c r="AI472" s="75"/>
      <c r="AJ472" s="75"/>
      <c r="AK472" s="75"/>
      <c r="AL472" s="75"/>
      <c r="AM472" s="75"/>
      <c r="AN472" s="75"/>
      <c r="AO472" s="117"/>
      <c r="AP472" s="117"/>
      <c r="AQ472" s="117"/>
      <c r="AR472" s="117"/>
      <c r="AS472" s="117"/>
      <c r="AT472" s="117"/>
      <c r="AU472" s="117"/>
      <c r="AV472" s="117"/>
      <c r="AW472" s="117"/>
      <c r="AX472" s="117"/>
      <c r="AY472" s="75"/>
      <c r="AZ472" s="75"/>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c r="CG472" s="75"/>
      <c r="CH472" s="75"/>
      <c r="CI472" s="75"/>
      <c r="CJ472" s="75"/>
      <c r="CK472" s="75"/>
      <c r="CL472" s="75"/>
      <c r="CM472" s="75"/>
      <c r="CN472" s="75"/>
      <c r="CO472" s="75"/>
      <c r="CP472" s="75"/>
      <c r="CQ472" s="75"/>
      <c r="CR472" s="75"/>
      <c r="CS472" s="75"/>
      <c r="CT472" s="75"/>
      <c r="CU472" s="75"/>
      <c r="CV472" s="75"/>
      <c r="CW472" s="75"/>
      <c r="CX472" s="75"/>
    </row>
    <row r="473" spans="34:102" x14ac:dyDescent="0.25">
      <c r="AH473" s="75"/>
      <c r="AI473" s="75"/>
      <c r="AJ473" s="75"/>
      <c r="AK473" s="75"/>
      <c r="AL473" s="75"/>
      <c r="AM473" s="75"/>
      <c r="AN473" s="75"/>
      <c r="AO473" s="117"/>
      <c r="AP473" s="117"/>
      <c r="AQ473" s="117"/>
      <c r="AR473" s="117"/>
      <c r="AS473" s="117"/>
      <c r="AT473" s="117"/>
      <c r="AU473" s="117"/>
      <c r="AV473" s="117"/>
      <c r="AW473" s="117"/>
      <c r="AX473" s="117"/>
      <c r="AY473" s="75"/>
      <c r="AZ473" s="75"/>
      <c r="BA473" s="75"/>
      <c r="BB473" s="75"/>
      <c r="BC473" s="75"/>
      <c r="BD473" s="75"/>
      <c r="BE473" s="75"/>
      <c r="BF473" s="75"/>
      <c r="BG473" s="75"/>
      <c r="BH473" s="75"/>
      <c r="BI473" s="75"/>
      <c r="BJ473" s="75"/>
      <c r="BK473" s="75"/>
      <c r="BL473" s="75"/>
      <c r="BM473" s="75"/>
      <c r="BN473" s="75"/>
      <c r="BO473" s="75"/>
      <c r="BP473" s="75"/>
      <c r="BQ473" s="75"/>
      <c r="BR473" s="75"/>
      <c r="BS473" s="75"/>
      <c r="BT473" s="75"/>
      <c r="BU473" s="75"/>
      <c r="BV473" s="75"/>
      <c r="BW473" s="75"/>
      <c r="BX473" s="75"/>
      <c r="BY473" s="75"/>
      <c r="BZ473" s="75"/>
      <c r="CA473" s="75"/>
      <c r="CB473" s="75"/>
      <c r="CC473" s="75"/>
      <c r="CD473" s="75"/>
      <c r="CE473" s="75"/>
      <c r="CF473" s="75"/>
      <c r="CG473" s="75"/>
      <c r="CH473" s="75"/>
      <c r="CI473" s="75"/>
      <c r="CJ473" s="75"/>
      <c r="CK473" s="75"/>
      <c r="CL473" s="75"/>
      <c r="CM473" s="75"/>
      <c r="CN473" s="75"/>
      <c r="CO473" s="75"/>
      <c r="CP473" s="75"/>
      <c r="CQ473" s="75"/>
      <c r="CR473" s="75"/>
      <c r="CS473" s="75"/>
      <c r="CT473" s="75"/>
      <c r="CU473" s="75"/>
      <c r="CV473" s="75"/>
      <c r="CW473" s="75"/>
      <c r="CX473" s="75"/>
    </row>
    <row r="474" spans="34:102" x14ac:dyDescent="0.25">
      <c r="AH474" s="75"/>
      <c r="AI474" s="75"/>
      <c r="AJ474" s="75"/>
      <c r="AK474" s="75"/>
      <c r="AL474" s="75"/>
      <c r="AM474" s="75"/>
      <c r="AN474" s="75"/>
      <c r="AO474" s="117"/>
      <c r="AP474" s="117"/>
      <c r="AQ474" s="117"/>
      <c r="AR474" s="117"/>
      <c r="AS474" s="117"/>
      <c r="AT474" s="117"/>
      <c r="AU474" s="117"/>
      <c r="AV474" s="117"/>
      <c r="AW474" s="117"/>
      <c r="AX474" s="117"/>
      <c r="AY474" s="75"/>
      <c r="AZ474" s="75"/>
      <c r="BA474" s="75"/>
      <c r="BB474" s="75"/>
      <c r="BC474" s="75"/>
      <c r="BD474" s="75"/>
      <c r="BE474" s="75"/>
      <c r="BF474" s="75"/>
      <c r="BG474" s="75"/>
      <c r="BH474" s="75"/>
      <c r="BI474" s="75"/>
      <c r="BJ474" s="75"/>
      <c r="BK474" s="75"/>
      <c r="BL474" s="75"/>
      <c r="BM474" s="75"/>
      <c r="BN474" s="75"/>
      <c r="BO474" s="75"/>
      <c r="BP474" s="75"/>
      <c r="BQ474" s="75"/>
      <c r="BR474" s="75"/>
      <c r="BS474" s="75"/>
      <c r="BT474" s="75"/>
      <c r="BU474" s="75"/>
      <c r="BV474" s="75"/>
      <c r="BW474" s="75"/>
      <c r="BX474" s="75"/>
      <c r="BY474" s="75"/>
      <c r="BZ474" s="75"/>
      <c r="CA474" s="75"/>
      <c r="CB474" s="75"/>
      <c r="CC474" s="75"/>
      <c r="CD474" s="75"/>
      <c r="CE474" s="75"/>
      <c r="CF474" s="75"/>
      <c r="CG474" s="75"/>
      <c r="CH474" s="75"/>
      <c r="CI474" s="75"/>
      <c r="CJ474" s="75"/>
      <c r="CK474" s="75"/>
      <c r="CL474" s="75"/>
      <c r="CM474" s="75"/>
      <c r="CN474" s="75"/>
      <c r="CO474" s="75"/>
      <c r="CP474" s="75"/>
      <c r="CQ474" s="75"/>
      <c r="CR474" s="75"/>
      <c r="CS474" s="75"/>
      <c r="CT474" s="75"/>
      <c r="CU474" s="75"/>
      <c r="CV474" s="75"/>
      <c r="CW474" s="75"/>
      <c r="CX474" s="75"/>
    </row>
    <row r="475" spans="34:102" x14ac:dyDescent="0.25">
      <c r="AH475" s="75"/>
      <c r="AI475" s="75"/>
      <c r="AJ475" s="75"/>
      <c r="AK475" s="75"/>
      <c r="AL475" s="75"/>
      <c r="AM475" s="75"/>
      <c r="AN475" s="75"/>
      <c r="AO475" s="117"/>
      <c r="AP475" s="117"/>
      <c r="AQ475" s="117"/>
      <c r="AR475" s="117"/>
      <c r="AS475" s="117"/>
      <c r="AT475" s="117"/>
      <c r="AU475" s="117"/>
      <c r="AV475" s="117"/>
      <c r="AW475" s="117"/>
      <c r="AX475" s="117"/>
      <c r="AY475" s="75"/>
      <c r="AZ475" s="75"/>
      <c r="BA475" s="75"/>
      <c r="BB475" s="75"/>
      <c r="BC475" s="75"/>
      <c r="BD475" s="75"/>
      <c r="BE475" s="75"/>
      <c r="BF475" s="75"/>
      <c r="BG475" s="75"/>
      <c r="BH475" s="75"/>
      <c r="BI475" s="75"/>
      <c r="BJ475" s="75"/>
      <c r="BK475" s="75"/>
      <c r="BL475" s="75"/>
      <c r="BM475" s="75"/>
      <c r="BN475" s="75"/>
      <c r="BO475" s="75"/>
      <c r="BP475" s="75"/>
      <c r="BQ475" s="75"/>
      <c r="BR475" s="75"/>
      <c r="BS475" s="75"/>
      <c r="BT475" s="75"/>
      <c r="BU475" s="75"/>
      <c r="BV475" s="75"/>
      <c r="BW475" s="75"/>
      <c r="BX475" s="75"/>
      <c r="BY475" s="75"/>
      <c r="BZ475" s="75"/>
      <c r="CA475" s="75"/>
      <c r="CB475" s="75"/>
      <c r="CC475" s="75"/>
      <c r="CD475" s="75"/>
      <c r="CE475" s="75"/>
      <c r="CF475" s="75"/>
      <c r="CG475" s="75"/>
      <c r="CH475" s="75"/>
      <c r="CI475" s="75"/>
      <c r="CJ475" s="75"/>
      <c r="CK475" s="75"/>
      <c r="CL475" s="75"/>
      <c r="CM475" s="75"/>
      <c r="CN475" s="75"/>
      <c r="CO475" s="75"/>
      <c r="CP475" s="75"/>
      <c r="CQ475" s="75"/>
      <c r="CR475" s="75"/>
      <c r="CS475" s="75"/>
      <c r="CT475" s="75"/>
      <c r="CU475" s="75"/>
      <c r="CV475" s="75"/>
      <c r="CW475" s="75"/>
      <c r="CX475" s="75"/>
    </row>
    <row r="476" spans="34:102" x14ac:dyDescent="0.25">
      <c r="AH476" s="75"/>
      <c r="AI476" s="75"/>
      <c r="AJ476" s="75"/>
      <c r="AK476" s="75"/>
      <c r="AL476" s="75"/>
      <c r="AM476" s="75"/>
      <c r="AN476" s="75"/>
      <c r="AO476" s="117"/>
      <c r="AP476" s="117"/>
      <c r="AQ476" s="117"/>
      <c r="AR476" s="117"/>
      <c r="AS476" s="117"/>
      <c r="AT476" s="117"/>
      <c r="AU476" s="117"/>
      <c r="AV476" s="117"/>
      <c r="AW476" s="117"/>
      <c r="AX476" s="117"/>
      <c r="AY476" s="75"/>
      <c r="AZ476" s="75"/>
      <c r="BA476" s="75"/>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75"/>
      <c r="BY476" s="75"/>
      <c r="BZ476" s="75"/>
      <c r="CA476" s="75"/>
      <c r="CB476" s="75"/>
      <c r="CC476" s="75"/>
      <c r="CD476" s="75"/>
      <c r="CE476" s="75"/>
      <c r="CF476" s="75"/>
      <c r="CG476" s="75"/>
      <c r="CH476" s="75"/>
      <c r="CI476" s="75"/>
      <c r="CJ476" s="75"/>
      <c r="CK476" s="75"/>
      <c r="CL476" s="75"/>
      <c r="CM476" s="75"/>
      <c r="CN476" s="75"/>
      <c r="CO476" s="75"/>
      <c r="CP476" s="75"/>
      <c r="CQ476" s="75"/>
      <c r="CR476" s="75"/>
      <c r="CS476" s="75"/>
      <c r="CT476" s="75"/>
      <c r="CU476" s="75"/>
      <c r="CV476" s="75"/>
      <c r="CW476" s="75"/>
      <c r="CX476" s="75"/>
    </row>
    <row r="477" spans="34:102" x14ac:dyDescent="0.25">
      <c r="AH477" s="75"/>
      <c r="AI477" s="75"/>
      <c r="AJ477" s="75"/>
      <c r="AK477" s="75"/>
      <c r="AL477" s="75"/>
      <c r="AM477" s="75"/>
      <c r="AN477" s="75"/>
      <c r="AO477" s="117"/>
      <c r="AP477" s="117"/>
      <c r="AQ477" s="117"/>
      <c r="AR477" s="117"/>
      <c r="AS477" s="117"/>
      <c r="AT477" s="117"/>
      <c r="AU477" s="117"/>
      <c r="AV477" s="117"/>
      <c r="AW477" s="117"/>
      <c r="AX477" s="117"/>
      <c r="AY477" s="75"/>
      <c r="AZ477" s="75"/>
      <c r="BA477" s="75"/>
      <c r="BB477" s="75"/>
      <c r="BC477" s="75"/>
      <c r="BD477" s="75"/>
      <c r="BE477" s="75"/>
      <c r="BF477" s="75"/>
      <c r="BG477" s="75"/>
      <c r="BH477" s="75"/>
      <c r="BI477" s="75"/>
      <c r="BJ477" s="75"/>
      <c r="BK477" s="75"/>
      <c r="BL477" s="75"/>
      <c r="BM477" s="75"/>
      <c r="BN477" s="75"/>
      <c r="BO477" s="75"/>
      <c r="BP477" s="75"/>
      <c r="BQ477" s="75"/>
      <c r="BR477" s="75"/>
      <c r="BS477" s="75"/>
      <c r="BT477" s="75"/>
      <c r="BU477" s="75"/>
      <c r="BV477" s="75"/>
      <c r="BW477" s="75"/>
      <c r="BX477" s="75"/>
      <c r="BY477" s="75"/>
      <c r="BZ477" s="75"/>
      <c r="CA477" s="75"/>
      <c r="CB477" s="75"/>
      <c r="CC477" s="75"/>
      <c r="CD477" s="75"/>
      <c r="CE477" s="75"/>
      <c r="CF477" s="75"/>
      <c r="CG477" s="75"/>
      <c r="CH477" s="75"/>
      <c r="CI477" s="75"/>
      <c r="CJ477" s="75"/>
      <c r="CK477" s="75"/>
      <c r="CL477" s="75"/>
      <c r="CM477" s="75"/>
      <c r="CN477" s="75"/>
      <c r="CO477" s="75"/>
      <c r="CP477" s="75"/>
      <c r="CQ477" s="75"/>
      <c r="CR477" s="75"/>
      <c r="CS477" s="75"/>
      <c r="CT477" s="75"/>
      <c r="CU477" s="75"/>
      <c r="CV477" s="75"/>
      <c r="CW477" s="75"/>
      <c r="CX477" s="75"/>
    </row>
    <row r="478" spans="34:102" x14ac:dyDescent="0.25">
      <c r="AH478" s="75"/>
      <c r="AI478" s="75"/>
      <c r="AJ478" s="75"/>
      <c r="AK478" s="75"/>
      <c r="AL478" s="75"/>
      <c r="AM478" s="75"/>
      <c r="AN478" s="75"/>
      <c r="AO478" s="117"/>
      <c r="AP478" s="117"/>
      <c r="AQ478" s="117"/>
      <c r="AR478" s="117"/>
      <c r="AS478" s="117"/>
      <c r="AT478" s="117"/>
      <c r="AU478" s="117"/>
      <c r="AV478" s="117"/>
      <c r="AW478" s="117"/>
      <c r="AX478" s="117"/>
      <c r="AY478" s="75"/>
      <c r="AZ478" s="75"/>
      <c r="BA478" s="75"/>
      <c r="BB478" s="75"/>
      <c r="BC478" s="75"/>
      <c r="BD478" s="75"/>
      <c r="BE478" s="75"/>
      <c r="BF478" s="75"/>
      <c r="BG478" s="75"/>
      <c r="BH478" s="75"/>
      <c r="BI478" s="75"/>
      <c r="BJ478" s="75"/>
      <c r="BK478" s="75"/>
      <c r="BL478" s="75"/>
      <c r="BM478" s="75"/>
      <c r="BN478" s="75"/>
      <c r="BO478" s="75"/>
      <c r="BP478" s="75"/>
      <c r="BQ478" s="75"/>
      <c r="BR478" s="75"/>
      <c r="BS478" s="75"/>
      <c r="BT478" s="75"/>
      <c r="BU478" s="75"/>
      <c r="BV478" s="75"/>
      <c r="BW478" s="75"/>
      <c r="BX478" s="75"/>
      <c r="BY478" s="75"/>
      <c r="BZ478" s="75"/>
      <c r="CA478" s="75"/>
      <c r="CB478" s="75"/>
      <c r="CC478" s="75"/>
      <c r="CD478" s="75"/>
      <c r="CE478" s="75"/>
      <c r="CF478" s="75"/>
      <c r="CG478" s="75"/>
      <c r="CH478" s="75"/>
      <c r="CI478" s="75"/>
      <c r="CJ478" s="75"/>
      <c r="CK478" s="75"/>
      <c r="CL478" s="75"/>
      <c r="CM478" s="75"/>
      <c r="CN478" s="75"/>
      <c r="CO478" s="75"/>
      <c r="CP478" s="75"/>
      <c r="CQ478" s="75"/>
      <c r="CR478" s="75"/>
      <c r="CS478" s="75"/>
      <c r="CT478" s="75"/>
      <c r="CU478" s="75"/>
      <c r="CV478" s="75"/>
      <c r="CW478" s="75"/>
      <c r="CX478" s="75"/>
    </row>
    <row r="479" spans="34:102" x14ac:dyDescent="0.25">
      <c r="AH479" s="75"/>
      <c r="AI479" s="75"/>
      <c r="AJ479" s="75"/>
      <c r="AK479" s="75"/>
      <c r="AL479" s="75"/>
      <c r="AM479" s="75"/>
      <c r="AN479" s="75"/>
      <c r="AO479" s="117"/>
      <c r="AP479" s="117"/>
      <c r="AQ479" s="117"/>
      <c r="AR479" s="117"/>
      <c r="AS479" s="117"/>
      <c r="AT479" s="117"/>
      <c r="AU479" s="117"/>
      <c r="AV479" s="117"/>
      <c r="AW479" s="117"/>
      <c r="AX479" s="117"/>
      <c r="AY479" s="75"/>
      <c r="AZ479" s="75"/>
      <c r="BA479" s="75"/>
      <c r="BB479" s="75"/>
      <c r="BC479" s="75"/>
      <c r="BD479" s="75"/>
      <c r="BE479" s="75"/>
      <c r="BF479" s="75"/>
      <c r="BG479" s="75"/>
      <c r="BH479" s="75"/>
      <c r="BI479" s="75"/>
      <c r="BJ479" s="75"/>
      <c r="BK479" s="75"/>
      <c r="BL479" s="75"/>
      <c r="BM479" s="75"/>
      <c r="BN479" s="75"/>
      <c r="BO479" s="75"/>
      <c r="BP479" s="75"/>
      <c r="BQ479" s="75"/>
      <c r="BR479" s="75"/>
      <c r="BS479" s="75"/>
      <c r="BT479" s="75"/>
      <c r="BU479" s="75"/>
      <c r="BV479" s="75"/>
      <c r="BW479" s="75"/>
      <c r="BX479" s="75"/>
      <c r="BY479" s="75"/>
      <c r="BZ479" s="75"/>
      <c r="CA479" s="75"/>
      <c r="CB479" s="75"/>
      <c r="CC479" s="75"/>
      <c r="CD479" s="75"/>
      <c r="CE479" s="75"/>
      <c r="CF479" s="75"/>
      <c r="CG479" s="75"/>
      <c r="CH479" s="75"/>
      <c r="CI479" s="75"/>
      <c r="CJ479" s="75"/>
      <c r="CK479" s="75"/>
      <c r="CL479" s="75"/>
      <c r="CM479" s="75"/>
      <c r="CN479" s="75"/>
      <c r="CO479" s="75"/>
      <c r="CP479" s="75"/>
      <c r="CQ479" s="75"/>
      <c r="CR479" s="75"/>
      <c r="CS479" s="75"/>
      <c r="CT479" s="75"/>
      <c r="CU479" s="75"/>
      <c r="CV479" s="75"/>
      <c r="CW479" s="75"/>
      <c r="CX479" s="75"/>
    </row>
    <row r="480" spans="34:102" x14ac:dyDescent="0.25">
      <c r="AH480" s="75"/>
      <c r="AI480" s="75"/>
      <c r="AJ480" s="75"/>
      <c r="AK480" s="75"/>
      <c r="AL480" s="75"/>
      <c r="AM480" s="75"/>
      <c r="AN480" s="75"/>
      <c r="AO480" s="117"/>
      <c r="AP480" s="117"/>
      <c r="AQ480" s="117"/>
      <c r="AR480" s="117"/>
      <c r="AS480" s="117"/>
      <c r="AT480" s="117"/>
      <c r="AU480" s="117"/>
      <c r="AV480" s="117"/>
      <c r="AW480" s="117"/>
      <c r="AX480" s="117"/>
      <c r="AY480" s="75"/>
      <c r="AZ480" s="75"/>
      <c r="BA480" s="75"/>
      <c r="BB480" s="75"/>
      <c r="BC480" s="75"/>
      <c r="BD480" s="75"/>
      <c r="BE480" s="75"/>
      <c r="BF480" s="75"/>
      <c r="BG480" s="75"/>
      <c r="BH480" s="75"/>
      <c r="BI480" s="75"/>
      <c r="BJ480" s="75"/>
      <c r="BK480" s="75"/>
      <c r="BL480" s="75"/>
      <c r="BM480" s="75"/>
      <c r="BN480" s="75"/>
      <c r="BO480" s="75"/>
      <c r="BP480" s="75"/>
      <c r="BQ480" s="75"/>
      <c r="BR480" s="75"/>
      <c r="BS480" s="75"/>
      <c r="BT480" s="75"/>
      <c r="BU480" s="75"/>
      <c r="BV480" s="75"/>
      <c r="BW480" s="75"/>
      <c r="BX480" s="75"/>
      <c r="BY480" s="75"/>
      <c r="BZ480" s="75"/>
      <c r="CA480" s="75"/>
      <c r="CB480" s="75"/>
      <c r="CC480" s="75"/>
      <c r="CD480" s="75"/>
      <c r="CE480" s="75"/>
      <c r="CF480" s="75"/>
      <c r="CG480" s="75"/>
      <c r="CH480" s="75"/>
      <c r="CI480" s="75"/>
      <c r="CJ480" s="75"/>
      <c r="CK480" s="75"/>
      <c r="CL480" s="75"/>
      <c r="CM480" s="75"/>
      <c r="CN480" s="75"/>
      <c r="CO480" s="75"/>
      <c r="CP480" s="75"/>
      <c r="CQ480" s="75"/>
      <c r="CR480" s="75"/>
      <c r="CS480" s="75"/>
      <c r="CT480" s="75"/>
      <c r="CU480" s="75"/>
      <c r="CV480" s="75"/>
      <c r="CW480" s="75"/>
      <c r="CX480" s="75"/>
    </row>
    <row r="481" spans="34:102" x14ac:dyDescent="0.25">
      <c r="AH481" s="75"/>
      <c r="AI481" s="75"/>
      <c r="AJ481" s="75"/>
      <c r="AK481" s="75"/>
      <c r="AL481" s="75"/>
      <c r="AM481" s="75"/>
      <c r="AN481" s="75"/>
      <c r="AO481" s="117"/>
      <c r="AP481" s="117"/>
      <c r="AQ481" s="117"/>
      <c r="AR481" s="117"/>
      <c r="AS481" s="117"/>
      <c r="AT481" s="117"/>
      <c r="AU481" s="117"/>
      <c r="AV481" s="117"/>
      <c r="AW481" s="117"/>
      <c r="AX481" s="117"/>
      <c r="AY481" s="75"/>
      <c r="AZ481" s="75"/>
      <c r="BA481" s="75"/>
      <c r="BB481" s="75"/>
      <c r="BC481" s="75"/>
      <c r="BD481" s="75"/>
      <c r="BE481" s="75"/>
      <c r="BF481" s="75"/>
      <c r="BG481" s="75"/>
      <c r="BH481" s="75"/>
      <c r="BI481" s="75"/>
      <c r="BJ481" s="75"/>
      <c r="BK481" s="75"/>
      <c r="BL481" s="75"/>
      <c r="BM481" s="75"/>
      <c r="BN481" s="75"/>
      <c r="BO481" s="75"/>
      <c r="BP481" s="75"/>
      <c r="BQ481" s="75"/>
      <c r="BR481" s="75"/>
      <c r="BS481" s="75"/>
      <c r="BT481" s="75"/>
      <c r="BU481" s="75"/>
      <c r="BV481" s="75"/>
      <c r="BW481" s="75"/>
      <c r="BX481" s="75"/>
      <c r="BY481" s="75"/>
      <c r="BZ481" s="75"/>
      <c r="CA481" s="75"/>
      <c r="CB481" s="75"/>
      <c r="CC481" s="75"/>
      <c r="CD481" s="75"/>
      <c r="CE481" s="75"/>
      <c r="CF481" s="75"/>
      <c r="CG481" s="75"/>
      <c r="CH481" s="75"/>
      <c r="CI481" s="75"/>
      <c r="CJ481" s="75"/>
      <c r="CK481" s="75"/>
      <c r="CL481" s="75"/>
      <c r="CM481" s="75"/>
      <c r="CN481" s="75"/>
      <c r="CO481" s="75"/>
      <c r="CP481" s="75"/>
      <c r="CQ481" s="75"/>
      <c r="CR481" s="75"/>
      <c r="CS481" s="75"/>
      <c r="CT481" s="75"/>
      <c r="CU481" s="75"/>
      <c r="CV481" s="75"/>
      <c r="CW481" s="75"/>
      <c r="CX481" s="75"/>
    </row>
    <row r="482" spans="34:102" x14ac:dyDescent="0.25">
      <c r="AH482" s="75"/>
      <c r="AI482" s="75"/>
      <c r="AJ482" s="75"/>
      <c r="AK482" s="75"/>
      <c r="AL482" s="75"/>
      <c r="AM482" s="75"/>
      <c r="AN482" s="75"/>
      <c r="AO482" s="117"/>
      <c r="AP482" s="117"/>
      <c r="AQ482" s="117"/>
      <c r="AR482" s="117"/>
      <c r="AS482" s="117"/>
      <c r="AT482" s="117"/>
      <c r="AU482" s="117"/>
      <c r="AV482" s="117"/>
      <c r="AW482" s="117"/>
      <c r="AX482" s="117"/>
      <c r="AY482" s="75"/>
      <c r="AZ482" s="75"/>
      <c r="BA482" s="75"/>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75"/>
      <c r="BY482" s="75"/>
      <c r="BZ482" s="75"/>
      <c r="CA482" s="75"/>
      <c r="CB482" s="75"/>
      <c r="CC482" s="75"/>
      <c r="CD482" s="75"/>
      <c r="CE482" s="75"/>
      <c r="CF482" s="75"/>
      <c r="CG482" s="75"/>
      <c r="CH482" s="75"/>
      <c r="CI482" s="75"/>
      <c r="CJ482" s="75"/>
      <c r="CK482" s="75"/>
      <c r="CL482" s="75"/>
      <c r="CM482" s="75"/>
      <c r="CN482" s="75"/>
      <c r="CO482" s="75"/>
      <c r="CP482" s="75"/>
      <c r="CQ482" s="75"/>
      <c r="CR482" s="75"/>
      <c r="CS482" s="75"/>
      <c r="CT482" s="75"/>
      <c r="CU482" s="75"/>
      <c r="CV482" s="75"/>
      <c r="CW482" s="75"/>
      <c r="CX482" s="75"/>
    </row>
    <row r="483" spans="34:102" x14ac:dyDescent="0.25">
      <c r="AH483" s="75"/>
      <c r="AI483" s="75"/>
      <c r="AJ483" s="75"/>
      <c r="AK483" s="75"/>
      <c r="AL483" s="75"/>
      <c r="AM483" s="75"/>
      <c r="AN483" s="75"/>
      <c r="AO483" s="117"/>
      <c r="AP483" s="117"/>
      <c r="AQ483" s="117"/>
      <c r="AR483" s="117"/>
      <c r="AS483" s="117"/>
      <c r="AT483" s="117"/>
      <c r="AU483" s="117"/>
      <c r="AV483" s="117"/>
      <c r="AW483" s="117"/>
      <c r="AX483" s="117"/>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5"/>
      <c r="CK483" s="75"/>
      <c r="CL483" s="75"/>
      <c r="CM483" s="75"/>
      <c r="CN483" s="75"/>
      <c r="CO483" s="75"/>
      <c r="CP483" s="75"/>
      <c r="CQ483" s="75"/>
      <c r="CR483" s="75"/>
      <c r="CS483" s="75"/>
      <c r="CT483" s="75"/>
      <c r="CU483" s="75"/>
      <c r="CV483" s="75"/>
      <c r="CW483" s="75"/>
      <c r="CX483" s="75"/>
    </row>
    <row r="484" spans="34:102" x14ac:dyDescent="0.25">
      <c r="AH484" s="75"/>
      <c r="AI484" s="75"/>
      <c r="AJ484" s="75"/>
      <c r="AK484" s="75"/>
      <c r="AL484" s="75"/>
      <c r="AM484" s="75"/>
      <c r="AN484" s="75"/>
      <c r="AO484" s="117"/>
      <c r="AP484" s="117"/>
      <c r="AQ484" s="117"/>
      <c r="AR484" s="117"/>
      <c r="AS484" s="117"/>
      <c r="AT484" s="117"/>
      <c r="AU484" s="117"/>
      <c r="AV484" s="117"/>
      <c r="AW484" s="117"/>
      <c r="AX484" s="117"/>
      <c r="AY484" s="75"/>
      <c r="AZ484" s="75"/>
      <c r="BA484" s="75"/>
      <c r="BB484" s="75"/>
      <c r="BC484" s="75"/>
      <c r="BD484" s="75"/>
      <c r="BE484" s="75"/>
      <c r="BF484" s="75"/>
      <c r="BG484" s="75"/>
      <c r="BH484" s="75"/>
      <c r="BI484" s="75"/>
      <c r="BJ484" s="75"/>
      <c r="BK484" s="75"/>
      <c r="BL484" s="75"/>
      <c r="BM484" s="75"/>
      <c r="BN484" s="75"/>
      <c r="BO484" s="75"/>
      <c r="BP484" s="75"/>
      <c r="BQ484" s="75"/>
      <c r="BR484" s="75"/>
      <c r="BS484" s="75"/>
      <c r="BT484" s="75"/>
      <c r="BU484" s="75"/>
      <c r="BV484" s="75"/>
      <c r="BW484" s="75"/>
      <c r="BX484" s="75"/>
      <c r="BY484" s="75"/>
      <c r="BZ484" s="75"/>
      <c r="CA484" s="75"/>
      <c r="CB484" s="75"/>
      <c r="CC484" s="75"/>
      <c r="CD484" s="75"/>
      <c r="CE484" s="75"/>
      <c r="CF484" s="75"/>
      <c r="CG484" s="75"/>
      <c r="CH484" s="75"/>
      <c r="CI484" s="75"/>
      <c r="CJ484" s="75"/>
      <c r="CK484" s="75"/>
      <c r="CL484" s="75"/>
      <c r="CM484" s="75"/>
      <c r="CN484" s="75"/>
      <c r="CO484" s="75"/>
      <c r="CP484" s="75"/>
      <c r="CQ484" s="75"/>
      <c r="CR484" s="75"/>
      <c r="CS484" s="75"/>
      <c r="CT484" s="75"/>
      <c r="CU484" s="75"/>
      <c r="CV484" s="75"/>
      <c r="CW484" s="75"/>
      <c r="CX484" s="75"/>
    </row>
    <row r="485" spans="34:102" x14ac:dyDescent="0.25">
      <c r="AH485" s="75"/>
      <c r="AI485" s="75"/>
      <c r="AJ485" s="75"/>
      <c r="AK485" s="75"/>
      <c r="AL485" s="75"/>
      <c r="AM485" s="75"/>
      <c r="AN485" s="75"/>
      <c r="AO485" s="117"/>
      <c r="AP485" s="117"/>
      <c r="AQ485" s="117"/>
      <c r="AR485" s="117"/>
      <c r="AS485" s="117"/>
      <c r="AT485" s="117"/>
      <c r="AU485" s="117"/>
      <c r="AV485" s="117"/>
      <c r="AW485" s="117"/>
      <c r="AX485" s="117"/>
      <c r="AY485" s="75"/>
      <c r="AZ485" s="75"/>
      <c r="BA485" s="75"/>
      <c r="BB485" s="75"/>
      <c r="BC485" s="75"/>
      <c r="BD485" s="75"/>
      <c r="BE485" s="75"/>
      <c r="BF485" s="75"/>
      <c r="BG485" s="75"/>
      <c r="BH485" s="75"/>
      <c r="BI485" s="75"/>
      <c r="BJ485" s="75"/>
      <c r="BK485" s="75"/>
      <c r="BL485" s="75"/>
      <c r="BM485" s="75"/>
      <c r="BN485" s="75"/>
      <c r="BO485" s="75"/>
      <c r="BP485" s="75"/>
      <c r="BQ485" s="75"/>
      <c r="BR485" s="75"/>
      <c r="BS485" s="75"/>
      <c r="BT485" s="75"/>
      <c r="BU485" s="75"/>
      <c r="BV485" s="75"/>
      <c r="BW485" s="75"/>
      <c r="BX485" s="75"/>
      <c r="BY485" s="75"/>
      <c r="BZ485" s="75"/>
      <c r="CA485" s="75"/>
      <c r="CB485" s="75"/>
      <c r="CC485" s="75"/>
      <c r="CD485" s="75"/>
      <c r="CE485" s="75"/>
      <c r="CF485" s="75"/>
      <c r="CG485" s="75"/>
      <c r="CH485" s="75"/>
      <c r="CI485" s="75"/>
      <c r="CJ485" s="75"/>
      <c r="CK485" s="75"/>
      <c r="CL485" s="75"/>
      <c r="CM485" s="75"/>
      <c r="CN485" s="75"/>
      <c r="CO485" s="75"/>
      <c r="CP485" s="75"/>
      <c r="CQ485" s="75"/>
      <c r="CR485" s="75"/>
      <c r="CS485" s="75"/>
      <c r="CT485" s="75"/>
      <c r="CU485" s="75"/>
      <c r="CV485" s="75"/>
      <c r="CW485" s="75"/>
      <c r="CX485" s="75"/>
    </row>
    <row r="486" spans="34:102" x14ac:dyDescent="0.25">
      <c r="AH486" s="75"/>
      <c r="AI486" s="75"/>
      <c r="AJ486" s="75"/>
      <c r="AK486" s="75"/>
      <c r="AL486" s="75"/>
      <c r="AM486" s="75"/>
      <c r="AN486" s="75"/>
      <c r="AO486" s="117"/>
      <c r="AP486" s="117"/>
      <c r="AQ486" s="117"/>
      <c r="AR486" s="117"/>
      <c r="AS486" s="117"/>
      <c r="AT486" s="117"/>
      <c r="AU486" s="117"/>
      <c r="AV486" s="117"/>
      <c r="AW486" s="117"/>
      <c r="AX486" s="117"/>
      <c r="AY486" s="75"/>
      <c r="AZ486" s="75"/>
      <c r="BA486" s="75"/>
      <c r="BB486" s="75"/>
      <c r="BC486" s="75"/>
      <c r="BD486" s="75"/>
      <c r="BE486" s="75"/>
      <c r="BF486" s="75"/>
      <c r="BG486" s="75"/>
      <c r="BH486" s="75"/>
      <c r="BI486" s="75"/>
      <c r="BJ486" s="75"/>
      <c r="BK486" s="75"/>
      <c r="BL486" s="75"/>
      <c r="BM486" s="75"/>
      <c r="BN486" s="75"/>
      <c r="BO486" s="75"/>
      <c r="BP486" s="75"/>
      <c r="BQ486" s="75"/>
      <c r="BR486" s="75"/>
      <c r="BS486" s="75"/>
      <c r="BT486" s="75"/>
      <c r="BU486" s="75"/>
      <c r="BV486" s="75"/>
      <c r="BW486" s="75"/>
      <c r="BX486" s="75"/>
      <c r="BY486" s="75"/>
      <c r="BZ486" s="75"/>
      <c r="CA486" s="75"/>
      <c r="CB486" s="75"/>
      <c r="CC486" s="75"/>
      <c r="CD486" s="75"/>
      <c r="CE486" s="75"/>
      <c r="CF486" s="75"/>
      <c r="CG486" s="75"/>
      <c r="CH486" s="75"/>
      <c r="CI486" s="75"/>
      <c r="CJ486" s="75"/>
      <c r="CK486" s="75"/>
      <c r="CL486" s="75"/>
      <c r="CM486" s="75"/>
      <c r="CN486" s="75"/>
      <c r="CO486" s="75"/>
      <c r="CP486" s="75"/>
      <c r="CQ486" s="75"/>
      <c r="CR486" s="75"/>
      <c r="CS486" s="75"/>
      <c r="CT486" s="75"/>
      <c r="CU486" s="75"/>
      <c r="CV486" s="75"/>
      <c r="CW486" s="75"/>
      <c r="CX486" s="75"/>
    </row>
    <row r="487" spans="34:102" x14ac:dyDescent="0.25">
      <c r="AH487" s="75"/>
      <c r="AI487" s="75"/>
      <c r="AJ487" s="75"/>
      <c r="AK487" s="75"/>
      <c r="AL487" s="75"/>
      <c r="AM487" s="75"/>
      <c r="AN487" s="75"/>
      <c r="AO487" s="117"/>
      <c r="AP487" s="117"/>
      <c r="AQ487" s="117"/>
      <c r="AR487" s="117"/>
      <c r="AS487" s="117"/>
      <c r="AT487" s="117"/>
      <c r="AU487" s="117"/>
      <c r="AV487" s="117"/>
      <c r="AW487" s="117"/>
      <c r="AX487" s="117"/>
      <c r="AY487" s="75"/>
      <c r="AZ487" s="75"/>
      <c r="BA487" s="75"/>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75"/>
      <c r="BY487" s="75"/>
      <c r="BZ487" s="75"/>
      <c r="CA487" s="75"/>
      <c r="CB487" s="75"/>
      <c r="CC487" s="75"/>
      <c r="CD487" s="75"/>
      <c r="CE487" s="75"/>
      <c r="CF487" s="75"/>
      <c r="CG487" s="75"/>
      <c r="CH487" s="75"/>
      <c r="CI487" s="75"/>
      <c r="CJ487" s="75"/>
      <c r="CK487" s="75"/>
      <c r="CL487" s="75"/>
      <c r="CM487" s="75"/>
      <c r="CN487" s="75"/>
      <c r="CO487" s="75"/>
      <c r="CP487" s="75"/>
      <c r="CQ487" s="75"/>
      <c r="CR487" s="75"/>
      <c r="CS487" s="75"/>
      <c r="CT487" s="75"/>
      <c r="CU487" s="75"/>
      <c r="CV487" s="75"/>
      <c r="CW487" s="75"/>
      <c r="CX487" s="75"/>
    </row>
    <row r="488" spans="34:102" x14ac:dyDescent="0.25">
      <c r="AH488" s="75"/>
      <c r="AI488" s="75"/>
      <c r="AJ488" s="75"/>
      <c r="AK488" s="75"/>
      <c r="AL488" s="75"/>
      <c r="AM488" s="75"/>
      <c r="AN488" s="75"/>
      <c r="AO488" s="117"/>
      <c r="AP488" s="117"/>
      <c r="AQ488" s="117"/>
      <c r="AR488" s="117"/>
      <c r="AS488" s="117"/>
      <c r="AT488" s="117"/>
      <c r="AU488" s="117"/>
      <c r="AV488" s="117"/>
      <c r="AW488" s="117"/>
      <c r="AX488" s="117"/>
      <c r="AY488" s="75"/>
      <c r="AZ488" s="75"/>
      <c r="BA488" s="75"/>
      <c r="BB488" s="75"/>
      <c r="BC488" s="75"/>
      <c r="BD488" s="75"/>
      <c r="BE488" s="75"/>
      <c r="BF488" s="75"/>
      <c r="BG488" s="75"/>
      <c r="BH488" s="75"/>
      <c r="BI488" s="75"/>
      <c r="BJ488" s="75"/>
      <c r="BK488" s="75"/>
      <c r="BL488" s="75"/>
      <c r="BM488" s="75"/>
      <c r="BN488" s="75"/>
      <c r="BO488" s="75"/>
      <c r="BP488" s="75"/>
      <c r="BQ488" s="75"/>
      <c r="BR488" s="75"/>
      <c r="BS488" s="75"/>
      <c r="BT488" s="75"/>
      <c r="BU488" s="75"/>
      <c r="BV488" s="75"/>
      <c r="BW488" s="75"/>
      <c r="BX488" s="75"/>
      <c r="BY488" s="75"/>
      <c r="BZ488" s="75"/>
      <c r="CA488" s="75"/>
      <c r="CB488" s="75"/>
      <c r="CC488" s="75"/>
      <c r="CD488" s="75"/>
      <c r="CE488" s="75"/>
      <c r="CF488" s="75"/>
      <c r="CG488" s="75"/>
      <c r="CH488" s="75"/>
      <c r="CI488" s="75"/>
      <c r="CJ488" s="75"/>
      <c r="CK488" s="75"/>
      <c r="CL488" s="75"/>
      <c r="CM488" s="75"/>
      <c r="CN488" s="75"/>
      <c r="CO488" s="75"/>
      <c r="CP488" s="75"/>
      <c r="CQ488" s="75"/>
      <c r="CR488" s="75"/>
      <c r="CS488" s="75"/>
      <c r="CT488" s="75"/>
      <c r="CU488" s="75"/>
      <c r="CV488" s="75"/>
      <c r="CW488" s="75"/>
      <c r="CX488" s="75"/>
    </row>
    <row r="489" spans="34:102" x14ac:dyDescent="0.25">
      <c r="AH489" s="75"/>
      <c r="AI489" s="75"/>
      <c r="AJ489" s="75"/>
      <c r="AK489" s="75"/>
      <c r="AL489" s="75"/>
      <c r="AM489" s="75"/>
      <c r="AN489" s="75"/>
      <c r="AO489" s="117"/>
      <c r="AP489" s="117"/>
      <c r="AQ489" s="117"/>
      <c r="AR489" s="117"/>
      <c r="AS489" s="117"/>
      <c r="AT489" s="117"/>
      <c r="AU489" s="117"/>
      <c r="AV489" s="117"/>
      <c r="AW489" s="117"/>
      <c r="AX489" s="117"/>
      <c r="AY489" s="75"/>
      <c r="AZ489" s="75"/>
      <c r="BA489" s="75"/>
      <c r="BB489" s="75"/>
      <c r="BC489" s="75"/>
      <c r="BD489" s="75"/>
      <c r="BE489" s="75"/>
      <c r="BF489" s="75"/>
      <c r="BG489" s="75"/>
      <c r="BH489" s="75"/>
      <c r="BI489" s="75"/>
      <c r="BJ489" s="75"/>
      <c r="BK489" s="75"/>
      <c r="BL489" s="75"/>
      <c r="BM489" s="75"/>
      <c r="BN489" s="75"/>
      <c r="BO489" s="75"/>
      <c r="BP489" s="75"/>
      <c r="BQ489" s="75"/>
      <c r="BR489" s="75"/>
      <c r="BS489" s="75"/>
      <c r="BT489" s="75"/>
      <c r="BU489" s="75"/>
      <c r="BV489" s="75"/>
      <c r="BW489" s="75"/>
      <c r="BX489" s="75"/>
      <c r="BY489" s="75"/>
      <c r="BZ489" s="75"/>
      <c r="CA489" s="75"/>
      <c r="CB489" s="75"/>
      <c r="CC489" s="75"/>
      <c r="CD489" s="75"/>
      <c r="CE489" s="75"/>
      <c r="CF489" s="75"/>
      <c r="CG489" s="75"/>
      <c r="CH489" s="75"/>
      <c r="CI489" s="75"/>
      <c r="CJ489" s="75"/>
      <c r="CK489" s="75"/>
      <c r="CL489" s="75"/>
      <c r="CM489" s="75"/>
      <c r="CN489" s="75"/>
      <c r="CO489" s="75"/>
      <c r="CP489" s="75"/>
      <c r="CQ489" s="75"/>
      <c r="CR489" s="75"/>
      <c r="CS489" s="75"/>
      <c r="CT489" s="75"/>
      <c r="CU489" s="75"/>
      <c r="CV489" s="75"/>
      <c r="CW489" s="75"/>
      <c r="CX489" s="75"/>
    </row>
    <row r="490" spans="34:102" x14ac:dyDescent="0.25">
      <c r="AH490" s="75"/>
      <c r="AI490" s="75"/>
      <c r="AJ490" s="75"/>
      <c r="AK490" s="75"/>
      <c r="AL490" s="75"/>
      <c r="AM490" s="75"/>
      <c r="AN490" s="75"/>
      <c r="AO490" s="117"/>
      <c r="AP490" s="117"/>
      <c r="AQ490" s="117"/>
      <c r="AR490" s="117"/>
      <c r="AS490" s="117"/>
      <c r="AT490" s="117"/>
      <c r="AU490" s="117"/>
      <c r="AV490" s="117"/>
      <c r="AW490" s="117"/>
      <c r="AX490" s="117"/>
      <c r="AY490" s="75"/>
      <c r="AZ490" s="75"/>
      <c r="BA490" s="75"/>
      <c r="BB490" s="75"/>
      <c r="BC490" s="75"/>
      <c r="BD490" s="75"/>
      <c r="BE490" s="75"/>
      <c r="BF490" s="75"/>
      <c r="BG490" s="75"/>
      <c r="BH490" s="75"/>
      <c r="BI490" s="75"/>
      <c r="BJ490" s="75"/>
      <c r="BK490" s="75"/>
      <c r="BL490" s="75"/>
      <c r="BM490" s="75"/>
      <c r="BN490" s="75"/>
      <c r="BO490" s="75"/>
      <c r="BP490" s="75"/>
      <c r="BQ490" s="75"/>
      <c r="BR490" s="75"/>
      <c r="BS490" s="75"/>
      <c r="BT490" s="75"/>
      <c r="BU490" s="75"/>
      <c r="BV490" s="75"/>
      <c r="BW490" s="75"/>
      <c r="BX490" s="75"/>
      <c r="BY490" s="75"/>
      <c r="BZ490" s="75"/>
      <c r="CA490" s="75"/>
      <c r="CB490" s="75"/>
      <c r="CC490" s="75"/>
      <c r="CD490" s="75"/>
      <c r="CE490" s="75"/>
      <c r="CF490" s="75"/>
      <c r="CG490" s="75"/>
      <c r="CH490" s="75"/>
      <c r="CI490" s="75"/>
      <c r="CJ490" s="75"/>
      <c r="CK490" s="75"/>
      <c r="CL490" s="75"/>
      <c r="CM490" s="75"/>
      <c r="CN490" s="75"/>
      <c r="CO490" s="75"/>
      <c r="CP490" s="75"/>
      <c r="CQ490" s="75"/>
      <c r="CR490" s="75"/>
      <c r="CS490" s="75"/>
      <c r="CT490" s="75"/>
      <c r="CU490" s="75"/>
      <c r="CV490" s="75"/>
      <c r="CW490" s="75"/>
      <c r="CX490" s="75"/>
    </row>
    <row r="491" spans="34:102" x14ac:dyDescent="0.25">
      <c r="AH491" s="75"/>
      <c r="AI491" s="75"/>
      <c r="AJ491" s="75"/>
      <c r="AK491" s="75"/>
      <c r="AL491" s="75"/>
      <c r="AM491" s="75"/>
      <c r="AN491" s="75"/>
      <c r="AO491" s="117"/>
      <c r="AP491" s="117"/>
      <c r="AQ491" s="117"/>
      <c r="AR491" s="117"/>
      <c r="AS491" s="117"/>
      <c r="AT491" s="117"/>
      <c r="AU491" s="117"/>
      <c r="AV491" s="117"/>
      <c r="AW491" s="117"/>
      <c r="AX491" s="117"/>
      <c r="AY491" s="75"/>
      <c r="AZ491" s="75"/>
      <c r="BA491" s="75"/>
      <c r="BB491" s="75"/>
      <c r="BC491" s="75"/>
      <c r="BD491" s="75"/>
      <c r="BE491" s="75"/>
      <c r="BF491" s="75"/>
      <c r="BG491" s="75"/>
      <c r="BH491" s="75"/>
      <c r="BI491" s="75"/>
      <c r="BJ491" s="75"/>
      <c r="BK491" s="75"/>
      <c r="BL491" s="75"/>
      <c r="BM491" s="75"/>
      <c r="BN491" s="75"/>
      <c r="BO491" s="75"/>
      <c r="BP491" s="75"/>
      <c r="BQ491" s="75"/>
      <c r="BR491" s="75"/>
      <c r="BS491" s="75"/>
      <c r="BT491" s="75"/>
      <c r="BU491" s="75"/>
      <c r="BV491" s="75"/>
      <c r="BW491" s="75"/>
      <c r="BX491" s="75"/>
      <c r="BY491" s="75"/>
      <c r="BZ491" s="75"/>
      <c r="CA491" s="75"/>
      <c r="CB491" s="75"/>
      <c r="CC491" s="75"/>
      <c r="CD491" s="75"/>
      <c r="CE491" s="75"/>
      <c r="CF491" s="75"/>
      <c r="CG491" s="75"/>
      <c r="CH491" s="75"/>
      <c r="CI491" s="75"/>
      <c r="CJ491" s="75"/>
      <c r="CK491" s="75"/>
      <c r="CL491" s="75"/>
      <c r="CM491" s="75"/>
      <c r="CN491" s="75"/>
      <c r="CO491" s="75"/>
      <c r="CP491" s="75"/>
      <c r="CQ491" s="75"/>
      <c r="CR491" s="75"/>
      <c r="CS491" s="75"/>
      <c r="CT491" s="75"/>
      <c r="CU491" s="75"/>
      <c r="CV491" s="75"/>
      <c r="CW491" s="75"/>
      <c r="CX491" s="75"/>
    </row>
    <row r="492" spans="34:102" x14ac:dyDescent="0.25">
      <c r="AH492" s="75"/>
      <c r="AI492" s="75"/>
      <c r="AJ492" s="75"/>
      <c r="AK492" s="75"/>
      <c r="AL492" s="75"/>
      <c r="AM492" s="75"/>
      <c r="AN492" s="75"/>
      <c r="AO492" s="117"/>
      <c r="AP492" s="117"/>
      <c r="AQ492" s="117"/>
      <c r="AR492" s="117"/>
      <c r="AS492" s="117"/>
      <c r="AT492" s="117"/>
      <c r="AU492" s="117"/>
      <c r="AV492" s="117"/>
      <c r="AW492" s="117"/>
      <c r="AX492" s="117"/>
      <c r="AY492" s="75"/>
      <c r="AZ492" s="75"/>
      <c r="BA492" s="75"/>
      <c r="BB492" s="75"/>
      <c r="BC492" s="75"/>
      <c r="BD492" s="75"/>
      <c r="BE492" s="75"/>
      <c r="BF492" s="75"/>
      <c r="BG492" s="75"/>
      <c r="BH492" s="75"/>
      <c r="BI492" s="75"/>
      <c r="BJ492" s="75"/>
      <c r="BK492" s="75"/>
      <c r="BL492" s="75"/>
      <c r="BM492" s="75"/>
      <c r="BN492" s="75"/>
      <c r="BO492" s="75"/>
      <c r="BP492" s="75"/>
      <c r="BQ492" s="75"/>
      <c r="BR492" s="75"/>
      <c r="BS492" s="75"/>
      <c r="BT492" s="75"/>
      <c r="BU492" s="75"/>
      <c r="BV492" s="75"/>
      <c r="BW492" s="75"/>
      <c r="BX492" s="75"/>
      <c r="BY492" s="75"/>
      <c r="BZ492" s="75"/>
      <c r="CA492" s="75"/>
      <c r="CB492" s="75"/>
      <c r="CC492" s="75"/>
      <c r="CD492" s="75"/>
      <c r="CE492" s="75"/>
      <c r="CF492" s="75"/>
      <c r="CG492" s="75"/>
      <c r="CH492" s="75"/>
      <c r="CI492" s="75"/>
      <c r="CJ492" s="75"/>
      <c r="CK492" s="75"/>
      <c r="CL492" s="75"/>
      <c r="CM492" s="75"/>
      <c r="CN492" s="75"/>
      <c r="CO492" s="75"/>
      <c r="CP492" s="75"/>
      <c r="CQ492" s="75"/>
      <c r="CR492" s="75"/>
      <c r="CS492" s="75"/>
      <c r="CT492" s="75"/>
      <c r="CU492" s="75"/>
      <c r="CV492" s="75"/>
      <c r="CW492" s="75"/>
      <c r="CX492" s="75"/>
    </row>
    <row r="493" spans="34:102" x14ac:dyDescent="0.25">
      <c r="AH493" s="75"/>
      <c r="AI493" s="75"/>
      <c r="AJ493" s="75"/>
      <c r="AK493" s="75"/>
      <c r="AL493" s="75"/>
      <c r="AM493" s="75"/>
      <c r="AN493" s="75"/>
      <c r="AO493" s="117"/>
      <c r="AP493" s="117"/>
      <c r="AQ493" s="117"/>
      <c r="AR493" s="117"/>
      <c r="AS493" s="117"/>
      <c r="AT493" s="117"/>
      <c r="AU493" s="117"/>
      <c r="AV493" s="117"/>
      <c r="AW493" s="117"/>
      <c r="AX493" s="117"/>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75"/>
      <c r="BZ493" s="75"/>
      <c r="CA493" s="75"/>
      <c r="CB493" s="75"/>
      <c r="CC493" s="75"/>
      <c r="CD493" s="75"/>
      <c r="CE493" s="75"/>
      <c r="CF493" s="75"/>
      <c r="CG493" s="75"/>
      <c r="CH493" s="75"/>
      <c r="CI493" s="75"/>
      <c r="CJ493" s="75"/>
      <c r="CK493" s="75"/>
      <c r="CL493" s="75"/>
      <c r="CM493" s="75"/>
      <c r="CN493" s="75"/>
      <c r="CO493" s="75"/>
      <c r="CP493" s="75"/>
      <c r="CQ493" s="75"/>
      <c r="CR493" s="75"/>
      <c r="CS493" s="75"/>
      <c r="CT493" s="75"/>
      <c r="CU493" s="75"/>
      <c r="CV493" s="75"/>
      <c r="CW493" s="75"/>
      <c r="CX493" s="75"/>
    </row>
    <row r="494" spans="34:102" x14ac:dyDescent="0.25">
      <c r="AH494" s="75"/>
      <c r="AI494" s="75"/>
      <c r="AJ494" s="75"/>
      <c r="AK494" s="75"/>
      <c r="AL494" s="75"/>
      <c r="AM494" s="75"/>
      <c r="AN494" s="75"/>
      <c r="AO494" s="117"/>
      <c r="AP494" s="117"/>
      <c r="AQ494" s="117"/>
      <c r="AR494" s="117"/>
      <c r="AS494" s="117"/>
      <c r="AT494" s="117"/>
      <c r="AU494" s="117"/>
      <c r="AV494" s="117"/>
      <c r="AW494" s="117"/>
      <c r="AX494" s="117"/>
      <c r="AY494" s="75"/>
      <c r="AZ494" s="75"/>
      <c r="BA494" s="75"/>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75"/>
      <c r="BY494" s="75"/>
      <c r="BZ494" s="75"/>
      <c r="CA494" s="75"/>
      <c r="CB494" s="75"/>
      <c r="CC494" s="75"/>
      <c r="CD494" s="75"/>
      <c r="CE494" s="75"/>
      <c r="CF494" s="75"/>
      <c r="CG494" s="75"/>
      <c r="CH494" s="75"/>
      <c r="CI494" s="75"/>
      <c r="CJ494" s="75"/>
      <c r="CK494" s="75"/>
      <c r="CL494" s="75"/>
      <c r="CM494" s="75"/>
      <c r="CN494" s="75"/>
      <c r="CO494" s="75"/>
      <c r="CP494" s="75"/>
      <c r="CQ494" s="75"/>
      <c r="CR494" s="75"/>
      <c r="CS494" s="75"/>
      <c r="CT494" s="75"/>
      <c r="CU494" s="75"/>
      <c r="CV494" s="75"/>
      <c r="CW494" s="75"/>
      <c r="CX494" s="75"/>
    </row>
    <row r="495" spans="34:102" x14ac:dyDescent="0.25">
      <c r="AH495" s="75"/>
      <c r="AI495" s="75"/>
      <c r="AJ495" s="75"/>
      <c r="AK495" s="75"/>
      <c r="AL495" s="75"/>
      <c r="AM495" s="75"/>
      <c r="AN495" s="75"/>
      <c r="AO495" s="117"/>
      <c r="AP495" s="117"/>
      <c r="AQ495" s="117"/>
      <c r="AR495" s="117"/>
      <c r="AS495" s="117"/>
      <c r="AT495" s="117"/>
      <c r="AU495" s="117"/>
      <c r="AV495" s="117"/>
      <c r="AW495" s="117"/>
      <c r="AX495" s="117"/>
      <c r="AY495" s="75"/>
      <c r="AZ495" s="75"/>
      <c r="BA495" s="75"/>
      <c r="BB495" s="75"/>
      <c r="BC495" s="75"/>
      <c r="BD495" s="75"/>
      <c r="BE495" s="75"/>
      <c r="BF495" s="75"/>
      <c r="BG495" s="75"/>
      <c r="BH495" s="75"/>
      <c r="BI495" s="75"/>
      <c r="BJ495" s="75"/>
      <c r="BK495" s="75"/>
      <c r="BL495" s="75"/>
      <c r="BM495" s="75"/>
      <c r="BN495" s="75"/>
      <c r="BO495" s="75"/>
      <c r="BP495" s="75"/>
      <c r="BQ495" s="75"/>
      <c r="BR495" s="75"/>
      <c r="BS495" s="75"/>
      <c r="BT495" s="75"/>
      <c r="BU495" s="75"/>
      <c r="BV495" s="75"/>
      <c r="BW495" s="75"/>
      <c r="BX495" s="75"/>
      <c r="BY495" s="75"/>
      <c r="BZ495" s="75"/>
      <c r="CA495" s="75"/>
      <c r="CB495" s="75"/>
      <c r="CC495" s="75"/>
      <c r="CD495" s="75"/>
      <c r="CE495" s="75"/>
      <c r="CF495" s="75"/>
      <c r="CG495" s="75"/>
      <c r="CH495" s="75"/>
      <c r="CI495" s="75"/>
      <c r="CJ495" s="75"/>
      <c r="CK495" s="75"/>
      <c r="CL495" s="75"/>
      <c r="CM495" s="75"/>
      <c r="CN495" s="75"/>
      <c r="CO495" s="75"/>
      <c r="CP495" s="75"/>
      <c r="CQ495" s="75"/>
      <c r="CR495" s="75"/>
      <c r="CS495" s="75"/>
      <c r="CT495" s="75"/>
      <c r="CU495" s="75"/>
      <c r="CV495" s="75"/>
      <c r="CW495" s="75"/>
      <c r="CX495" s="75"/>
    </row>
    <row r="496" spans="34:102" x14ac:dyDescent="0.25">
      <c r="AH496" s="75"/>
      <c r="AI496" s="75"/>
      <c r="AJ496" s="75"/>
      <c r="AK496" s="75"/>
      <c r="AL496" s="75"/>
      <c r="AM496" s="75"/>
      <c r="AN496" s="75"/>
      <c r="AO496" s="117"/>
      <c r="AP496" s="117"/>
      <c r="AQ496" s="117"/>
      <c r="AR496" s="117"/>
      <c r="AS496" s="117"/>
      <c r="AT496" s="117"/>
      <c r="AU496" s="117"/>
      <c r="AV496" s="117"/>
      <c r="AW496" s="117"/>
      <c r="AX496" s="117"/>
      <c r="AY496" s="75"/>
      <c r="AZ496" s="75"/>
      <c r="BA496" s="75"/>
      <c r="BB496" s="75"/>
      <c r="BC496" s="75"/>
      <c r="BD496" s="75"/>
      <c r="BE496" s="75"/>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c r="CG496" s="75"/>
      <c r="CH496" s="75"/>
      <c r="CI496" s="75"/>
      <c r="CJ496" s="75"/>
      <c r="CK496" s="75"/>
      <c r="CL496" s="75"/>
      <c r="CM496" s="75"/>
      <c r="CN496" s="75"/>
      <c r="CO496" s="75"/>
      <c r="CP496" s="75"/>
      <c r="CQ496" s="75"/>
      <c r="CR496" s="75"/>
      <c r="CS496" s="75"/>
      <c r="CT496" s="75"/>
      <c r="CU496" s="75"/>
      <c r="CV496" s="75"/>
      <c r="CW496" s="75"/>
      <c r="CX496" s="75"/>
    </row>
    <row r="497" spans="34:102" x14ac:dyDescent="0.25">
      <c r="AH497" s="75"/>
      <c r="AI497" s="75"/>
      <c r="AJ497" s="75"/>
      <c r="AK497" s="75"/>
      <c r="AL497" s="75"/>
      <c r="AM497" s="75"/>
      <c r="AN497" s="75"/>
      <c r="AO497" s="117"/>
      <c r="AP497" s="117"/>
      <c r="AQ497" s="117"/>
      <c r="AR497" s="117"/>
      <c r="AS497" s="117"/>
      <c r="AT497" s="117"/>
      <c r="AU497" s="117"/>
      <c r="AV497" s="117"/>
      <c r="AW497" s="117"/>
      <c r="AX497" s="117"/>
      <c r="AY497" s="75"/>
      <c r="AZ497" s="75"/>
      <c r="BA497" s="75"/>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75"/>
      <c r="BY497" s="75"/>
      <c r="BZ497" s="75"/>
      <c r="CA497" s="75"/>
      <c r="CB497" s="75"/>
      <c r="CC497" s="75"/>
      <c r="CD497" s="75"/>
      <c r="CE497" s="75"/>
      <c r="CF497" s="75"/>
      <c r="CG497" s="75"/>
      <c r="CH497" s="75"/>
      <c r="CI497" s="75"/>
      <c r="CJ497" s="75"/>
      <c r="CK497" s="75"/>
      <c r="CL497" s="75"/>
      <c r="CM497" s="75"/>
      <c r="CN497" s="75"/>
      <c r="CO497" s="75"/>
      <c r="CP497" s="75"/>
      <c r="CQ497" s="75"/>
      <c r="CR497" s="75"/>
      <c r="CS497" s="75"/>
      <c r="CT497" s="75"/>
      <c r="CU497" s="75"/>
      <c r="CV497" s="75"/>
      <c r="CW497" s="75"/>
      <c r="CX497" s="75"/>
    </row>
    <row r="498" spans="34:102" x14ac:dyDescent="0.25">
      <c r="AH498" s="75"/>
      <c r="AI498" s="75"/>
      <c r="AJ498" s="75"/>
      <c r="AK498" s="75"/>
      <c r="AL498" s="75"/>
      <c r="AM498" s="75"/>
      <c r="AN498" s="75"/>
      <c r="AO498" s="117"/>
      <c r="AP498" s="117"/>
      <c r="AQ498" s="117"/>
      <c r="AR498" s="117"/>
      <c r="AS498" s="117"/>
      <c r="AT498" s="117"/>
      <c r="AU498" s="117"/>
      <c r="AV498" s="117"/>
      <c r="AW498" s="117"/>
      <c r="AX498" s="117"/>
      <c r="AY498" s="75"/>
      <c r="AZ498" s="75"/>
      <c r="BA498" s="75"/>
      <c r="BB498" s="75"/>
      <c r="BC498" s="75"/>
      <c r="BD498" s="75"/>
      <c r="BE498" s="75"/>
      <c r="BF498" s="75"/>
      <c r="BG498" s="75"/>
      <c r="BH498" s="75"/>
      <c r="BI498" s="75"/>
      <c r="BJ498" s="75"/>
      <c r="BK498" s="75"/>
      <c r="BL498" s="75"/>
      <c r="BM498" s="75"/>
      <c r="BN498" s="75"/>
      <c r="BO498" s="75"/>
      <c r="BP498" s="75"/>
      <c r="BQ498" s="75"/>
      <c r="BR498" s="75"/>
      <c r="BS498" s="75"/>
      <c r="BT498" s="75"/>
      <c r="BU498" s="75"/>
      <c r="BV498" s="75"/>
      <c r="BW498" s="75"/>
      <c r="BX498" s="75"/>
      <c r="BY498" s="75"/>
      <c r="BZ498" s="75"/>
      <c r="CA498" s="75"/>
      <c r="CB498" s="75"/>
      <c r="CC498" s="75"/>
      <c r="CD498" s="75"/>
      <c r="CE498" s="75"/>
      <c r="CF498" s="75"/>
      <c r="CG498" s="75"/>
      <c r="CH498" s="75"/>
      <c r="CI498" s="75"/>
      <c r="CJ498" s="75"/>
      <c r="CK498" s="75"/>
      <c r="CL498" s="75"/>
      <c r="CM498" s="75"/>
      <c r="CN498" s="75"/>
      <c r="CO498" s="75"/>
      <c r="CP498" s="75"/>
      <c r="CQ498" s="75"/>
      <c r="CR498" s="75"/>
      <c r="CS498" s="75"/>
      <c r="CT498" s="75"/>
      <c r="CU498" s="75"/>
      <c r="CV498" s="75"/>
      <c r="CW498" s="75"/>
      <c r="CX498" s="75"/>
    </row>
    <row r="499" spans="34:102" x14ac:dyDescent="0.25">
      <c r="AH499" s="75"/>
      <c r="AI499" s="75"/>
      <c r="AJ499" s="75"/>
      <c r="AK499" s="75"/>
      <c r="AL499" s="75"/>
      <c r="AM499" s="75"/>
      <c r="AN499" s="75"/>
      <c r="AO499" s="117"/>
      <c r="AP499" s="117"/>
      <c r="AQ499" s="117"/>
      <c r="AR499" s="117"/>
      <c r="AS499" s="117"/>
      <c r="AT499" s="117"/>
      <c r="AU499" s="117"/>
      <c r="AV499" s="117"/>
      <c r="AW499" s="117"/>
      <c r="AX499" s="117"/>
      <c r="AY499" s="75"/>
      <c r="AZ499" s="75"/>
      <c r="BA499" s="75"/>
      <c r="BB499" s="75"/>
      <c r="BC499" s="75"/>
      <c r="BD499" s="75"/>
      <c r="BE499" s="75"/>
      <c r="BF499" s="75"/>
      <c r="BG499" s="75"/>
      <c r="BH499" s="75"/>
      <c r="BI499" s="75"/>
      <c r="BJ499" s="75"/>
      <c r="BK499" s="75"/>
      <c r="BL499" s="75"/>
      <c r="BM499" s="75"/>
      <c r="BN499" s="75"/>
      <c r="BO499" s="75"/>
      <c r="BP499" s="75"/>
      <c r="BQ499" s="75"/>
      <c r="BR499" s="75"/>
      <c r="BS499" s="75"/>
      <c r="BT499" s="75"/>
      <c r="BU499" s="75"/>
      <c r="BV499" s="75"/>
      <c r="BW499" s="75"/>
      <c r="BX499" s="75"/>
      <c r="BY499" s="75"/>
      <c r="BZ499" s="75"/>
      <c r="CA499" s="75"/>
      <c r="CB499" s="75"/>
      <c r="CC499" s="75"/>
      <c r="CD499" s="75"/>
      <c r="CE499" s="75"/>
      <c r="CF499" s="75"/>
      <c r="CG499" s="75"/>
      <c r="CH499" s="75"/>
      <c r="CI499" s="75"/>
      <c r="CJ499" s="75"/>
      <c r="CK499" s="75"/>
      <c r="CL499" s="75"/>
      <c r="CM499" s="75"/>
      <c r="CN499" s="75"/>
      <c r="CO499" s="75"/>
      <c r="CP499" s="75"/>
      <c r="CQ499" s="75"/>
      <c r="CR499" s="75"/>
      <c r="CS499" s="75"/>
      <c r="CT499" s="75"/>
      <c r="CU499" s="75"/>
      <c r="CV499" s="75"/>
      <c r="CW499" s="75"/>
      <c r="CX499" s="75"/>
    </row>
    <row r="500" spans="34:102" x14ac:dyDescent="0.25">
      <c r="AH500" s="75"/>
      <c r="AI500" s="75"/>
      <c r="AJ500" s="75"/>
      <c r="AK500" s="75"/>
      <c r="AL500" s="75"/>
      <c r="AM500" s="75"/>
      <c r="AN500" s="75"/>
      <c r="AO500" s="117"/>
      <c r="AP500" s="117"/>
      <c r="AQ500" s="117"/>
      <c r="AR500" s="117"/>
      <c r="AS500" s="117"/>
      <c r="AT500" s="117"/>
      <c r="AU500" s="117"/>
      <c r="AV500" s="117"/>
      <c r="AW500" s="117"/>
      <c r="AX500" s="117"/>
      <c r="AY500" s="75"/>
      <c r="AZ500" s="75"/>
      <c r="BA500" s="75"/>
      <c r="BB500" s="75"/>
      <c r="BC500" s="75"/>
      <c r="BD500" s="75"/>
      <c r="BE500" s="75"/>
      <c r="BF500" s="75"/>
      <c r="BG500" s="75"/>
      <c r="BH500" s="75"/>
      <c r="BI500" s="75"/>
      <c r="BJ500" s="75"/>
      <c r="BK500" s="75"/>
      <c r="BL500" s="75"/>
      <c r="BM500" s="75"/>
      <c r="BN500" s="75"/>
      <c r="BO500" s="75"/>
      <c r="BP500" s="75"/>
      <c r="BQ500" s="75"/>
      <c r="BR500" s="75"/>
      <c r="BS500" s="75"/>
      <c r="BT500" s="75"/>
      <c r="BU500" s="75"/>
      <c r="BV500" s="75"/>
      <c r="BW500" s="75"/>
      <c r="BX500" s="75"/>
      <c r="BY500" s="75"/>
      <c r="BZ500" s="75"/>
      <c r="CA500" s="75"/>
      <c r="CB500" s="75"/>
      <c r="CC500" s="75"/>
      <c r="CD500" s="75"/>
      <c r="CE500" s="75"/>
      <c r="CF500" s="75"/>
      <c r="CG500" s="75"/>
      <c r="CH500" s="75"/>
      <c r="CI500" s="75"/>
      <c r="CJ500" s="75"/>
      <c r="CK500" s="75"/>
      <c r="CL500" s="75"/>
      <c r="CM500" s="75"/>
      <c r="CN500" s="75"/>
      <c r="CO500" s="75"/>
      <c r="CP500" s="75"/>
      <c r="CQ500" s="75"/>
      <c r="CR500" s="75"/>
      <c r="CS500" s="75"/>
      <c r="CT500" s="75"/>
      <c r="CU500" s="75"/>
      <c r="CV500" s="75"/>
      <c r="CW500" s="75"/>
      <c r="CX500" s="75"/>
    </row>
    <row r="501" spans="34:102" x14ac:dyDescent="0.25">
      <c r="AH501" s="75"/>
      <c r="AI501" s="75"/>
      <c r="AJ501" s="75"/>
      <c r="AK501" s="75"/>
      <c r="AL501" s="75"/>
      <c r="AM501" s="75"/>
      <c r="AN501" s="75"/>
      <c r="AO501" s="117"/>
      <c r="AP501" s="117"/>
      <c r="AQ501" s="117"/>
      <c r="AR501" s="117"/>
      <c r="AS501" s="117"/>
      <c r="AT501" s="117"/>
      <c r="AU501" s="117"/>
      <c r="AV501" s="117"/>
      <c r="AW501" s="117"/>
      <c r="AX501" s="117"/>
      <c r="AY501" s="75"/>
      <c r="AZ501" s="75"/>
      <c r="BA501" s="75"/>
      <c r="BB501" s="75"/>
      <c r="BC501" s="75"/>
      <c r="BD501" s="75"/>
      <c r="BE501" s="75"/>
      <c r="BF501" s="75"/>
      <c r="BG501" s="75"/>
      <c r="BH501" s="75"/>
      <c r="BI501" s="75"/>
      <c r="BJ501" s="75"/>
      <c r="BK501" s="75"/>
      <c r="BL501" s="75"/>
      <c r="BM501" s="75"/>
      <c r="BN501" s="75"/>
      <c r="BO501" s="75"/>
      <c r="BP501" s="75"/>
      <c r="BQ501" s="75"/>
      <c r="BR501" s="75"/>
      <c r="BS501" s="75"/>
      <c r="BT501" s="75"/>
      <c r="BU501" s="75"/>
      <c r="BV501" s="75"/>
      <c r="BW501" s="75"/>
      <c r="BX501" s="75"/>
      <c r="BY501" s="75"/>
      <c r="BZ501" s="75"/>
      <c r="CA501" s="75"/>
      <c r="CB501" s="75"/>
      <c r="CC501" s="75"/>
      <c r="CD501" s="75"/>
      <c r="CE501" s="75"/>
      <c r="CF501" s="75"/>
      <c r="CG501" s="75"/>
      <c r="CH501" s="75"/>
      <c r="CI501" s="75"/>
      <c r="CJ501" s="75"/>
      <c r="CK501" s="75"/>
      <c r="CL501" s="75"/>
      <c r="CM501" s="75"/>
      <c r="CN501" s="75"/>
      <c r="CO501" s="75"/>
      <c r="CP501" s="75"/>
      <c r="CQ501" s="75"/>
      <c r="CR501" s="75"/>
      <c r="CS501" s="75"/>
      <c r="CT501" s="75"/>
      <c r="CU501" s="75"/>
      <c r="CV501" s="75"/>
      <c r="CW501" s="75"/>
      <c r="CX501" s="75"/>
    </row>
    <row r="502" spans="34:102" x14ac:dyDescent="0.25">
      <c r="AH502" s="75"/>
      <c r="AI502" s="75"/>
      <c r="AJ502" s="75"/>
      <c r="AK502" s="75"/>
      <c r="AL502" s="75"/>
      <c r="AM502" s="75"/>
      <c r="AN502" s="75"/>
      <c r="AO502" s="117"/>
      <c r="AP502" s="117"/>
      <c r="AQ502" s="117"/>
      <c r="AR502" s="117"/>
      <c r="AS502" s="117"/>
      <c r="AT502" s="117"/>
      <c r="AU502" s="117"/>
      <c r="AV502" s="117"/>
      <c r="AW502" s="117"/>
      <c r="AX502" s="117"/>
      <c r="AY502" s="75"/>
      <c r="AZ502" s="75"/>
      <c r="BA502" s="75"/>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75"/>
      <c r="BY502" s="75"/>
      <c r="BZ502" s="75"/>
      <c r="CA502" s="75"/>
      <c r="CB502" s="75"/>
      <c r="CC502" s="75"/>
      <c r="CD502" s="75"/>
      <c r="CE502" s="75"/>
      <c r="CF502" s="75"/>
      <c r="CG502" s="75"/>
      <c r="CH502" s="75"/>
      <c r="CI502" s="75"/>
      <c r="CJ502" s="75"/>
      <c r="CK502" s="75"/>
      <c r="CL502" s="75"/>
      <c r="CM502" s="75"/>
      <c r="CN502" s="75"/>
      <c r="CO502" s="75"/>
      <c r="CP502" s="75"/>
      <c r="CQ502" s="75"/>
      <c r="CR502" s="75"/>
      <c r="CS502" s="75"/>
      <c r="CT502" s="75"/>
      <c r="CU502" s="75"/>
      <c r="CV502" s="75"/>
      <c r="CW502" s="75"/>
      <c r="CX502" s="75"/>
    </row>
    <row r="503" spans="34:102" x14ac:dyDescent="0.25">
      <c r="AH503" s="75"/>
      <c r="AI503" s="75"/>
      <c r="AJ503" s="75"/>
      <c r="AK503" s="75"/>
      <c r="AL503" s="75"/>
      <c r="AM503" s="75"/>
      <c r="AN503" s="75"/>
      <c r="AO503" s="117"/>
      <c r="AP503" s="117"/>
      <c r="AQ503" s="117"/>
      <c r="AR503" s="117"/>
      <c r="AS503" s="117"/>
      <c r="AT503" s="117"/>
      <c r="AU503" s="117"/>
      <c r="AV503" s="117"/>
      <c r="AW503" s="117"/>
      <c r="AX503" s="117"/>
      <c r="AY503" s="75"/>
      <c r="AZ503" s="75"/>
      <c r="BA503" s="75"/>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75"/>
      <c r="BY503" s="75"/>
      <c r="BZ503" s="75"/>
      <c r="CA503" s="75"/>
      <c r="CB503" s="75"/>
      <c r="CC503" s="75"/>
      <c r="CD503" s="75"/>
      <c r="CE503" s="75"/>
      <c r="CF503" s="75"/>
      <c r="CG503" s="75"/>
      <c r="CH503" s="75"/>
      <c r="CI503" s="75"/>
      <c r="CJ503" s="75"/>
      <c r="CK503" s="75"/>
      <c r="CL503" s="75"/>
      <c r="CM503" s="75"/>
      <c r="CN503" s="75"/>
      <c r="CO503" s="75"/>
      <c r="CP503" s="75"/>
      <c r="CQ503" s="75"/>
      <c r="CR503" s="75"/>
      <c r="CS503" s="75"/>
      <c r="CT503" s="75"/>
      <c r="CU503" s="75"/>
      <c r="CV503" s="75"/>
      <c r="CW503" s="75"/>
      <c r="CX503" s="75"/>
    </row>
    <row r="504" spans="34:102" x14ac:dyDescent="0.25">
      <c r="AH504" s="75"/>
      <c r="AI504" s="75"/>
      <c r="AJ504" s="75"/>
      <c r="AK504" s="75"/>
      <c r="AL504" s="75"/>
      <c r="AM504" s="75"/>
      <c r="AN504" s="75"/>
      <c r="AO504" s="117"/>
      <c r="AP504" s="117"/>
      <c r="AQ504" s="117"/>
      <c r="AR504" s="117"/>
      <c r="AS504" s="117"/>
      <c r="AT504" s="117"/>
      <c r="AU504" s="117"/>
      <c r="AV504" s="117"/>
      <c r="AW504" s="117"/>
      <c r="AX504" s="117"/>
      <c r="AY504" s="75"/>
      <c r="AZ504" s="75"/>
      <c r="BA504" s="75"/>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75"/>
      <c r="BY504" s="75"/>
      <c r="BZ504" s="75"/>
      <c r="CA504" s="75"/>
      <c r="CB504" s="75"/>
      <c r="CC504" s="75"/>
      <c r="CD504" s="75"/>
      <c r="CE504" s="75"/>
      <c r="CF504" s="75"/>
      <c r="CG504" s="75"/>
      <c r="CH504" s="75"/>
      <c r="CI504" s="75"/>
      <c r="CJ504" s="75"/>
      <c r="CK504" s="75"/>
      <c r="CL504" s="75"/>
      <c r="CM504" s="75"/>
      <c r="CN504" s="75"/>
      <c r="CO504" s="75"/>
      <c r="CP504" s="75"/>
      <c r="CQ504" s="75"/>
      <c r="CR504" s="75"/>
      <c r="CS504" s="75"/>
      <c r="CT504" s="75"/>
      <c r="CU504" s="75"/>
      <c r="CV504" s="75"/>
      <c r="CW504" s="75"/>
      <c r="CX504" s="75"/>
    </row>
    <row r="505" spans="34:102" x14ac:dyDescent="0.25">
      <c r="AH505" s="75"/>
      <c r="AI505" s="75"/>
      <c r="AJ505" s="75"/>
      <c r="AK505" s="75"/>
      <c r="AL505" s="75"/>
      <c r="AM505" s="75"/>
      <c r="AN505" s="75"/>
      <c r="AO505" s="117"/>
      <c r="AP505" s="117"/>
      <c r="AQ505" s="117"/>
      <c r="AR505" s="117"/>
      <c r="AS505" s="117"/>
      <c r="AT505" s="117"/>
      <c r="AU505" s="117"/>
      <c r="AV505" s="117"/>
      <c r="AW505" s="117"/>
      <c r="AX505" s="117"/>
      <c r="AY505" s="75"/>
      <c r="AZ505" s="75"/>
      <c r="BA505" s="75"/>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75"/>
      <c r="BY505" s="75"/>
      <c r="BZ505" s="75"/>
      <c r="CA505" s="75"/>
      <c r="CB505" s="75"/>
      <c r="CC505" s="75"/>
      <c r="CD505" s="75"/>
      <c r="CE505" s="75"/>
      <c r="CF505" s="75"/>
      <c r="CG505" s="75"/>
      <c r="CH505" s="75"/>
      <c r="CI505" s="75"/>
      <c r="CJ505" s="75"/>
      <c r="CK505" s="75"/>
      <c r="CL505" s="75"/>
      <c r="CM505" s="75"/>
      <c r="CN505" s="75"/>
      <c r="CO505" s="75"/>
      <c r="CP505" s="75"/>
      <c r="CQ505" s="75"/>
      <c r="CR505" s="75"/>
      <c r="CS505" s="75"/>
      <c r="CT505" s="75"/>
      <c r="CU505" s="75"/>
      <c r="CV505" s="75"/>
      <c r="CW505" s="75"/>
      <c r="CX505" s="75"/>
    </row>
    <row r="506" spans="34:102" x14ac:dyDescent="0.25">
      <c r="AH506" s="75"/>
      <c r="AI506" s="75"/>
      <c r="AJ506" s="75"/>
      <c r="AK506" s="75"/>
      <c r="AL506" s="75"/>
      <c r="AM506" s="75"/>
      <c r="AN506" s="75"/>
      <c r="AO506" s="117"/>
      <c r="AP506" s="117"/>
      <c r="AQ506" s="117"/>
      <c r="AR506" s="117"/>
      <c r="AS506" s="117"/>
      <c r="AT506" s="117"/>
      <c r="AU506" s="117"/>
      <c r="AV506" s="117"/>
      <c r="AW506" s="117"/>
      <c r="AX506" s="117"/>
      <c r="AY506" s="75"/>
      <c r="AZ506" s="75"/>
      <c r="BA506" s="75"/>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75"/>
      <c r="BY506" s="75"/>
      <c r="BZ506" s="75"/>
      <c r="CA506" s="75"/>
      <c r="CB506" s="75"/>
      <c r="CC506" s="75"/>
      <c r="CD506" s="75"/>
      <c r="CE506" s="75"/>
      <c r="CF506" s="75"/>
      <c r="CG506" s="75"/>
      <c r="CH506" s="75"/>
      <c r="CI506" s="75"/>
      <c r="CJ506" s="75"/>
      <c r="CK506" s="75"/>
      <c r="CL506" s="75"/>
      <c r="CM506" s="75"/>
      <c r="CN506" s="75"/>
      <c r="CO506" s="75"/>
      <c r="CP506" s="75"/>
      <c r="CQ506" s="75"/>
      <c r="CR506" s="75"/>
      <c r="CS506" s="75"/>
      <c r="CT506" s="75"/>
      <c r="CU506" s="75"/>
      <c r="CV506" s="75"/>
      <c r="CW506" s="75"/>
      <c r="CX506" s="75"/>
    </row>
    <row r="507" spans="34:102" x14ac:dyDescent="0.25">
      <c r="AH507" s="75"/>
      <c r="AI507" s="75"/>
      <c r="AJ507" s="75"/>
      <c r="AK507" s="75"/>
      <c r="AL507" s="75"/>
      <c r="AM507" s="75"/>
      <c r="AN507" s="75"/>
      <c r="AO507" s="117"/>
      <c r="AP507" s="117"/>
      <c r="AQ507" s="117"/>
      <c r="AR507" s="117"/>
      <c r="AS507" s="117"/>
      <c r="AT507" s="117"/>
      <c r="AU507" s="117"/>
      <c r="AV507" s="117"/>
      <c r="AW507" s="117"/>
      <c r="AX507" s="117"/>
      <c r="AY507" s="75"/>
      <c r="AZ507" s="75"/>
      <c r="BA507" s="75"/>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75"/>
      <c r="BY507" s="75"/>
      <c r="BZ507" s="75"/>
      <c r="CA507" s="75"/>
      <c r="CB507" s="75"/>
      <c r="CC507" s="75"/>
      <c r="CD507" s="75"/>
      <c r="CE507" s="75"/>
      <c r="CF507" s="75"/>
      <c r="CG507" s="75"/>
      <c r="CH507" s="75"/>
      <c r="CI507" s="75"/>
      <c r="CJ507" s="75"/>
      <c r="CK507" s="75"/>
      <c r="CL507" s="75"/>
      <c r="CM507" s="75"/>
      <c r="CN507" s="75"/>
      <c r="CO507" s="75"/>
      <c r="CP507" s="75"/>
      <c r="CQ507" s="75"/>
      <c r="CR507" s="75"/>
      <c r="CS507" s="75"/>
      <c r="CT507" s="75"/>
      <c r="CU507" s="75"/>
      <c r="CV507" s="75"/>
      <c r="CW507" s="75"/>
      <c r="CX507" s="75"/>
    </row>
    <row r="508" spans="34:102" x14ac:dyDescent="0.25">
      <c r="AH508" s="75"/>
      <c r="AI508" s="75"/>
      <c r="AJ508" s="75"/>
      <c r="AK508" s="75"/>
      <c r="AL508" s="75"/>
      <c r="AM508" s="75"/>
      <c r="AN508" s="75"/>
      <c r="AO508" s="117"/>
      <c r="AP508" s="117"/>
      <c r="AQ508" s="117"/>
      <c r="AR508" s="117"/>
      <c r="AS508" s="117"/>
      <c r="AT508" s="117"/>
      <c r="AU508" s="117"/>
      <c r="AV508" s="117"/>
      <c r="AW508" s="117"/>
      <c r="AX508" s="117"/>
      <c r="AY508" s="75"/>
      <c r="AZ508" s="75"/>
      <c r="BA508" s="75"/>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75"/>
      <c r="BY508" s="75"/>
      <c r="BZ508" s="75"/>
      <c r="CA508" s="75"/>
      <c r="CB508" s="75"/>
      <c r="CC508" s="75"/>
      <c r="CD508" s="75"/>
      <c r="CE508" s="75"/>
      <c r="CF508" s="75"/>
      <c r="CG508" s="75"/>
      <c r="CH508" s="75"/>
      <c r="CI508" s="75"/>
      <c r="CJ508" s="75"/>
      <c r="CK508" s="75"/>
      <c r="CL508" s="75"/>
      <c r="CM508" s="75"/>
      <c r="CN508" s="75"/>
      <c r="CO508" s="75"/>
      <c r="CP508" s="75"/>
      <c r="CQ508" s="75"/>
      <c r="CR508" s="75"/>
      <c r="CS508" s="75"/>
      <c r="CT508" s="75"/>
      <c r="CU508" s="75"/>
      <c r="CV508" s="75"/>
      <c r="CW508" s="75"/>
      <c r="CX508" s="75"/>
    </row>
    <row r="509" spans="34:102" x14ac:dyDescent="0.25">
      <c r="AH509" s="75"/>
      <c r="AI509" s="75"/>
      <c r="AJ509" s="75"/>
      <c r="AK509" s="75"/>
      <c r="AL509" s="75"/>
      <c r="AM509" s="75"/>
      <c r="AN509" s="75"/>
      <c r="AO509" s="117"/>
      <c r="AP509" s="117"/>
      <c r="AQ509" s="117"/>
      <c r="AR509" s="117"/>
      <c r="AS509" s="117"/>
      <c r="AT509" s="117"/>
      <c r="AU509" s="117"/>
      <c r="AV509" s="117"/>
      <c r="AW509" s="117"/>
      <c r="AX509" s="117"/>
      <c r="AY509" s="75"/>
      <c r="AZ509" s="75"/>
      <c r="BA509" s="75"/>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75"/>
      <c r="BY509" s="75"/>
      <c r="BZ509" s="75"/>
      <c r="CA509" s="75"/>
      <c r="CB509" s="75"/>
      <c r="CC509" s="75"/>
      <c r="CD509" s="75"/>
      <c r="CE509" s="75"/>
      <c r="CF509" s="75"/>
      <c r="CG509" s="75"/>
      <c r="CH509" s="75"/>
      <c r="CI509" s="75"/>
      <c r="CJ509" s="75"/>
      <c r="CK509" s="75"/>
      <c r="CL509" s="75"/>
      <c r="CM509" s="75"/>
      <c r="CN509" s="75"/>
      <c r="CO509" s="75"/>
      <c r="CP509" s="75"/>
      <c r="CQ509" s="75"/>
      <c r="CR509" s="75"/>
      <c r="CS509" s="75"/>
      <c r="CT509" s="75"/>
      <c r="CU509" s="75"/>
      <c r="CV509" s="75"/>
      <c r="CW509" s="75"/>
      <c r="CX509" s="75"/>
    </row>
    <row r="510" spans="34:102" x14ac:dyDescent="0.25">
      <c r="AH510" s="75"/>
      <c r="AI510" s="75"/>
      <c r="AJ510" s="75"/>
      <c r="AK510" s="75"/>
      <c r="AL510" s="75"/>
      <c r="AM510" s="75"/>
      <c r="AN510" s="75"/>
      <c r="AO510" s="117"/>
      <c r="AP510" s="117"/>
      <c r="AQ510" s="117"/>
      <c r="AR510" s="117"/>
      <c r="AS510" s="117"/>
      <c r="AT510" s="117"/>
      <c r="AU510" s="117"/>
      <c r="AV510" s="117"/>
      <c r="AW510" s="117"/>
      <c r="AX510" s="117"/>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75"/>
      <c r="BZ510" s="75"/>
      <c r="CA510" s="75"/>
      <c r="CB510" s="75"/>
      <c r="CC510" s="75"/>
      <c r="CD510" s="75"/>
      <c r="CE510" s="75"/>
      <c r="CF510" s="75"/>
      <c r="CG510" s="75"/>
      <c r="CH510" s="75"/>
      <c r="CI510" s="75"/>
      <c r="CJ510" s="75"/>
      <c r="CK510" s="75"/>
      <c r="CL510" s="75"/>
      <c r="CM510" s="75"/>
      <c r="CN510" s="75"/>
      <c r="CO510" s="75"/>
      <c r="CP510" s="75"/>
      <c r="CQ510" s="75"/>
      <c r="CR510" s="75"/>
      <c r="CS510" s="75"/>
      <c r="CT510" s="75"/>
      <c r="CU510" s="75"/>
      <c r="CV510" s="75"/>
      <c r="CW510" s="75"/>
      <c r="CX510" s="75"/>
    </row>
    <row r="511" spans="34:102" x14ac:dyDescent="0.25">
      <c r="AH511" s="75"/>
      <c r="AI511" s="75"/>
      <c r="AJ511" s="75"/>
      <c r="AK511" s="75"/>
      <c r="AL511" s="75"/>
      <c r="AM511" s="75"/>
      <c r="AN511" s="75"/>
      <c r="AO511" s="117"/>
      <c r="AP511" s="117"/>
      <c r="AQ511" s="117"/>
      <c r="AR511" s="117"/>
      <c r="AS511" s="117"/>
      <c r="AT511" s="117"/>
      <c r="AU511" s="117"/>
      <c r="AV511" s="117"/>
      <c r="AW511" s="117"/>
      <c r="AX511" s="117"/>
      <c r="AY511" s="75"/>
      <c r="AZ511" s="75"/>
      <c r="BA511" s="75"/>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75"/>
      <c r="BY511" s="75"/>
      <c r="BZ511" s="75"/>
      <c r="CA511" s="75"/>
      <c r="CB511" s="75"/>
      <c r="CC511" s="75"/>
      <c r="CD511" s="75"/>
      <c r="CE511" s="75"/>
      <c r="CF511" s="75"/>
      <c r="CG511" s="75"/>
      <c r="CH511" s="75"/>
      <c r="CI511" s="75"/>
      <c r="CJ511" s="75"/>
      <c r="CK511" s="75"/>
      <c r="CL511" s="75"/>
      <c r="CM511" s="75"/>
      <c r="CN511" s="75"/>
      <c r="CO511" s="75"/>
      <c r="CP511" s="75"/>
      <c r="CQ511" s="75"/>
      <c r="CR511" s="75"/>
      <c r="CS511" s="75"/>
      <c r="CT511" s="75"/>
      <c r="CU511" s="75"/>
      <c r="CV511" s="75"/>
      <c r="CW511" s="75"/>
      <c r="CX511" s="75"/>
    </row>
    <row r="512" spans="34:102" x14ac:dyDescent="0.25">
      <c r="AH512" s="75"/>
      <c r="AI512" s="75"/>
      <c r="AJ512" s="75"/>
      <c r="AK512" s="75"/>
      <c r="AL512" s="75"/>
      <c r="AM512" s="75"/>
      <c r="AN512" s="75"/>
      <c r="AO512" s="117"/>
      <c r="AP512" s="117"/>
      <c r="AQ512" s="117"/>
      <c r="AR512" s="117"/>
      <c r="AS512" s="117"/>
      <c r="AT512" s="117"/>
      <c r="AU512" s="117"/>
      <c r="AV512" s="117"/>
      <c r="AW512" s="117"/>
      <c r="AX512" s="117"/>
      <c r="AY512" s="75"/>
      <c r="AZ512" s="75"/>
      <c r="BA512" s="75"/>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75"/>
      <c r="BY512" s="75"/>
      <c r="BZ512" s="75"/>
      <c r="CA512" s="75"/>
      <c r="CB512" s="75"/>
      <c r="CC512" s="75"/>
      <c r="CD512" s="75"/>
      <c r="CE512" s="75"/>
      <c r="CF512" s="75"/>
      <c r="CG512" s="75"/>
      <c r="CH512" s="75"/>
      <c r="CI512" s="75"/>
      <c r="CJ512" s="75"/>
      <c r="CK512" s="75"/>
      <c r="CL512" s="75"/>
      <c r="CM512" s="75"/>
      <c r="CN512" s="75"/>
      <c r="CO512" s="75"/>
      <c r="CP512" s="75"/>
      <c r="CQ512" s="75"/>
      <c r="CR512" s="75"/>
      <c r="CS512" s="75"/>
      <c r="CT512" s="75"/>
      <c r="CU512" s="75"/>
      <c r="CV512" s="75"/>
      <c r="CW512" s="75"/>
      <c r="CX512" s="75"/>
    </row>
    <row r="513" spans="34:102" x14ac:dyDescent="0.25">
      <c r="AH513" s="75"/>
      <c r="AI513" s="75"/>
      <c r="AJ513" s="75"/>
      <c r="AK513" s="75"/>
      <c r="AL513" s="75"/>
      <c r="AM513" s="75"/>
      <c r="AN513" s="75"/>
      <c r="AO513" s="117"/>
      <c r="AP513" s="117"/>
      <c r="AQ513" s="117"/>
      <c r="AR513" s="117"/>
      <c r="AS513" s="117"/>
      <c r="AT513" s="117"/>
      <c r="AU513" s="117"/>
      <c r="AV513" s="117"/>
      <c r="AW513" s="117"/>
      <c r="AX513" s="117"/>
      <c r="AY513" s="75"/>
      <c r="AZ513" s="75"/>
      <c r="BA513" s="75"/>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75"/>
      <c r="BY513" s="75"/>
      <c r="BZ513" s="75"/>
      <c r="CA513" s="75"/>
      <c r="CB513" s="75"/>
      <c r="CC513" s="75"/>
      <c r="CD513" s="75"/>
      <c r="CE513" s="75"/>
      <c r="CF513" s="75"/>
      <c r="CG513" s="75"/>
      <c r="CH513" s="75"/>
      <c r="CI513" s="75"/>
      <c r="CJ513" s="75"/>
      <c r="CK513" s="75"/>
      <c r="CL513" s="75"/>
      <c r="CM513" s="75"/>
      <c r="CN513" s="75"/>
      <c r="CO513" s="75"/>
      <c r="CP513" s="75"/>
      <c r="CQ513" s="75"/>
      <c r="CR513" s="75"/>
      <c r="CS513" s="75"/>
      <c r="CT513" s="75"/>
      <c r="CU513" s="75"/>
      <c r="CV513" s="75"/>
      <c r="CW513" s="75"/>
      <c r="CX513" s="75"/>
    </row>
    <row r="514" spans="34:102" x14ac:dyDescent="0.25">
      <c r="AH514" s="75"/>
      <c r="AI514" s="75"/>
      <c r="AJ514" s="75"/>
      <c r="AK514" s="75"/>
      <c r="AL514" s="75"/>
      <c r="AM514" s="75"/>
      <c r="AN514" s="75"/>
      <c r="AO514" s="117"/>
      <c r="AP514" s="117"/>
      <c r="AQ514" s="117"/>
      <c r="AR514" s="117"/>
      <c r="AS514" s="117"/>
      <c r="AT514" s="117"/>
      <c r="AU514" s="117"/>
      <c r="AV514" s="117"/>
      <c r="AW514" s="117"/>
      <c r="AX514" s="117"/>
      <c r="AY514" s="75"/>
      <c r="AZ514" s="75"/>
      <c r="BA514" s="75"/>
      <c r="BB514" s="75"/>
      <c r="BC514" s="75"/>
      <c r="BD514" s="75"/>
      <c r="BE514" s="75"/>
      <c r="BF514" s="75"/>
      <c r="BG514" s="75"/>
      <c r="BH514" s="75"/>
      <c r="BI514" s="75"/>
      <c r="BJ514" s="75"/>
      <c r="BK514" s="75"/>
      <c r="BL514" s="75"/>
      <c r="BM514" s="75"/>
      <c r="BN514" s="75"/>
      <c r="BO514" s="75"/>
      <c r="BP514" s="75"/>
      <c r="BQ514" s="75"/>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row>
    <row r="515" spans="34:102" x14ac:dyDescent="0.25">
      <c r="AH515" s="75"/>
      <c r="AI515" s="75"/>
      <c r="AJ515" s="75"/>
      <c r="AK515" s="75"/>
      <c r="AL515" s="75"/>
      <c r="AM515" s="75"/>
      <c r="AN515" s="75"/>
      <c r="AO515" s="117"/>
      <c r="AP515" s="117"/>
      <c r="AQ515" s="117"/>
      <c r="AR515" s="117"/>
      <c r="AS515" s="117"/>
      <c r="AT515" s="117"/>
      <c r="AU515" s="117"/>
      <c r="AV515" s="117"/>
      <c r="AW515" s="117"/>
      <c r="AX515" s="117"/>
      <c r="AY515" s="75"/>
      <c r="AZ515" s="75"/>
      <c r="BA515" s="75"/>
      <c r="BB515" s="75"/>
      <c r="BC515" s="75"/>
      <c r="BD515" s="75"/>
      <c r="BE515" s="75"/>
      <c r="BF515" s="75"/>
      <c r="BG515" s="75"/>
      <c r="BH515" s="75"/>
      <c r="BI515" s="75"/>
      <c r="BJ515" s="75"/>
      <c r="BK515" s="75"/>
      <c r="BL515" s="75"/>
      <c r="BM515" s="75"/>
      <c r="BN515" s="75"/>
      <c r="BO515" s="75"/>
      <c r="BP515" s="75"/>
      <c r="BQ515" s="75"/>
      <c r="BR515" s="75"/>
      <c r="BS515" s="75"/>
      <c r="BT515" s="75"/>
      <c r="BU515" s="75"/>
      <c r="BV515" s="75"/>
      <c r="BW515" s="75"/>
      <c r="BX515" s="75"/>
      <c r="BY515" s="75"/>
      <c r="BZ515" s="75"/>
      <c r="CA515" s="75"/>
      <c r="CB515" s="75"/>
      <c r="CC515" s="75"/>
      <c r="CD515" s="75"/>
      <c r="CE515" s="75"/>
      <c r="CF515" s="75"/>
      <c r="CG515" s="75"/>
      <c r="CH515" s="75"/>
      <c r="CI515" s="75"/>
      <c r="CJ515" s="75"/>
      <c r="CK515" s="75"/>
      <c r="CL515" s="75"/>
      <c r="CM515" s="75"/>
      <c r="CN515" s="75"/>
      <c r="CO515" s="75"/>
      <c r="CP515" s="75"/>
      <c r="CQ515" s="75"/>
      <c r="CR515" s="75"/>
      <c r="CS515" s="75"/>
      <c r="CT515" s="75"/>
      <c r="CU515" s="75"/>
      <c r="CV515" s="75"/>
      <c r="CW515" s="75"/>
      <c r="CX515" s="75"/>
    </row>
    <row r="516" spans="34:102" x14ac:dyDescent="0.25">
      <c r="AH516" s="75"/>
      <c r="AI516" s="75"/>
      <c r="AJ516" s="75"/>
      <c r="AK516" s="75"/>
      <c r="AL516" s="75"/>
      <c r="AM516" s="75"/>
      <c r="AN516" s="75"/>
      <c r="AO516" s="117"/>
      <c r="AP516" s="117"/>
      <c r="AQ516" s="117"/>
      <c r="AR516" s="117"/>
      <c r="AS516" s="117"/>
      <c r="AT516" s="117"/>
      <c r="AU516" s="117"/>
      <c r="AV516" s="117"/>
      <c r="AW516" s="117"/>
      <c r="AX516" s="117"/>
      <c r="AY516" s="75"/>
      <c r="AZ516" s="75"/>
      <c r="BA516" s="75"/>
      <c r="BB516" s="75"/>
      <c r="BC516" s="75"/>
      <c r="BD516" s="75"/>
      <c r="BE516" s="75"/>
      <c r="BF516" s="75"/>
      <c r="BG516" s="75"/>
      <c r="BH516" s="75"/>
      <c r="BI516" s="75"/>
      <c r="BJ516" s="75"/>
      <c r="BK516" s="75"/>
      <c r="BL516" s="75"/>
      <c r="BM516" s="75"/>
      <c r="BN516" s="75"/>
      <c r="BO516" s="75"/>
      <c r="BP516" s="75"/>
      <c r="BQ516" s="75"/>
      <c r="BR516" s="75"/>
      <c r="BS516" s="75"/>
      <c r="BT516" s="75"/>
      <c r="BU516" s="75"/>
      <c r="BV516" s="75"/>
      <c r="BW516" s="75"/>
      <c r="BX516" s="75"/>
      <c r="BY516" s="75"/>
      <c r="BZ516" s="75"/>
      <c r="CA516" s="75"/>
      <c r="CB516" s="75"/>
      <c r="CC516" s="75"/>
      <c r="CD516" s="75"/>
      <c r="CE516" s="75"/>
      <c r="CF516" s="75"/>
      <c r="CG516" s="75"/>
      <c r="CH516" s="75"/>
      <c r="CI516" s="75"/>
      <c r="CJ516" s="75"/>
      <c r="CK516" s="75"/>
      <c r="CL516" s="75"/>
      <c r="CM516" s="75"/>
      <c r="CN516" s="75"/>
      <c r="CO516" s="75"/>
      <c r="CP516" s="75"/>
      <c r="CQ516" s="75"/>
      <c r="CR516" s="75"/>
      <c r="CS516" s="75"/>
      <c r="CT516" s="75"/>
      <c r="CU516" s="75"/>
      <c r="CV516" s="75"/>
      <c r="CW516" s="75"/>
      <c r="CX516" s="75"/>
    </row>
    <row r="517" spans="34:102" x14ac:dyDescent="0.25">
      <c r="AH517" s="75"/>
      <c r="AI517" s="75"/>
      <c r="AJ517" s="75"/>
      <c r="AK517" s="75"/>
      <c r="AL517" s="75"/>
      <c r="AM517" s="75"/>
      <c r="AN517" s="75"/>
      <c r="AO517" s="117"/>
      <c r="AP517" s="117"/>
      <c r="AQ517" s="117"/>
      <c r="AR517" s="117"/>
      <c r="AS517" s="117"/>
      <c r="AT517" s="117"/>
      <c r="AU517" s="117"/>
      <c r="AV517" s="117"/>
      <c r="AW517" s="117"/>
      <c r="AX517" s="117"/>
      <c r="AY517" s="75"/>
      <c r="AZ517" s="75"/>
      <c r="BA517" s="75"/>
      <c r="BB517" s="75"/>
      <c r="BC517" s="75"/>
      <c r="BD517" s="75"/>
      <c r="BE517" s="75"/>
      <c r="BF517" s="75"/>
      <c r="BG517" s="75"/>
      <c r="BH517" s="75"/>
      <c r="BI517" s="75"/>
      <c r="BJ517" s="75"/>
      <c r="BK517" s="75"/>
      <c r="BL517" s="75"/>
      <c r="BM517" s="75"/>
      <c r="BN517" s="75"/>
      <c r="BO517" s="75"/>
      <c r="BP517" s="75"/>
      <c r="BQ517" s="75"/>
      <c r="BR517" s="75"/>
      <c r="BS517" s="75"/>
      <c r="BT517" s="75"/>
      <c r="BU517" s="75"/>
      <c r="BV517" s="75"/>
      <c r="BW517" s="75"/>
      <c r="BX517" s="75"/>
      <c r="BY517" s="75"/>
      <c r="BZ517" s="75"/>
      <c r="CA517" s="75"/>
      <c r="CB517" s="75"/>
      <c r="CC517" s="75"/>
      <c r="CD517" s="75"/>
      <c r="CE517" s="75"/>
      <c r="CF517" s="75"/>
      <c r="CG517" s="75"/>
      <c r="CH517" s="75"/>
      <c r="CI517" s="75"/>
      <c r="CJ517" s="75"/>
      <c r="CK517" s="75"/>
      <c r="CL517" s="75"/>
      <c r="CM517" s="75"/>
      <c r="CN517" s="75"/>
      <c r="CO517" s="75"/>
      <c r="CP517" s="75"/>
      <c r="CQ517" s="75"/>
      <c r="CR517" s="75"/>
      <c r="CS517" s="75"/>
      <c r="CT517" s="75"/>
      <c r="CU517" s="75"/>
      <c r="CV517" s="75"/>
      <c r="CW517" s="75"/>
      <c r="CX517" s="75"/>
    </row>
    <row r="518" spans="34:102" x14ac:dyDescent="0.25">
      <c r="AH518" s="75"/>
      <c r="AI518" s="75"/>
      <c r="AJ518" s="75"/>
      <c r="AK518" s="75"/>
      <c r="AL518" s="75"/>
      <c r="AM518" s="75"/>
      <c r="AN518" s="75"/>
      <c r="AO518" s="117"/>
      <c r="AP518" s="117"/>
      <c r="AQ518" s="117"/>
      <c r="AR518" s="117"/>
      <c r="AS518" s="117"/>
      <c r="AT518" s="117"/>
      <c r="AU518" s="117"/>
      <c r="AV518" s="117"/>
      <c r="AW518" s="117"/>
      <c r="AX518" s="117"/>
      <c r="AY518" s="75"/>
      <c r="AZ518" s="75"/>
      <c r="BA518" s="75"/>
      <c r="BB518" s="75"/>
      <c r="BC518" s="75"/>
      <c r="BD518" s="75"/>
      <c r="BE518" s="75"/>
      <c r="BF518" s="75"/>
      <c r="BG518" s="75"/>
      <c r="BH518" s="75"/>
      <c r="BI518" s="75"/>
      <c r="BJ518" s="75"/>
      <c r="BK518" s="75"/>
      <c r="BL518" s="75"/>
      <c r="BM518" s="75"/>
      <c r="BN518" s="75"/>
      <c r="BO518" s="75"/>
      <c r="BP518" s="75"/>
      <c r="BQ518" s="75"/>
      <c r="BR518" s="75"/>
      <c r="BS518" s="75"/>
      <c r="BT518" s="75"/>
      <c r="BU518" s="75"/>
      <c r="BV518" s="75"/>
      <c r="BW518" s="75"/>
      <c r="BX518" s="75"/>
      <c r="BY518" s="75"/>
      <c r="BZ518" s="75"/>
      <c r="CA518" s="75"/>
      <c r="CB518" s="75"/>
      <c r="CC518" s="75"/>
      <c r="CD518" s="75"/>
      <c r="CE518" s="75"/>
      <c r="CF518" s="75"/>
      <c r="CG518" s="75"/>
      <c r="CH518" s="75"/>
      <c r="CI518" s="75"/>
      <c r="CJ518" s="75"/>
      <c r="CK518" s="75"/>
      <c r="CL518" s="75"/>
      <c r="CM518" s="75"/>
      <c r="CN518" s="75"/>
      <c r="CO518" s="75"/>
      <c r="CP518" s="75"/>
      <c r="CQ518" s="75"/>
      <c r="CR518" s="75"/>
      <c r="CS518" s="75"/>
      <c r="CT518" s="75"/>
      <c r="CU518" s="75"/>
      <c r="CV518" s="75"/>
      <c r="CW518" s="75"/>
      <c r="CX518" s="75"/>
    </row>
    <row r="519" spans="34:102" x14ac:dyDescent="0.25">
      <c r="AH519" s="75"/>
      <c r="AI519" s="75"/>
      <c r="AJ519" s="75"/>
      <c r="AK519" s="75"/>
      <c r="AL519" s="75"/>
      <c r="AM519" s="75"/>
      <c r="AN519" s="75"/>
      <c r="AO519" s="117"/>
      <c r="AP519" s="117"/>
      <c r="AQ519" s="117"/>
      <c r="AR519" s="117"/>
      <c r="AS519" s="117"/>
      <c r="AT519" s="117"/>
      <c r="AU519" s="117"/>
      <c r="AV519" s="117"/>
      <c r="AW519" s="117"/>
      <c r="AX519" s="117"/>
      <c r="AY519" s="75"/>
      <c r="AZ519" s="75"/>
      <c r="BA519" s="75"/>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75"/>
      <c r="BY519" s="75"/>
      <c r="BZ519" s="75"/>
      <c r="CA519" s="75"/>
      <c r="CB519" s="75"/>
      <c r="CC519" s="75"/>
      <c r="CD519" s="75"/>
      <c r="CE519" s="75"/>
      <c r="CF519" s="75"/>
      <c r="CG519" s="75"/>
      <c r="CH519" s="75"/>
      <c r="CI519" s="75"/>
      <c r="CJ519" s="75"/>
      <c r="CK519" s="75"/>
      <c r="CL519" s="75"/>
      <c r="CM519" s="75"/>
      <c r="CN519" s="75"/>
      <c r="CO519" s="75"/>
      <c r="CP519" s="75"/>
      <c r="CQ519" s="75"/>
      <c r="CR519" s="75"/>
      <c r="CS519" s="75"/>
      <c r="CT519" s="75"/>
      <c r="CU519" s="75"/>
      <c r="CV519" s="75"/>
      <c r="CW519" s="75"/>
      <c r="CX519" s="75"/>
    </row>
    <row r="520" spans="34:102" x14ac:dyDescent="0.25">
      <c r="AH520" s="75"/>
      <c r="AI520" s="75"/>
      <c r="AJ520" s="75"/>
      <c r="AK520" s="75"/>
      <c r="AL520" s="75"/>
      <c r="AM520" s="75"/>
      <c r="AN520" s="75"/>
      <c r="AO520" s="117"/>
      <c r="AP520" s="117"/>
      <c r="AQ520" s="117"/>
      <c r="AR520" s="117"/>
      <c r="AS520" s="117"/>
      <c r="AT520" s="117"/>
      <c r="AU520" s="117"/>
      <c r="AV520" s="117"/>
      <c r="AW520" s="117"/>
      <c r="AX520" s="117"/>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75"/>
      <c r="BZ520" s="75"/>
      <c r="CA520" s="75"/>
      <c r="CB520" s="75"/>
      <c r="CC520" s="75"/>
      <c r="CD520" s="75"/>
      <c r="CE520" s="75"/>
      <c r="CF520" s="75"/>
      <c r="CG520" s="75"/>
      <c r="CH520" s="75"/>
      <c r="CI520" s="75"/>
      <c r="CJ520" s="75"/>
      <c r="CK520" s="75"/>
      <c r="CL520" s="75"/>
      <c r="CM520" s="75"/>
      <c r="CN520" s="75"/>
      <c r="CO520" s="75"/>
      <c r="CP520" s="75"/>
      <c r="CQ520" s="75"/>
      <c r="CR520" s="75"/>
      <c r="CS520" s="75"/>
      <c r="CT520" s="75"/>
      <c r="CU520" s="75"/>
      <c r="CV520" s="75"/>
      <c r="CW520" s="75"/>
      <c r="CX520" s="75"/>
    </row>
    <row r="521" spans="34:102" x14ac:dyDescent="0.25">
      <c r="AH521" s="75"/>
      <c r="AI521" s="75"/>
      <c r="AJ521" s="75"/>
      <c r="AK521" s="75"/>
      <c r="AL521" s="75"/>
      <c r="AM521" s="75"/>
      <c r="AN521" s="75"/>
      <c r="AO521" s="117"/>
      <c r="AP521" s="117"/>
      <c r="AQ521" s="117"/>
      <c r="AR521" s="117"/>
      <c r="AS521" s="117"/>
      <c r="AT521" s="117"/>
      <c r="AU521" s="117"/>
      <c r="AV521" s="117"/>
      <c r="AW521" s="117"/>
      <c r="AX521" s="117"/>
      <c r="AY521" s="75"/>
      <c r="AZ521" s="75"/>
      <c r="BA521" s="75"/>
      <c r="BB521" s="75"/>
      <c r="BC521" s="75"/>
      <c r="BD521" s="75"/>
      <c r="BE521" s="75"/>
      <c r="BF521" s="75"/>
      <c r="BG521" s="75"/>
      <c r="BH521" s="75"/>
      <c r="BI521" s="75"/>
      <c r="BJ521" s="75"/>
      <c r="BK521" s="75"/>
      <c r="BL521" s="75"/>
      <c r="BM521" s="75"/>
      <c r="BN521" s="75"/>
      <c r="BO521" s="75"/>
      <c r="BP521" s="75"/>
      <c r="BQ521" s="75"/>
      <c r="BR521" s="75"/>
      <c r="BS521" s="75"/>
      <c r="BT521" s="75"/>
      <c r="BU521" s="75"/>
      <c r="BV521" s="75"/>
      <c r="BW521" s="75"/>
      <c r="BX521" s="75"/>
      <c r="BY521" s="75"/>
      <c r="BZ521" s="75"/>
      <c r="CA521" s="75"/>
      <c r="CB521" s="75"/>
      <c r="CC521" s="75"/>
      <c r="CD521" s="75"/>
      <c r="CE521" s="75"/>
      <c r="CF521" s="75"/>
      <c r="CG521" s="75"/>
      <c r="CH521" s="75"/>
      <c r="CI521" s="75"/>
      <c r="CJ521" s="75"/>
      <c r="CK521" s="75"/>
      <c r="CL521" s="75"/>
      <c r="CM521" s="75"/>
      <c r="CN521" s="75"/>
      <c r="CO521" s="75"/>
      <c r="CP521" s="75"/>
      <c r="CQ521" s="75"/>
      <c r="CR521" s="75"/>
      <c r="CS521" s="75"/>
      <c r="CT521" s="75"/>
      <c r="CU521" s="75"/>
      <c r="CV521" s="75"/>
      <c r="CW521" s="75"/>
      <c r="CX521" s="75"/>
    </row>
    <row r="522" spans="34:102" x14ac:dyDescent="0.25">
      <c r="AH522" s="75"/>
      <c r="AI522" s="75"/>
      <c r="AJ522" s="75"/>
      <c r="AK522" s="75"/>
      <c r="AL522" s="75"/>
      <c r="AM522" s="75"/>
      <c r="AN522" s="75"/>
      <c r="AO522" s="117"/>
      <c r="AP522" s="117"/>
      <c r="AQ522" s="117"/>
      <c r="AR522" s="117"/>
      <c r="AS522" s="117"/>
      <c r="AT522" s="117"/>
      <c r="AU522" s="117"/>
      <c r="AV522" s="117"/>
      <c r="AW522" s="117"/>
      <c r="AX522" s="117"/>
      <c r="AY522" s="75"/>
      <c r="AZ522" s="75"/>
      <c r="BA522" s="75"/>
      <c r="BB522" s="75"/>
      <c r="BC522" s="75"/>
      <c r="BD522" s="75"/>
      <c r="BE522" s="75"/>
      <c r="BF522" s="75"/>
      <c r="BG522" s="75"/>
      <c r="BH522" s="75"/>
      <c r="BI522" s="75"/>
      <c r="BJ522" s="75"/>
      <c r="BK522" s="75"/>
      <c r="BL522" s="75"/>
      <c r="BM522" s="75"/>
      <c r="BN522" s="75"/>
      <c r="BO522" s="75"/>
      <c r="BP522" s="75"/>
      <c r="BQ522" s="75"/>
      <c r="BR522" s="75"/>
      <c r="BS522" s="75"/>
      <c r="BT522" s="75"/>
      <c r="BU522" s="75"/>
      <c r="BV522" s="75"/>
      <c r="BW522" s="75"/>
      <c r="BX522" s="75"/>
      <c r="BY522" s="75"/>
      <c r="BZ522" s="75"/>
      <c r="CA522" s="75"/>
      <c r="CB522" s="75"/>
      <c r="CC522" s="75"/>
      <c r="CD522" s="75"/>
      <c r="CE522" s="75"/>
      <c r="CF522" s="75"/>
      <c r="CG522" s="75"/>
      <c r="CH522" s="75"/>
      <c r="CI522" s="75"/>
      <c r="CJ522" s="75"/>
      <c r="CK522" s="75"/>
      <c r="CL522" s="75"/>
      <c r="CM522" s="75"/>
      <c r="CN522" s="75"/>
      <c r="CO522" s="75"/>
      <c r="CP522" s="75"/>
      <c r="CQ522" s="75"/>
      <c r="CR522" s="75"/>
      <c r="CS522" s="75"/>
      <c r="CT522" s="75"/>
      <c r="CU522" s="75"/>
      <c r="CV522" s="75"/>
      <c r="CW522" s="75"/>
      <c r="CX522" s="75"/>
    </row>
    <row r="523" spans="34:102" x14ac:dyDescent="0.25">
      <c r="AH523" s="75"/>
      <c r="AI523" s="75"/>
      <c r="AJ523" s="75"/>
      <c r="AK523" s="75"/>
      <c r="AL523" s="75"/>
      <c r="AM523" s="75"/>
      <c r="AN523" s="75"/>
      <c r="AO523" s="117"/>
      <c r="AP523" s="117"/>
      <c r="AQ523" s="117"/>
      <c r="AR523" s="117"/>
      <c r="AS523" s="117"/>
      <c r="AT523" s="117"/>
      <c r="AU523" s="117"/>
      <c r="AV523" s="117"/>
      <c r="AW523" s="117"/>
      <c r="AX523" s="117"/>
      <c r="AY523" s="75"/>
      <c r="AZ523" s="75"/>
      <c r="BA523" s="75"/>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75"/>
      <c r="BY523" s="75"/>
      <c r="BZ523" s="75"/>
      <c r="CA523" s="75"/>
      <c r="CB523" s="75"/>
      <c r="CC523" s="75"/>
      <c r="CD523" s="75"/>
      <c r="CE523" s="75"/>
      <c r="CF523" s="75"/>
      <c r="CG523" s="75"/>
      <c r="CH523" s="75"/>
      <c r="CI523" s="75"/>
      <c r="CJ523" s="75"/>
      <c r="CK523" s="75"/>
      <c r="CL523" s="75"/>
      <c r="CM523" s="75"/>
      <c r="CN523" s="75"/>
      <c r="CO523" s="75"/>
      <c r="CP523" s="75"/>
      <c r="CQ523" s="75"/>
      <c r="CR523" s="75"/>
      <c r="CS523" s="75"/>
      <c r="CT523" s="75"/>
      <c r="CU523" s="75"/>
      <c r="CV523" s="75"/>
      <c r="CW523" s="75"/>
      <c r="CX523" s="75"/>
    </row>
    <row r="524" spans="34:102" x14ac:dyDescent="0.25">
      <c r="AH524" s="75"/>
      <c r="AI524" s="75"/>
      <c r="AJ524" s="75"/>
      <c r="AK524" s="75"/>
      <c r="AL524" s="75"/>
      <c r="AM524" s="75"/>
      <c r="AN524" s="75"/>
      <c r="AO524" s="117"/>
      <c r="AP524" s="117"/>
      <c r="AQ524" s="117"/>
      <c r="AR524" s="117"/>
      <c r="AS524" s="117"/>
      <c r="AT524" s="117"/>
      <c r="AU524" s="117"/>
      <c r="AV524" s="117"/>
      <c r="AW524" s="117"/>
      <c r="AX524" s="117"/>
      <c r="AY524" s="75"/>
      <c r="AZ524" s="75"/>
      <c r="BA524" s="75"/>
      <c r="BB524" s="75"/>
      <c r="BC524" s="75"/>
      <c r="BD524" s="75"/>
      <c r="BE524" s="75"/>
      <c r="BF524" s="75"/>
      <c r="BG524" s="75"/>
      <c r="BH524" s="75"/>
      <c r="BI524" s="75"/>
      <c r="BJ524" s="75"/>
      <c r="BK524" s="75"/>
      <c r="BL524" s="75"/>
      <c r="BM524" s="75"/>
      <c r="BN524" s="75"/>
      <c r="BO524" s="75"/>
      <c r="BP524" s="75"/>
      <c r="BQ524" s="75"/>
      <c r="BR524" s="75"/>
      <c r="BS524" s="75"/>
      <c r="BT524" s="75"/>
      <c r="BU524" s="75"/>
      <c r="BV524" s="75"/>
      <c r="BW524" s="75"/>
      <c r="BX524" s="75"/>
      <c r="BY524" s="75"/>
      <c r="BZ524" s="75"/>
      <c r="CA524" s="75"/>
      <c r="CB524" s="75"/>
      <c r="CC524" s="75"/>
      <c r="CD524" s="75"/>
      <c r="CE524" s="75"/>
      <c r="CF524" s="75"/>
      <c r="CG524" s="75"/>
      <c r="CH524" s="75"/>
      <c r="CI524" s="75"/>
      <c r="CJ524" s="75"/>
      <c r="CK524" s="75"/>
      <c r="CL524" s="75"/>
      <c r="CM524" s="75"/>
      <c r="CN524" s="75"/>
      <c r="CO524" s="75"/>
      <c r="CP524" s="75"/>
      <c r="CQ524" s="75"/>
      <c r="CR524" s="75"/>
      <c r="CS524" s="75"/>
      <c r="CT524" s="75"/>
      <c r="CU524" s="75"/>
      <c r="CV524" s="75"/>
      <c r="CW524" s="75"/>
      <c r="CX524" s="75"/>
    </row>
    <row r="525" spans="34:102" x14ac:dyDescent="0.25">
      <c r="AH525" s="75"/>
      <c r="AI525" s="75"/>
      <c r="AJ525" s="75"/>
      <c r="AK525" s="75"/>
      <c r="AL525" s="75"/>
      <c r="AM525" s="75"/>
      <c r="AN525" s="75"/>
      <c r="AO525" s="117"/>
      <c r="AP525" s="117"/>
      <c r="AQ525" s="117"/>
      <c r="AR525" s="117"/>
      <c r="AS525" s="117"/>
      <c r="AT525" s="117"/>
      <c r="AU525" s="117"/>
      <c r="AV525" s="117"/>
      <c r="AW525" s="117"/>
      <c r="AX525" s="117"/>
      <c r="AY525" s="75"/>
      <c r="AZ525" s="75"/>
      <c r="BA525" s="75"/>
      <c r="BB525" s="75"/>
      <c r="BC525" s="75"/>
      <c r="BD525" s="75"/>
      <c r="BE525" s="75"/>
      <c r="BF525" s="75"/>
      <c r="BG525" s="75"/>
      <c r="BH525" s="75"/>
      <c r="BI525" s="75"/>
      <c r="BJ525" s="75"/>
      <c r="BK525" s="75"/>
      <c r="BL525" s="75"/>
      <c r="BM525" s="75"/>
      <c r="BN525" s="75"/>
      <c r="BO525" s="75"/>
      <c r="BP525" s="75"/>
      <c r="BQ525" s="75"/>
      <c r="BR525" s="75"/>
      <c r="BS525" s="75"/>
      <c r="BT525" s="75"/>
      <c r="BU525" s="75"/>
      <c r="BV525" s="75"/>
      <c r="BW525" s="75"/>
      <c r="BX525" s="75"/>
      <c r="BY525" s="75"/>
      <c r="BZ525" s="75"/>
      <c r="CA525" s="75"/>
      <c r="CB525" s="75"/>
      <c r="CC525" s="75"/>
      <c r="CD525" s="75"/>
      <c r="CE525" s="75"/>
      <c r="CF525" s="75"/>
      <c r="CG525" s="75"/>
      <c r="CH525" s="75"/>
      <c r="CI525" s="75"/>
      <c r="CJ525" s="75"/>
      <c r="CK525" s="75"/>
      <c r="CL525" s="75"/>
      <c r="CM525" s="75"/>
      <c r="CN525" s="75"/>
      <c r="CO525" s="75"/>
      <c r="CP525" s="75"/>
      <c r="CQ525" s="75"/>
      <c r="CR525" s="75"/>
      <c r="CS525" s="75"/>
      <c r="CT525" s="75"/>
      <c r="CU525" s="75"/>
      <c r="CV525" s="75"/>
      <c r="CW525" s="75"/>
      <c r="CX525" s="75"/>
    </row>
    <row r="526" spans="34:102" x14ac:dyDescent="0.25">
      <c r="AH526" s="75"/>
      <c r="AI526" s="75"/>
      <c r="AJ526" s="75"/>
      <c r="AK526" s="75"/>
      <c r="AL526" s="75"/>
      <c r="AM526" s="75"/>
      <c r="AN526" s="75"/>
      <c r="AO526" s="117"/>
      <c r="AP526" s="117"/>
      <c r="AQ526" s="117"/>
      <c r="AR526" s="117"/>
      <c r="AS526" s="117"/>
      <c r="AT526" s="117"/>
      <c r="AU526" s="117"/>
      <c r="AV526" s="117"/>
      <c r="AW526" s="117"/>
      <c r="AX526" s="117"/>
      <c r="AY526" s="75"/>
      <c r="AZ526" s="75"/>
      <c r="BA526" s="75"/>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75"/>
      <c r="BY526" s="75"/>
      <c r="BZ526" s="75"/>
      <c r="CA526" s="75"/>
      <c r="CB526" s="75"/>
      <c r="CC526" s="75"/>
      <c r="CD526" s="75"/>
      <c r="CE526" s="75"/>
      <c r="CF526" s="75"/>
      <c r="CG526" s="75"/>
      <c r="CH526" s="75"/>
      <c r="CI526" s="75"/>
      <c r="CJ526" s="75"/>
      <c r="CK526" s="75"/>
      <c r="CL526" s="75"/>
      <c r="CM526" s="75"/>
      <c r="CN526" s="75"/>
      <c r="CO526" s="75"/>
      <c r="CP526" s="75"/>
      <c r="CQ526" s="75"/>
      <c r="CR526" s="75"/>
      <c r="CS526" s="75"/>
      <c r="CT526" s="75"/>
      <c r="CU526" s="75"/>
      <c r="CV526" s="75"/>
      <c r="CW526" s="75"/>
      <c r="CX526" s="75"/>
    </row>
    <row r="527" spans="34:102" x14ac:dyDescent="0.25">
      <c r="AH527" s="75"/>
      <c r="AI527" s="75"/>
      <c r="AJ527" s="75"/>
      <c r="AK527" s="75"/>
      <c r="AL527" s="75"/>
      <c r="AM527" s="75"/>
      <c r="AN527" s="75"/>
      <c r="AO527" s="117"/>
      <c r="AP527" s="117"/>
      <c r="AQ527" s="117"/>
      <c r="AR527" s="117"/>
      <c r="AS527" s="117"/>
      <c r="AT527" s="117"/>
      <c r="AU527" s="117"/>
      <c r="AV527" s="117"/>
      <c r="AW527" s="117"/>
      <c r="AX527" s="117"/>
      <c r="AY527" s="75"/>
      <c r="AZ527" s="75"/>
      <c r="BA527" s="75"/>
      <c r="BB527" s="75"/>
      <c r="BC527" s="75"/>
      <c r="BD527" s="75"/>
      <c r="BE527" s="75"/>
      <c r="BF527" s="75"/>
      <c r="BG527" s="75"/>
      <c r="BH527" s="75"/>
      <c r="BI527" s="75"/>
      <c r="BJ527" s="75"/>
      <c r="BK527" s="75"/>
      <c r="BL527" s="75"/>
      <c r="BM527" s="75"/>
      <c r="BN527" s="75"/>
      <c r="BO527" s="75"/>
      <c r="BP527" s="75"/>
      <c r="BQ527" s="75"/>
      <c r="BR527" s="75"/>
      <c r="BS527" s="75"/>
      <c r="BT527" s="75"/>
      <c r="BU527" s="75"/>
      <c r="BV527" s="75"/>
      <c r="BW527" s="75"/>
      <c r="BX527" s="75"/>
      <c r="BY527" s="75"/>
      <c r="BZ527" s="75"/>
      <c r="CA527" s="75"/>
      <c r="CB527" s="75"/>
      <c r="CC527" s="75"/>
      <c r="CD527" s="75"/>
      <c r="CE527" s="75"/>
      <c r="CF527" s="75"/>
      <c r="CG527" s="75"/>
      <c r="CH527" s="75"/>
      <c r="CI527" s="75"/>
      <c r="CJ527" s="75"/>
      <c r="CK527" s="75"/>
      <c r="CL527" s="75"/>
      <c r="CM527" s="75"/>
      <c r="CN527" s="75"/>
      <c r="CO527" s="75"/>
      <c r="CP527" s="75"/>
      <c r="CQ527" s="75"/>
      <c r="CR527" s="75"/>
      <c r="CS527" s="75"/>
      <c r="CT527" s="75"/>
      <c r="CU527" s="75"/>
      <c r="CV527" s="75"/>
      <c r="CW527" s="75"/>
      <c r="CX527" s="75"/>
    </row>
    <row r="528" spans="34:102" x14ac:dyDescent="0.25">
      <c r="AH528" s="75"/>
      <c r="AI528" s="75"/>
      <c r="AJ528" s="75"/>
      <c r="AK528" s="75"/>
      <c r="AL528" s="75"/>
      <c r="AM528" s="75"/>
      <c r="AN528" s="75"/>
      <c r="AO528" s="117"/>
      <c r="AP528" s="117"/>
      <c r="AQ528" s="117"/>
      <c r="AR528" s="117"/>
      <c r="AS528" s="117"/>
      <c r="AT528" s="117"/>
      <c r="AU528" s="117"/>
      <c r="AV528" s="117"/>
      <c r="AW528" s="117"/>
      <c r="AX528" s="117"/>
      <c r="AY528" s="75"/>
      <c r="AZ528" s="75"/>
      <c r="BA528" s="75"/>
      <c r="BB528" s="75"/>
      <c r="BC528" s="75"/>
      <c r="BD528" s="75"/>
      <c r="BE528" s="75"/>
      <c r="BF528" s="75"/>
      <c r="BG528" s="75"/>
      <c r="BH528" s="75"/>
      <c r="BI528" s="75"/>
      <c r="BJ528" s="75"/>
      <c r="BK528" s="75"/>
      <c r="BL528" s="75"/>
      <c r="BM528" s="75"/>
      <c r="BN528" s="75"/>
      <c r="BO528" s="75"/>
      <c r="BP528" s="75"/>
      <c r="BQ528" s="75"/>
      <c r="BR528" s="75"/>
      <c r="BS528" s="75"/>
      <c r="BT528" s="75"/>
      <c r="BU528" s="75"/>
      <c r="BV528" s="75"/>
      <c r="BW528" s="75"/>
      <c r="BX528" s="75"/>
      <c r="BY528" s="75"/>
      <c r="BZ528" s="75"/>
      <c r="CA528" s="75"/>
      <c r="CB528" s="75"/>
      <c r="CC528" s="75"/>
      <c r="CD528" s="75"/>
      <c r="CE528" s="75"/>
      <c r="CF528" s="75"/>
      <c r="CG528" s="75"/>
      <c r="CH528" s="75"/>
      <c r="CI528" s="75"/>
      <c r="CJ528" s="75"/>
      <c r="CK528" s="75"/>
      <c r="CL528" s="75"/>
      <c r="CM528" s="75"/>
      <c r="CN528" s="75"/>
      <c r="CO528" s="75"/>
      <c r="CP528" s="75"/>
      <c r="CQ528" s="75"/>
      <c r="CR528" s="75"/>
      <c r="CS528" s="75"/>
      <c r="CT528" s="75"/>
      <c r="CU528" s="75"/>
      <c r="CV528" s="75"/>
      <c r="CW528" s="75"/>
      <c r="CX528" s="75"/>
    </row>
    <row r="529" spans="34:102" x14ac:dyDescent="0.25">
      <c r="AH529" s="75"/>
      <c r="AI529" s="75"/>
      <c r="AJ529" s="75"/>
      <c r="AK529" s="75"/>
      <c r="AL529" s="75"/>
      <c r="AM529" s="75"/>
      <c r="AN529" s="75"/>
      <c r="AO529" s="117"/>
      <c r="AP529" s="117"/>
      <c r="AQ529" s="117"/>
      <c r="AR529" s="117"/>
      <c r="AS529" s="117"/>
      <c r="AT529" s="117"/>
      <c r="AU529" s="117"/>
      <c r="AV529" s="117"/>
      <c r="AW529" s="117"/>
      <c r="AX529" s="117"/>
      <c r="AY529" s="75"/>
      <c r="AZ529" s="75"/>
      <c r="BA529" s="75"/>
      <c r="BB529" s="75"/>
      <c r="BC529" s="75"/>
      <c r="BD529" s="75"/>
      <c r="BE529" s="75"/>
      <c r="BF529" s="75"/>
      <c r="BG529" s="75"/>
      <c r="BH529" s="75"/>
      <c r="BI529" s="75"/>
      <c r="BJ529" s="75"/>
      <c r="BK529" s="75"/>
      <c r="BL529" s="75"/>
      <c r="BM529" s="75"/>
      <c r="BN529" s="75"/>
      <c r="BO529" s="75"/>
      <c r="BP529" s="75"/>
      <c r="BQ529" s="75"/>
      <c r="BR529" s="75"/>
      <c r="BS529" s="75"/>
      <c r="BT529" s="75"/>
      <c r="BU529" s="75"/>
      <c r="BV529" s="75"/>
      <c r="BW529" s="75"/>
      <c r="BX529" s="75"/>
      <c r="BY529" s="75"/>
      <c r="BZ529" s="75"/>
      <c r="CA529" s="75"/>
      <c r="CB529" s="75"/>
      <c r="CC529" s="75"/>
      <c r="CD529" s="75"/>
      <c r="CE529" s="75"/>
      <c r="CF529" s="75"/>
      <c r="CG529" s="75"/>
      <c r="CH529" s="75"/>
      <c r="CI529" s="75"/>
      <c r="CJ529" s="75"/>
      <c r="CK529" s="75"/>
      <c r="CL529" s="75"/>
      <c r="CM529" s="75"/>
      <c r="CN529" s="75"/>
      <c r="CO529" s="75"/>
      <c r="CP529" s="75"/>
      <c r="CQ529" s="75"/>
      <c r="CR529" s="75"/>
      <c r="CS529" s="75"/>
      <c r="CT529" s="75"/>
      <c r="CU529" s="75"/>
      <c r="CV529" s="75"/>
      <c r="CW529" s="75"/>
      <c r="CX529" s="75"/>
    </row>
    <row r="530" spans="34:102" x14ac:dyDescent="0.25">
      <c r="AH530" s="75"/>
      <c r="AI530" s="75"/>
      <c r="AJ530" s="75"/>
      <c r="AK530" s="75"/>
      <c r="AL530" s="75"/>
      <c r="AM530" s="75"/>
      <c r="AN530" s="75"/>
      <c r="AO530" s="117"/>
      <c r="AP530" s="117"/>
      <c r="AQ530" s="117"/>
      <c r="AR530" s="117"/>
      <c r="AS530" s="117"/>
      <c r="AT530" s="117"/>
      <c r="AU530" s="117"/>
      <c r="AV530" s="117"/>
      <c r="AW530" s="117"/>
      <c r="AX530" s="117"/>
      <c r="AY530" s="75"/>
      <c r="AZ530" s="75"/>
      <c r="BA530" s="75"/>
      <c r="BB530" s="75"/>
      <c r="BC530" s="75"/>
      <c r="BD530" s="75"/>
      <c r="BE530" s="75"/>
      <c r="BF530" s="75"/>
      <c r="BG530" s="75"/>
      <c r="BH530" s="75"/>
      <c r="BI530" s="75"/>
      <c r="BJ530" s="75"/>
      <c r="BK530" s="75"/>
      <c r="BL530" s="75"/>
      <c r="BM530" s="75"/>
      <c r="BN530" s="75"/>
      <c r="BO530" s="75"/>
      <c r="BP530" s="75"/>
      <c r="BQ530" s="75"/>
      <c r="BR530" s="75"/>
      <c r="BS530" s="75"/>
      <c r="BT530" s="75"/>
      <c r="BU530" s="75"/>
      <c r="BV530" s="75"/>
      <c r="BW530" s="75"/>
      <c r="BX530" s="75"/>
      <c r="BY530" s="75"/>
      <c r="BZ530" s="75"/>
      <c r="CA530" s="75"/>
      <c r="CB530" s="75"/>
      <c r="CC530" s="75"/>
      <c r="CD530" s="75"/>
      <c r="CE530" s="75"/>
      <c r="CF530" s="75"/>
      <c r="CG530" s="75"/>
      <c r="CH530" s="75"/>
      <c r="CI530" s="75"/>
      <c r="CJ530" s="75"/>
      <c r="CK530" s="75"/>
      <c r="CL530" s="75"/>
      <c r="CM530" s="75"/>
      <c r="CN530" s="75"/>
      <c r="CO530" s="75"/>
      <c r="CP530" s="75"/>
      <c r="CQ530" s="75"/>
      <c r="CR530" s="75"/>
      <c r="CS530" s="75"/>
      <c r="CT530" s="75"/>
      <c r="CU530" s="75"/>
      <c r="CV530" s="75"/>
      <c r="CW530" s="75"/>
      <c r="CX530" s="75"/>
    </row>
    <row r="531" spans="34:102" x14ac:dyDescent="0.25">
      <c r="AH531" s="75"/>
      <c r="AI531" s="75"/>
      <c r="AJ531" s="75"/>
      <c r="AK531" s="75"/>
      <c r="AL531" s="75"/>
      <c r="AM531" s="75"/>
      <c r="AN531" s="75"/>
      <c r="AO531" s="117"/>
      <c r="AP531" s="117"/>
      <c r="AQ531" s="117"/>
      <c r="AR531" s="117"/>
      <c r="AS531" s="117"/>
      <c r="AT531" s="117"/>
      <c r="AU531" s="117"/>
      <c r="AV531" s="117"/>
      <c r="AW531" s="117"/>
      <c r="AX531" s="117"/>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5"/>
      <c r="BU531" s="75"/>
      <c r="BV531" s="75"/>
      <c r="BW531" s="75"/>
      <c r="BX531" s="75"/>
      <c r="BY531" s="75"/>
      <c r="BZ531" s="75"/>
      <c r="CA531" s="75"/>
      <c r="CB531" s="75"/>
      <c r="CC531" s="75"/>
      <c r="CD531" s="75"/>
      <c r="CE531" s="75"/>
      <c r="CF531" s="75"/>
      <c r="CG531" s="75"/>
      <c r="CH531" s="75"/>
      <c r="CI531" s="75"/>
      <c r="CJ531" s="75"/>
      <c r="CK531" s="75"/>
      <c r="CL531" s="75"/>
      <c r="CM531" s="75"/>
      <c r="CN531" s="75"/>
      <c r="CO531" s="75"/>
      <c r="CP531" s="75"/>
      <c r="CQ531" s="75"/>
      <c r="CR531" s="75"/>
      <c r="CS531" s="75"/>
      <c r="CT531" s="75"/>
      <c r="CU531" s="75"/>
      <c r="CV531" s="75"/>
      <c r="CW531" s="75"/>
      <c r="CX531" s="75"/>
    </row>
    <row r="532" spans="34:102" x14ac:dyDescent="0.25">
      <c r="AH532" s="75"/>
      <c r="AI532" s="75"/>
      <c r="AJ532" s="75"/>
      <c r="AK532" s="75"/>
      <c r="AL532" s="75"/>
      <c r="AM532" s="75"/>
      <c r="AN532" s="75"/>
      <c r="AO532" s="117"/>
      <c r="AP532" s="117"/>
      <c r="AQ532" s="117"/>
      <c r="AR532" s="117"/>
      <c r="AS532" s="117"/>
      <c r="AT532" s="117"/>
      <c r="AU532" s="117"/>
      <c r="AV532" s="117"/>
      <c r="AW532" s="117"/>
      <c r="AX532" s="117"/>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5"/>
      <c r="BU532" s="75"/>
      <c r="BV532" s="75"/>
      <c r="BW532" s="75"/>
      <c r="BX532" s="75"/>
      <c r="BY532" s="75"/>
      <c r="BZ532" s="75"/>
      <c r="CA532" s="75"/>
      <c r="CB532" s="75"/>
      <c r="CC532" s="75"/>
      <c r="CD532" s="75"/>
      <c r="CE532" s="75"/>
      <c r="CF532" s="75"/>
      <c r="CG532" s="75"/>
      <c r="CH532" s="75"/>
      <c r="CI532" s="75"/>
      <c r="CJ532" s="75"/>
      <c r="CK532" s="75"/>
      <c r="CL532" s="75"/>
      <c r="CM532" s="75"/>
      <c r="CN532" s="75"/>
      <c r="CO532" s="75"/>
      <c r="CP532" s="75"/>
      <c r="CQ532" s="75"/>
      <c r="CR532" s="75"/>
      <c r="CS532" s="75"/>
      <c r="CT532" s="75"/>
      <c r="CU532" s="75"/>
      <c r="CV532" s="75"/>
      <c r="CW532" s="75"/>
      <c r="CX532" s="75"/>
    </row>
    <row r="533" spans="34:102" x14ac:dyDescent="0.25">
      <c r="AH533" s="75"/>
      <c r="AI533" s="75"/>
      <c r="AJ533" s="75"/>
      <c r="AK533" s="75"/>
      <c r="AL533" s="75"/>
      <c r="AM533" s="75"/>
      <c r="AN533" s="75"/>
      <c r="AO533" s="117"/>
      <c r="AP533" s="117"/>
      <c r="AQ533" s="117"/>
      <c r="AR533" s="117"/>
      <c r="AS533" s="117"/>
      <c r="AT533" s="117"/>
      <c r="AU533" s="117"/>
      <c r="AV533" s="117"/>
      <c r="AW533" s="117"/>
      <c r="AX533" s="117"/>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5"/>
      <c r="BU533" s="75"/>
      <c r="BV533" s="75"/>
      <c r="BW533" s="75"/>
      <c r="BX533" s="75"/>
      <c r="BY533" s="75"/>
      <c r="BZ533" s="75"/>
      <c r="CA533" s="75"/>
      <c r="CB533" s="75"/>
      <c r="CC533" s="75"/>
      <c r="CD533" s="75"/>
      <c r="CE533" s="75"/>
      <c r="CF533" s="75"/>
      <c r="CG533" s="75"/>
      <c r="CH533" s="75"/>
      <c r="CI533" s="75"/>
      <c r="CJ533" s="75"/>
      <c r="CK533" s="75"/>
      <c r="CL533" s="75"/>
      <c r="CM533" s="75"/>
      <c r="CN533" s="75"/>
      <c r="CO533" s="75"/>
      <c r="CP533" s="75"/>
      <c r="CQ533" s="75"/>
      <c r="CR533" s="75"/>
      <c r="CS533" s="75"/>
      <c r="CT533" s="75"/>
      <c r="CU533" s="75"/>
      <c r="CV533" s="75"/>
      <c r="CW533" s="75"/>
      <c r="CX533" s="75"/>
    </row>
    <row r="534" spans="34:102" x14ac:dyDescent="0.25">
      <c r="AH534" s="75"/>
      <c r="AI534" s="75"/>
      <c r="AJ534" s="75"/>
      <c r="AK534" s="75"/>
      <c r="AL534" s="75"/>
      <c r="AM534" s="75"/>
      <c r="AN534" s="75"/>
      <c r="AO534" s="117"/>
      <c r="AP534" s="117"/>
      <c r="AQ534" s="117"/>
      <c r="AR534" s="117"/>
      <c r="AS534" s="117"/>
      <c r="AT534" s="117"/>
      <c r="AU534" s="117"/>
      <c r="AV534" s="117"/>
      <c r="AW534" s="117"/>
      <c r="AX534" s="117"/>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75"/>
      <c r="BY534" s="75"/>
      <c r="BZ534" s="75"/>
      <c r="CA534" s="75"/>
      <c r="CB534" s="75"/>
      <c r="CC534" s="75"/>
      <c r="CD534" s="75"/>
      <c r="CE534" s="75"/>
      <c r="CF534" s="75"/>
      <c r="CG534" s="75"/>
      <c r="CH534" s="75"/>
      <c r="CI534" s="75"/>
      <c r="CJ534" s="75"/>
      <c r="CK534" s="75"/>
      <c r="CL534" s="75"/>
      <c r="CM534" s="75"/>
      <c r="CN534" s="75"/>
      <c r="CO534" s="75"/>
      <c r="CP534" s="75"/>
      <c r="CQ534" s="75"/>
      <c r="CR534" s="75"/>
      <c r="CS534" s="75"/>
      <c r="CT534" s="75"/>
      <c r="CU534" s="75"/>
      <c r="CV534" s="75"/>
      <c r="CW534" s="75"/>
      <c r="CX534" s="75"/>
    </row>
    <row r="535" spans="34:102" x14ac:dyDescent="0.25">
      <c r="AH535" s="75"/>
      <c r="AI535" s="75"/>
      <c r="AJ535" s="75"/>
      <c r="AK535" s="75"/>
      <c r="AL535" s="75"/>
      <c r="AM535" s="75"/>
      <c r="AN535" s="75"/>
      <c r="AO535" s="117"/>
      <c r="AP535" s="117"/>
      <c r="AQ535" s="117"/>
      <c r="AR535" s="117"/>
      <c r="AS535" s="117"/>
      <c r="AT535" s="117"/>
      <c r="AU535" s="117"/>
      <c r="AV535" s="117"/>
      <c r="AW535" s="117"/>
      <c r="AX535" s="117"/>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75"/>
      <c r="BY535" s="75"/>
      <c r="BZ535" s="75"/>
      <c r="CA535" s="75"/>
      <c r="CB535" s="75"/>
      <c r="CC535" s="75"/>
      <c r="CD535" s="75"/>
      <c r="CE535" s="75"/>
      <c r="CF535" s="75"/>
      <c r="CG535" s="75"/>
      <c r="CH535" s="75"/>
      <c r="CI535" s="75"/>
      <c r="CJ535" s="75"/>
      <c r="CK535" s="75"/>
      <c r="CL535" s="75"/>
      <c r="CM535" s="75"/>
      <c r="CN535" s="75"/>
      <c r="CO535" s="75"/>
      <c r="CP535" s="75"/>
      <c r="CQ535" s="75"/>
      <c r="CR535" s="75"/>
      <c r="CS535" s="75"/>
      <c r="CT535" s="75"/>
      <c r="CU535" s="75"/>
      <c r="CV535" s="75"/>
      <c r="CW535" s="75"/>
      <c r="CX535" s="75"/>
    </row>
    <row r="536" spans="34:102" x14ac:dyDescent="0.25">
      <c r="AH536" s="75"/>
      <c r="AI536" s="75"/>
      <c r="AJ536" s="75"/>
      <c r="AK536" s="75"/>
      <c r="AL536" s="75"/>
      <c r="AM536" s="75"/>
      <c r="AN536" s="75"/>
      <c r="AO536" s="117"/>
      <c r="AP536" s="117"/>
      <c r="AQ536" s="117"/>
      <c r="AR536" s="117"/>
      <c r="AS536" s="117"/>
      <c r="AT536" s="117"/>
      <c r="AU536" s="117"/>
      <c r="AV536" s="117"/>
      <c r="AW536" s="117"/>
      <c r="AX536" s="117"/>
      <c r="AY536" s="75"/>
      <c r="AZ536" s="75"/>
      <c r="BA536" s="75"/>
      <c r="BB536" s="75"/>
      <c r="BC536" s="75"/>
      <c r="BD536" s="75"/>
      <c r="BE536" s="75"/>
      <c r="BF536" s="75"/>
      <c r="BG536" s="75"/>
      <c r="BH536" s="75"/>
      <c r="BI536" s="75"/>
      <c r="BJ536" s="75"/>
      <c r="BK536" s="75"/>
      <c r="BL536" s="75"/>
      <c r="BM536" s="75"/>
      <c r="BN536" s="75"/>
      <c r="BO536" s="75"/>
      <c r="BP536" s="75"/>
      <c r="BQ536" s="75"/>
      <c r="BR536" s="75"/>
      <c r="BS536" s="75"/>
      <c r="BT536" s="75"/>
      <c r="BU536" s="75"/>
      <c r="BV536" s="75"/>
      <c r="BW536" s="75"/>
      <c r="BX536" s="75"/>
      <c r="BY536" s="75"/>
      <c r="BZ536" s="75"/>
      <c r="CA536" s="75"/>
      <c r="CB536" s="75"/>
      <c r="CC536" s="75"/>
      <c r="CD536" s="75"/>
      <c r="CE536" s="75"/>
      <c r="CF536" s="75"/>
      <c r="CG536" s="75"/>
      <c r="CH536" s="75"/>
      <c r="CI536" s="75"/>
      <c r="CJ536" s="75"/>
      <c r="CK536" s="75"/>
      <c r="CL536" s="75"/>
      <c r="CM536" s="75"/>
      <c r="CN536" s="75"/>
      <c r="CO536" s="75"/>
      <c r="CP536" s="75"/>
      <c r="CQ536" s="75"/>
      <c r="CR536" s="75"/>
      <c r="CS536" s="75"/>
      <c r="CT536" s="75"/>
      <c r="CU536" s="75"/>
      <c r="CV536" s="75"/>
      <c r="CW536" s="75"/>
      <c r="CX536" s="75"/>
    </row>
    <row r="537" spans="34:102" x14ac:dyDescent="0.25">
      <c r="AH537" s="75"/>
      <c r="AI537" s="75"/>
      <c r="AJ537" s="75"/>
      <c r="AK537" s="75"/>
      <c r="AL537" s="75"/>
      <c r="AM537" s="75"/>
      <c r="AN537" s="75"/>
      <c r="AO537" s="117"/>
      <c r="AP537" s="117"/>
      <c r="AQ537" s="117"/>
      <c r="AR537" s="117"/>
      <c r="AS537" s="117"/>
      <c r="AT537" s="117"/>
      <c r="AU537" s="117"/>
      <c r="AV537" s="117"/>
      <c r="AW537" s="117"/>
      <c r="AX537" s="117"/>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75"/>
      <c r="BZ537" s="75"/>
      <c r="CA537" s="75"/>
      <c r="CB537" s="75"/>
      <c r="CC537" s="75"/>
      <c r="CD537" s="75"/>
      <c r="CE537" s="75"/>
      <c r="CF537" s="75"/>
      <c r="CG537" s="75"/>
      <c r="CH537" s="75"/>
      <c r="CI537" s="75"/>
      <c r="CJ537" s="75"/>
      <c r="CK537" s="75"/>
      <c r="CL537" s="75"/>
      <c r="CM537" s="75"/>
      <c r="CN537" s="75"/>
      <c r="CO537" s="75"/>
      <c r="CP537" s="75"/>
      <c r="CQ537" s="75"/>
      <c r="CR537" s="75"/>
      <c r="CS537" s="75"/>
      <c r="CT537" s="75"/>
      <c r="CU537" s="75"/>
      <c r="CV537" s="75"/>
      <c r="CW537" s="75"/>
      <c r="CX537" s="75"/>
    </row>
    <row r="538" spans="34:102" x14ac:dyDescent="0.25">
      <c r="AH538" s="75"/>
      <c r="AI538" s="75"/>
      <c r="AJ538" s="75"/>
      <c r="AK538" s="75"/>
      <c r="AL538" s="75"/>
      <c r="AM538" s="75"/>
      <c r="AN538" s="75"/>
      <c r="AO538" s="117"/>
      <c r="AP538" s="117"/>
      <c r="AQ538" s="117"/>
      <c r="AR538" s="117"/>
      <c r="AS538" s="117"/>
      <c r="AT538" s="117"/>
      <c r="AU538" s="117"/>
      <c r="AV538" s="117"/>
      <c r="AW538" s="117"/>
      <c r="AX538" s="117"/>
      <c r="AY538" s="75"/>
      <c r="AZ538" s="75"/>
      <c r="BA538" s="75"/>
      <c r="BB538" s="75"/>
      <c r="BC538" s="75"/>
      <c r="BD538" s="75"/>
      <c r="BE538" s="75"/>
      <c r="BF538" s="75"/>
      <c r="BG538" s="75"/>
      <c r="BH538" s="75"/>
      <c r="BI538" s="75"/>
      <c r="BJ538" s="75"/>
      <c r="BK538" s="75"/>
      <c r="BL538" s="75"/>
      <c r="BM538" s="75"/>
      <c r="BN538" s="75"/>
      <c r="BO538" s="75"/>
      <c r="BP538" s="75"/>
      <c r="BQ538" s="75"/>
      <c r="BR538" s="75"/>
      <c r="BS538" s="75"/>
      <c r="BT538" s="75"/>
      <c r="BU538" s="75"/>
      <c r="BV538" s="75"/>
      <c r="BW538" s="75"/>
      <c r="BX538" s="75"/>
      <c r="BY538" s="75"/>
      <c r="BZ538" s="75"/>
      <c r="CA538" s="75"/>
      <c r="CB538" s="75"/>
      <c r="CC538" s="75"/>
      <c r="CD538" s="75"/>
      <c r="CE538" s="75"/>
      <c r="CF538" s="75"/>
      <c r="CG538" s="75"/>
      <c r="CH538" s="75"/>
      <c r="CI538" s="75"/>
      <c r="CJ538" s="75"/>
      <c r="CK538" s="75"/>
      <c r="CL538" s="75"/>
      <c r="CM538" s="75"/>
      <c r="CN538" s="75"/>
      <c r="CO538" s="75"/>
      <c r="CP538" s="75"/>
      <c r="CQ538" s="75"/>
      <c r="CR538" s="75"/>
      <c r="CS538" s="75"/>
      <c r="CT538" s="75"/>
      <c r="CU538" s="75"/>
      <c r="CV538" s="75"/>
      <c r="CW538" s="75"/>
      <c r="CX538" s="75"/>
    </row>
    <row r="539" spans="34:102" x14ac:dyDescent="0.25">
      <c r="AH539" s="75"/>
      <c r="AI539" s="75"/>
      <c r="AJ539" s="75"/>
      <c r="AK539" s="75"/>
      <c r="AL539" s="75"/>
      <c r="AM539" s="75"/>
      <c r="AN539" s="75"/>
      <c r="AO539" s="117"/>
      <c r="AP539" s="117"/>
      <c r="AQ539" s="117"/>
      <c r="AR539" s="117"/>
      <c r="AS539" s="117"/>
      <c r="AT539" s="117"/>
      <c r="AU539" s="117"/>
      <c r="AV539" s="117"/>
      <c r="AW539" s="117"/>
      <c r="AX539" s="117"/>
      <c r="AY539" s="75"/>
      <c r="AZ539" s="75"/>
      <c r="BA539" s="75"/>
      <c r="BB539" s="75"/>
      <c r="BC539" s="75"/>
      <c r="BD539" s="75"/>
      <c r="BE539" s="75"/>
      <c r="BF539" s="75"/>
      <c r="BG539" s="75"/>
      <c r="BH539" s="75"/>
      <c r="BI539" s="75"/>
      <c r="BJ539" s="75"/>
      <c r="BK539" s="75"/>
      <c r="BL539" s="75"/>
      <c r="BM539" s="75"/>
      <c r="BN539" s="75"/>
      <c r="BO539" s="75"/>
      <c r="BP539" s="75"/>
      <c r="BQ539" s="75"/>
      <c r="BR539" s="75"/>
      <c r="BS539" s="75"/>
      <c r="BT539" s="75"/>
      <c r="BU539" s="75"/>
      <c r="BV539" s="75"/>
      <c r="BW539" s="75"/>
      <c r="BX539" s="75"/>
      <c r="BY539" s="75"/>
      <c r="BZ539" s="75"/>
      <c r="CA539" s="75"/>
      <c r="CB539" s="75"/>
      <c r="CC539" s="75"/>
      <c r="CD539" s="75"/>
      <c r="CE539" s="75"/>
      <c r="CF539" s="75"/>
      <c r="CG539" s="75"/>
      <c r="CH539" s="75"/>
      <c r="CI539" s="75"/>
      <c r="CJ539" s="75"/>
      <c r="CK539" s="75"/>
      <c r="CL539" s="75"/>
      <c r="CM539" s="75"/>
      <c r="CN539" s="75"/>
      <c r="CO539" s="75"/>
      <c r="CP539" s="75"/>
      <c r="CQ539" s="75"/>
      <c r="CR539" s="75"/>
      <c r="CS539" s="75"/>
      <c r="CT539" s="75"/>
      <c r="CU539" s="75"/>
      <c r="CV539" s="75"/>
      <c r="CW539" s="75"/>
      <c r="CX539" s="75"/>
    </row>
    <row r="540" spans="34:102" x14ac:dyDescent="0.25">
      <c r="AH540" s="75"/>
      <c r="AI540" s="75"/>
      <c r="AJ540" s="75"/>
      <c r="AK540" s="75"/>
      <c r="AL540" s="75"/>
      <c r="AM540" s="75"/>
      <c r="AN540" s="75"/>
      <c r="AO540" s="117"/>
      <c r="AP540" s="117"/>
      <c r="AQ540" s="117"/>
      <c r="AR540" s="117"/>
      <c r="AS540" s="117"/>
      <c r="AT540" s="117"/>
      <c r="AU540" s="117"/>
      <c r="AV540" s="117"/>
      <c r="AW540" s="117"/>
      <c r="AX540" s="117"/>
      <c r="AY540" s="75"/>
      <c r="AZ540" s="75"/>
      <c r="BA540" s="75"/>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75"/>
      <c r="BY540" s="75"/>
      <c r="BZ540" s="75"/>
      <c r="CA540" s="75"/>
      <c r="CB540" s="75"/>
      <c r="CC540" s="75"/>
      <c r="CD540" s="75"/>
      <c r="CE540" s="75"/>
      <c r="CF540" s="75"/>
      <c r="CG540" s="75"/>
      <c r="CH540" s="75"/>
      <c r="CI540" s="75"/>
      <c r="CJ540" s="75"/>
      <c r="CK540" s="75"/>
      <c r="CL540" s="75"/>
      <c r="CM540" s="75"/>
      <c r="CN540" s="75"/>
      <c r="CO540" s="75"/>
      <c r="CP540" s="75"/>
      <c r="CQ540" s="75"/>
      <c r="CR540" s="75"/>
      <c r="CS540" s="75"/>
      <c r="CT540" s="75"/>
      <c r="CU540" s="75"/>
      <c r="CV540" s="75"/>
      <c r="CW540" s="75"/>
      <c r="CX540" s="75"/>
    </row>
    <row r="541" spans="34:102" x14ac:dyDescent="0.25">
      <c r="AH541" s="75"/>
      <c r="AI541" s="75"/>
      <c r="AJ541" s="75"/>
      <c r="AK541" s="75"/>
      <c r="AL541" s="75"/>
      <c r="AM541" s="75"/>
      <c r="AN541" s="75"/>
      <c r="AO541" s="117"/>
      <c r="AP541" s="117"/>
      <c r="AQ541" s="117"/>
      <c r="AR541" s="117"/>
      <c r="AS541" s="117"/>
      <c r="AT541" s="117"/>
      <c r="AU541" s="117"/>
      <c r="AV541" s="117"/>
      <c r="AW541" s="117"/>
      <c r="AX541" s="117"/>
      <c r="AY541" s="75"/>
      <c r="AZ541" s="75"/>
      <c r="BA541" s="75"/>
      <c r="BB541" s="75"/>
      <c r="BC541" s="75"/>
      <c r="BD541" s="75"/>
      <c r="BE541" s="75"/>
      <c r="BF541" s="75"/>
      <c r="BG541" s="75"/>
      <c r="BH541" s="75"/>
      <c r="BI541" s="75"/>
      <c r="BJ541" s="75"/>
      <c r="BK541" s="75"/>
      <c r="BL541" s="75"/>
      <c r="BM541" s="75"/>
      <c r="BN541" s="75"/>
      <c r="BO541" s="75"/>
      <c r="BP541" s="75"/>
      <c r="BQ541" s="75"/>
      <c r="BR541" s="75"/>
      <c r="BS541" s="75"/>
      <c r="BT541" s="75"/>
      <c r="BU541" s="75"/>
      <c r="BV541" s="75"/>
      <c r="BW541" s="75"/>
      <c r="BX541" s="75"/>
      <c r="BY541" s="75"/>
      <c r="BZ541" s="75"/>
      <c r="CA541" s="75"/>
      <c r="CB541" s="75"/>
      <c r="CC541" s="75"/>
      <c r="CD541" s="75"/>
      <c r="CE541" s="75"/>
      <c r="CF541" s="75"/>
      <c r="CG541" s="75"/>
      <c r="CH541" s="75"/>
      <c r="CI541" s="75"/>
      <c r="CJ541" s="75"/>
      <c r="CK541" s="75"/>
      <c r="CL541" s="75"/>
      <c r="CM541" s="75"/>
      <c r="CN541" s="75"/>
      <c r="CO541" s="75"/>
      <c r="CP541" s="75"/>
      <c r="CQ541" s="75"/>
      <c r="CR541" s="75"/>
      <c r="CS541" s="75"/>
      <c r="CT541" s="75"/>
      <c r="CU541" s="75"/>
      <c r="CV541" s="75"/>
      <c r="CW541" s="75"/>
      <c r="CX541" s="75"/>
    </row>
    <row r="542" spans="34:102" x14ac:dyDescent="0.25">
      <c r="AH542" s="75"/>
      <c r="AI542" s="75"/>
      <c r="AJ542" s="75"/>
      <c r="AK542" s="75"/>
      <c r="AL542" s="75"/>
      <c r="AM542" s="75"/>
      <c r="AN542" s="75"/>
      <c r="AO542" s="117"/>
      <c r="AP542" s="117"/>
      <c r="AQ542" s="117"/>
      <c r="AR542" s="117"/>
      <c r="AS542" s="117"/>
      <c r="AT542" s="117"/>
      <c r="AU542" s="117"/>
      <c r="AV542" s="117"/>
      <c r="AW542" s="117"/>
      <c r="AX542" s="117"/>
      <c r="AY542" s="75"/>
      <c r="AZ542" s="75"/>
      <c r="BA542" s="75"/>
      <c r="BB542" s="75"/>
      <c r="BC542" s="75"/>
      <c r="BD542" s="75"/>
      <c r="BE542" s="75"/>
      <c r="BF542" s="75"/>
      <c r="BG542" s="75"/>
      <c r="BH542" s="75"/>
      <c r="BI542" s="75"/>
      <c r="BJ542" s="75"/>
      <c r="BK542" s="75"/>
      <c r="BL542" s="75"/>
      <c r="BM542" s="75"/>
      <c r="BN542" s="75"/>
      <c r="BO542" s="75"/>
      <c r="BP542" s="75"/>
      <c r="BQ542" s="75"/>
      <c r="BR542" s="75"/>
      <c r="BS542" s="75"/>
      <c r="BT542" s="75"/>
      <c r="BU542" s="75"/>
      <c r="BV542" s="75"/>
      <c r="BW542" s="75"/>
      <c r="BX542" s="75"/>
      <c r="BY542" s="75"/>
      <c r="BZ542" s="75"/>
      <c r="CA542" s="75"/>
      <c r="CB542" s="75"/>
      <c r="CC542" s="75"/>
      <c r="CD542" s="75"/>
      <c r="CE542" s="75"/>
      <c r="CF542" s="75"/>
      <c r="CG542" s="75"/>
      <c r="CH542" s="75"/>
      <c r="CI542" s="75"/>
      <c r="CJ542" s="75"/>
      <c r="CK542" s="75"/>
      <c r="CL542" s="75"/>
      <c r="CM542" s="75"/>
      <c r="CN542" s="75"/>
      <c r="CO542" s="75"/>
      <c r="CP542" s="75"/>
      <c r="CQ542" s="75"/>
      <c r="CR542" s="75"/>
      <c r="CS542" s="75"/>
      <c r="CT542" s="75"/>
      <c r="CU542" s="75"/>
      <c r="CV542" s="75"/>
      <c r="CW542" s="75"/>
      <c r="CX542" s="75"/>
    </row>
    <row r="543" spans="34:102" x14ac:dyDescent="0.25">
      <c r="AH543" s="75"/>
      <c r="AI543" s="75"/>
      <c r="AJ543" s="75"/>
      <c r="AK543" s="75"/>
      <c r="AL543" s="75"/>
      <c r="AM543" s="75"/>
      <c r="AN543" s="75"/>
      <c r="AO543" s="117"/>
      <c r="AP543" s="117"/>
      <c r="AQ543" s="117"/>
      <c r="AR543" s="117"/>
      <c r="AS543" s="117"/>
      <c r="AT543" s="117"/>
      <c r="AU543" s="117"/>
      <c r="AV543" s="117"/>
      <c r="AW543" s="117"/>
      <c r="AX543" s="117"/>
      <c r="AY543" s="75"/>
      <c r="AZ543" s="75"/>
      <c r="BA543" s="75"/>
      <c r="BB543" s="75"/>
      <c r="BC543" s="75"/>
      <c r="BD543" s="75"/>
      <c r="BE543" s="75"/>
      <c r="BF543" s="75"/>
      <c r="BG543" s="75"/>
      <c r="BH543" s="75"/>
      <c r="BI543" s="75"/>
      <c r="BJ543" s="75"/>
      <c r="BK543" s="75"/>
      <c r="BL543" s="75"/>
      <c r="BM543" s="75"/>
      <c r="BN543" s="75"/>
      <c r="BO543" s="75"/>
      <c r="BP543" s="75"/>
      <c r="BQ543" s="75"/>
      <c r="BR543" s="75"/>
      <c r="BS543" s="75"/>
      <c r="BT543" s="75"/>
      <c r="BU543" s="75"/>
      <c r="BV543" s="75"/>
      <c r="BW543" s="75"/>
      <c r="BX543" s="75"/>
      <c r="BY543" s="75"/>
      <c r="BZ543" s="75"/>
      <c r="CA543" s="75"/>
      <c r="CB543" s="75"/>
      <c r="CC543" s="75"/>
      <c r="CD543" s="75"/>
      <c r="CE543" s="75"/>
      <c r="CF543" s="75"/>
      <c r="CG543" s="75"/>
      <c r="CH543" s="75"/>
      <c r="CI543" s="75"/>
      <c r="CJ543" s="75"/>
      <c r="CK543" s="75"/>
      <c r="CL543" s="75"/>
      <c r="CM543" s="75"/>
      <c r="CN543" s="75"/>
      <c r="CO543" s="75"/>
      <c r="CP543" s="75"/>
      <c r="CQ543" s="75"/>
      <c r="CR543" s="75"/>
      <c r="CS543" s="75"/>
      <c r="CT543" s="75"/>
      <c r="CU543" s="75"/>
      <c r="CV543" s="75"/>
      <c r="CW543" s="75"/>
      <c r="CX543" s="75"/>
    </row>
    <row r="544" spans="34:102" x14ac:dyDescent="0.25">
      <c r="AH544" s="75"/>
      <c r="AI544" s="75"/>
      <c r="AJ544" s="75"/>
      <c r="AK544" s="75"/>
      <c r="AL544" s="75"/>
      <c r="AM544" s="75"/>
      <c r="AN544" s="75"/>
      <c r="AO544" s="117"/>
      <c r="AP544" s="117"/>
      <c r="AQ544" s="117"/>
      <c r="AR544" s="117"/>
      <c r="AS544" s="117"/>
      <c r="AT544" s="117"/>
      <c r="AU544" s="117"/>
      <c r="AV544" s="117"/>
      <c r="AW544" s="117"/>
      <c r="AX544" s="117"/>
      <c r="AY544" s="75"/>
      <c r="AZ544" s="75"/>
      <c r="BA544" s="75"/>
      <c r="BB544" s="75"/>
      <c r="BC544" s="75"/>
      <c r="BD544" s="75"/>
      <c r="BE544" s="75"/>
      <c r="BF544" s="75"/>
      <c r="BG544" s="75"/>
      <c r="BH544" s="75"/>
      <c r="BI544" s="75"/>
      <c r="BJ544" s="75"/>
      <c r="BK544" s="75"/>
      <c r="BL544" s="75"/>
      <c r="BM544" s="75"/>
      <c r="BN544" s="75"/>
      <c r="BO544" s="75"/>
      <c r="BP544" s="75"/>
      <c r="BQ544" s="75"/>
      <c r="BR544" s="75"/>
      <c r="BS544" s="75"/>
      <c r="BT544" s="75"/>
      <c r="BU544" s="75"/>
      <c r="BV544" s="75"/>
      <c r="BW544" s="75"/>
      <c r="BX544" s="75"/>
      <c r="BY544" s="75"/>
      <c r="BZ544" s="75"/>
      <c r="CA544" s="75"/>
      <c r="CB544" s="75"/>
      <c r="CC544" s="75"/>
      <c r="CD544" s="75"/>
      <c r="CE544" s="75"/>
      <c r="CF544" s="75"/>
      <c r="CG544" s="75"/>
      <c r="CH544" s="75"/>
      <c r="CI544" s="75"/>
      <c r="CJ544" s="75"/>
      <c r="CK544" s="75"/>
      <c r="CL544" s="75"/>
      <c r="CM544" s="75"/>
      <c r="CN544" s="75"/>
      <c r="CO544" s="75"/>
      <c r="CP544" s="75"/>
      <c r="CQ544" s="75"/>
      <c r="CR544" s="75"/>
      <c r="CS544" s="75"/>
      <c r="CT544" s="75"/>
      <c r="CU544" s="75"/>
      <c r="CV544" s="75"/>
      <c r="CW544" s="75"/>
      <c r="CX544" s="75"/>
    </row>
    <row r="545" spans="34:102" x14ac:dyDescent="0.25">
      <c r="AH545" s="75"/>
      <c r="AI545" s="75"/>
      <c r="AJ545" s="75"/>
      <c r="AK545" s="75"/>
      <c r="AL545" s="75"/>
      <c r="AM545" s="75"/>
      <c r="AN545" s="75"/>
      <c r="AO545" s="117"/>
      <c r="AP545" s="117"/>
      <c r="AQ545" s="117"/>
      <c r="AR545" s="117"/>
      <c r="AS545" s="117"/>
      <c r="AT545" s="117"/>
      <c r="AU545" s="117"/>
      <c r="AV545" s="117"/>
      <c r="AW545" s="117"/>
      <c r="AX545" s="117"/>
      <c r="AY545" s="75"/>
      <c r="AZ545" s="75"/>
      <c r="BA545" s="75"/>
      <c r="BB545" s="75"/>
      <c r="BC545" s="75"/>
      <c r="BD545" s="75"/>
      <c r="BE545" s="75"/>
      <c r="BF545" s="75"/>
      <c r="BG545" s="75"/>
      <c r="BH545" s="75"/>
      <c r="BI545" s="75"/>
      <c r="BJ545" s="75"/>
      <c r="BK545" s="75"/>
      <c r="BL545" s="75"/>
      <c r="BM545" s="75"/>
      <c r="BN545" s="75"/>
      <c r="BO545" s="75"/>
      <c r="BP545" s="75"/>
      <c r="BQ545" s="75"/>
      <c r="BR545" s="75"/>
      <c r="BS545" s="75"/>
      <c r="BT545" s="75"/>
      <c r="BU545" s="75"/>
      <c r="BV545" s="75"/>
      <c r="BW545" s="75"/>
      <c r="BX545" s="75"/>
      <c r="BY545" s="75"/>
      <c r="BZ545" s="75"/>
      <c r="CA545" s="75"/>
      <c r="CB545" s="75"/>
      <c r="CC545" s="75"/>
      <c r="CD545" s="75"/>
      <c r="CE545" s="75"/>
      <c r="CF545" s="75"/>
      <c r="CG545" s="75"/>
      <c r="CH545" s="75"/>
      <c r="CI545" s="75"/>
      <c r="CJ545" s="75"/>
      <c r="CK545" s="75"/>
      <c r="CL545" s="75"/>
      <c r="CM545" s="75"/>
      <c r="CN545" s="75"/>
      <c r="CO545" s="75"/>
      <c r="CP545" s="75"/>
      <c r="CQ545" s="75"/>
      <c r="CR545" s="75"/>
      <c r="CS545" s="75"/>
      <c r="CT545" s="75"/>
      <c r="CU545" s="75"/>
      <c r="CV545" s="75"/>
      <c r="CW545" s="75"/>
      <c r="CX545" s="75"/>
    </row>
    <row r="546" spans="34:102" x14ac:dyDescent="0.25">
      <c r="AH546" s="75"/>
      <c r="AI546" s="75"/>
      <c r="AJ546" s="75"/>
      <c r="AK546" s="75"/>
      <c r="AL546" s="75"/>
      <c r="AM546" s="75"/>
      <c r="AN546" s="75"/>
      <c r="AO546" s="117"/>
      <c r="AP546" s="117"/>
      <c r="AQ546" s="117"/>
      <c r="AR546" s="117"/>
      <c r="AS546" s="117"/>
      <c r="AT546" s="117"/>
      <c r="AU546" s="117"/>
      <c r="AV546" s="117"/>
      <c r="AW546" s="117"/>
      <c r="AX546" s="117"/>
      <c r="AY546" s="75"/>
      <c r="AZ546" s="75"/>
      <c r="BA546" s="75"/>
      <c r="BB546" s="75"/>
      <c r="BC546" s="75"/>
      <c r="BD546" s="75"/>
      <c r="BE546" s="75"/>
      <c r="BF546" s="75"/>
      <c r="BG546" s="75"/>
      <c r="BH546" s="75"/>
      <c r="BI546" s="75"/>
      <c r="BJ546" s="75"/>
      <c r="BK546" s="75"/>
      <c r="BL546" s="75"/>
      <c r="BM546" s="75"/>
      <c r="BN546" s="75"/>
      <c r="BO546" s="75"/>
      <c r="BP546" s="75"/>
      <c r="BQ546" s="75"/>
      <c r="BR546" s="75"/>
      <c r="BS546" s="75"/>
      <c r="BT546" s="75"/>
      <c r="BU546" s="75"/>
      <c r="BV546" s="75"/>
      <c r="BW546" s="75"/>
      <c r="BX546" s="75"/>
      <c r="BY546" s="75"/>
      <c r="BZ546" s="75"/>
      <c r="CA546" s="75"/>
      <c r="CB546" s="75"/>
      <c r="CC546" s="75"/>
      <c r="CD546" s="75"/>
      <c r="CE546" s="75"/>
      <c r="CF546" s="75"/>
      <c r="CG546" s="75"/>
      <c r="CH546" s="75"/>
      <c r="CI546" s="75"/>
      <c r="CJ546" s="75"/>
      <c r="CK546" s="75"/>
      <c r="CL546" s="75"/>
      <c r="CM546" s="75"/>
      <c r="CN546" s="75"/>
      <c r="CO546" s="75"/>
      <c r="CP546" s="75"/>
      <c r="CQ546" s="75"/>
      <c r="CR546" s="75"/>
      <c r="CS546" s="75"/>
      <c r="CT546" s="75"/>
      <c r="CU546" s="75"/>
      <c r="CV546" s="75"/>
      <c r="CW546" s="75"/>
      <c r="CX546" s="75"/>
    </row>
    <row r="547" spans="34:102" x14ac:dyDescent="0.25">
      <c r="AH547" s="75"/>
      <c r="AI547" s="75"/>
      <c r="AJ547" s="75"/>
      <c r="AK547" s="75"/>
      <c r="AL547" s="75"/>
      <c r="AM547" s="75"/>
      <c r="AN547" s="75"/>
      <c r="AO547" s="117"/>
      <c r="AP547" s="117"/>
      <c r="AQ547" s="117"/>
      <c r="AR547" s="117"/>
      <c r="AS547" s="117"/>
      <c r="AT547" s="117"/>
      <c r="AU547" s="117"/>
      <c r="AV547" s="117"/>
      <c r="AW547" s="117"/>
      <c r="AX547" s="117"/>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75"/>
      <c r="BZ547" s="75"/>
      <c r="CA547" s="75"/>
      <c r="CB547" s="75"/>
      <c r="CC547" s="75"/>
      <c r="CD547" s="75"/>
      <c r="CE547" s="75"/>
      <c r="CF547" s="75"/>
      <c r="CG547" s="75"/>
      <c r="CH547" s="75"/>
      <c r="CI547" s="75"/>
      <c r="CJ547" s="75"/>
      <c r="CK547" s="75"/>
      <c r="CL547" s="75"/>
      <c r="CM547" s="75"/>
      <c r="CN547" s="75"/>
      <c r="CO547" s="75"/>
      <c r="CP547" s="75"/>
      <c r="CQ547" s="75"/>
      <c r="CR547" s="75"/>
      <c r="CS547" s="75"/>
      <c r="CT547" s="75"/>
      <c r="CU547" s="75"/>
      <c r="CV547" s="75"/>
      <c r="CW547" s="75"/>
      <c r="CX547" s="75"/>
    </row>
    <row r="548" spans="34:102" x14ac:dyDescent="0.25">
      <c r="AH548" s="75"/>
      <c r="AI548" s="75"/>
      <c r="AJ548" s="75"/>
      <c r="AK548" s="75"/>
      <c r="AL548" s="75"/>
      <c r="AM548" s="75"/>
      <c r="AN548" s="75"/>
      <c r="AO548" s="117"/>
      <c r="AP548" s="117"/>
      <c r="AQ548" s="117"/>
      <c r="AR548" s="117"/>
      <c r="AS548" s="117"/>
      <c r="AT548" s="117"/>
      <c r="AU548" s="117"/>
      <c r="AV548" s="117"/>
      <c r="AW548" s="117"/>
      <c r="AX548" s="117"/>
      <c r="AY548" s="75"/>
      <c r="AZ548" s="75"/>
      <c r="BA548" s="75"/>
      <c r="BB548" s="75"/>
      <c r="BC548" s="75"/>
      <c r="BD548" s="75"/>
      <c r="BE548" s="75"/>
      <c r="BF548" s="75"/>
      <c r="BG548" s="75"/>
      <c r="BH548" s="75"/>
      <c r="BI548" s="75"/>
      <c r="BJ548" s="75"/>
      <c r="BK548" s="75"/>
      <c r="BL548" s="75"/>
      <c r="BM548" s="75"/>
      <c r="BN548" s="75"/>
      <c r="BO548" s="75"/>
      <c r="BP548" s="75"/>
      <c r="BQ548" s="75"/>
      <c r="BR548" s="75"/>
      <c r="BS548" s="75"/>
      <c r="BT548" s="75"/>
      <c r="BU548" s="75"/>
      <c r="BV548" s="75"/>
      <c r="BW548" s="75"/>
      <c r="BX548" s="75"/>
      <c r="BY548" s="75"/>
      <c r="BZ548" s="75"/>
      <c r="CA548" s="75"/>
      <c r="CB548" s="75"/>
      <c r="CC548" s="75"/>
      <c r="CD548" s="75"/>
      <c r="CE548" s="75"/>
      <c r="CF548" s="75"/>
      <c r="CG548" s="75"/>
      <c r="CH548" s="75"/>
      <c r="CI548" s="75"/>
      <c r="CJ548" s="75"/>
      <c r="CK548" s="75"/>
      <c r="CL548" s="75"/>
      <c r="CM548" s="75"/>
      <c r="CN548" s="75"/>
      <c r="CO548" s="75"/>
      <c r="CP548" s="75"/>
      <c r="CQ548" s="75"/>
      <c r="CR548" s="75"/>
      <c r="CS548" s="75"/>
      <c r="CT548" s="75"/>
      <c r="CU548" s="75"/>
      <c r="CV548" s="75"/>
      <c r="CW548" s="75"/>
      <c r="CX548" s="75"/>
    </row>
    <row r="549" spans="34:102" x14ac:dyDescent="0.25">
      <c r="AH549" s="75"/>
      <c r="AI549" s="75"/>
      <c r="AJ549" s="75"/>
      <c r="AK549" s="75"/>
      <c r="AL549" s="75"/>
      <c r="AM549" s="75"/>
      <c r="AN549" s="75"/>
      <c r="AO549" s="117"/>
      <c r="AP549" s="117"/>
      <c r="AQ549" s="117"/>
      <c r="AR549" s="117"/>
      <c r="AS549" s="117"/>
      <c r="AT549" s="117"/>
      <c r="AU549" s="117"/>
      <c r="AV549" s="117"/>
      <c r="AW549" s="117"/>
      <c r="AX549" s="117"/>
      <c r="AY549" s="75"/>
      <c r="AZ549" s="75"/>
      <c r="BA549" s="75"/>
      <c r="BB549" s="75"/>
      <c r="BC549" s="75"/>
      <c r="BD549" s="75"/>
      <c r="BE549" s="75"/>
      <c r="BF549" s="75"/>
      <c r="BG549" s="75"/>
      <c r="BH549" s="75"/>
      <c r="BI549" s="75"/>
      <c r="BJ549" s="75"/>
      <c r="BK549" s="75"/>
      <c r="BL549" s="75"/>
      <c r="BM549" s="75"/>
      <c r="BN549" s="75"/>
      <c r="BO549" s="75"/>
      <c r="BP549" s="75"/>
      <c r="BQ549" s="75"/>
      <c r="BR549" s="75"/>
      <c r="BS549" s="75"/>
      <c r="BT549" s="75"/>
      <c r="BU549" s="75"/>
      <c r="BV549" s="75"/>
      <c r="BW549" s="75"/>
      <c r="BX549" s="75"/>
      <c r="BY549" s="75"/>
      <c r="BZ549" s="75"/>
      <c r="CA549" s="75"/>
      <c r="CB549" s="75"/>
      <c r="CC549" s="75"/>
      <c r="CD549" s="75"/>
      <c r="CE549" s="75"/>
      <c r="CF549" s="75"/>
      <c r="CG549" s="75"/>
      <c r="CH549" s="75"/>
      <c r="CI549" s="75"/>
      <c r="CJ549" s="75"/>
      <c r="CK549" s="75"/>
      <c r="CL549" s="75"/>
      <c r="CM549" s="75"/>
      <c r="CN549" s="75"/>
      <c r="CO549" s="75"/>
      <c r="CP549" s="75"/>
      <c r="CQ549" s="75"/>
      <c r="CR549" s="75"/>
      <c r="CS549" s="75"/>
      <c r="CT549" s="75"/>
      <c r="CU549" s="75"/>
      <c r="CV549" s="75"/>
      <c r="CW549" s="75"/>
      <c r="CX549" s="75"/>
    </row>
    <row r="550" spans="34:102" x14ac:dyDescent="0.25">
      <c r="AH550" s="75"/>
      <c r="AI550" s="75"/>
      <c r="AJ550" s="75"/>
      <c r="AK550" s="75"/>
      <c r="AL550" s="75"/>
      <c r="AM550" s="75"/>
      <c r="AN550" s="75"/>
      <c r="AO550" s="117"/>
      <c r="AP550" s="117"/>
      <c r="AQ550" s="117"/>
      <c r="AR550" s="117"/>
      <c r="AS550" s="117"/>
      <c r="AT550" s="117"/>
      <c r="AU550" s="117"/>
      <c r="AV550" s="117"/>
      <c r="AW550" s="117"/>
      <c r="AX550" s="117"/>
      <c r="AY550" s="75"/>
      <c r="AZ550" s="75"/>
      <c r="BA550" s="75"/>
      <c r="BB550" s="75"/>
      <c r="BC550" s="75"/>
      <c r="BD550" s="75"/>
      <c r="BE550" s="75"/>
      <c r="BF550" s="75"/>
      <c r="BG550" s="75"/>
      <c r="BH550" s="75"/>
      <c r="BI550" s="75"/>
      <c r="BJ550" s="75"/>
      <c r="BK550" s="75"/>
      <c r="BL550" s="75"/>
      <c r="BM550" s="75"/>
      <c r="BN550" s="75"/>
      <c r="BO550" s="75"/>
      <c r="BP550" s="75"/>
      <c r="BQ550" s="75"/>
      <c r="BR550" s="75"/>
      <c r="BS550" s="75"/>
      <c r="BT550" s="75"/>
      <c r="BU550" s="75"/>
      <c r="BV550" s="75"/>
      <c r="BW550" s="75"/>
      <c r="BX550" s="75"/>
      <c r="BY550" s="75"/>
      <c r="BZ550" s="75"/>
      <c r="CA550" s="75"/>
      <c r="CB550" s="75"/>
      <c r="CC550" s="75"/>
      <c r="CD550" s="75"/>
      <c r="CE550" s="75"/>
      <c r="CF550" s="75"/>
      <c r="CG550" s="75"/>
      <c r="CH550" s="75"/>
      <c r="CI550" s="75"/>
      <c r="CJ550" s="75"/>
      <c r="CK550" s="75"/>
      <c r="CL550" s="75"/>
      <c r="CM550" s="75"/>
      <c r="CN550" s="75"/>
      <c r="CO550" s="75"/>
      <c r="CP550" s="75"/>
      <c r="CQ550" s="75"/>
      <c r="CR550" s="75"/>
      <c r="CS550" s="75"/>
      <c r="CT550" s="75"/>
      <c r="CU550" s="75"/>
      <c r="CV550" s="75"/>
      <c r="CW550" s="75"/>
      <c r="CX550" s="75"/>
    </row>
    <row r="551" spans="34:102" x14ac:dyDescent="0.25">
      <c r="AH551" s="75"/>
      <c r="AI551" s="75"/>
      <c r="AJ551" s="75"/>
      <c r="AK551" s="75"/>
      <c r="AL551" s="75"/>
      <c r="AM551" s="75"/>
      <c r="AN551" s="75"/>
      <c r="AO551" s="117"/>
      <c r="AP551" s="117"/>
      <c r="AQ551" s="117"/>
      <c r="AR551" s="117"/>
      <c r="AS551" s="117"/>
      <c r="AT551" s="117"/>
      <c r="AU551" s="117"/>
      <c r="AV551" s="117"/>
      <c r="AW551" s="117"/>
      <c r="AX551" s="117"/>
      <c r="AY551" s="75"/>
      <c r="AZ551" s="75"/>
      <c r="BA551" s="75"/>
      <c r="BB551" s="75"/>
      <c r="BC551" s="75"/>
      <c r="BD551" s="75"/>
      <c r="BE551" s="75"/>
      <c r="BF551" s="75"/>
      <c r="BG551" s="75"/>
      <c r="BH551" s="75"/>
      <c r="BI551" s="75"/>
      <c r="BJ551" s="75"/>
      <c r="BK551" s="75"/>
      <c r="BL551" s="75"/>
      <c r="BM551" s="75"/>
      <c r="BN551" s="75"/>
      <c r="BO551" s="75"/>
      <c r="BP551" s="75"/>
      <c r="BQ551" s="75"/>
      <c r="BR551" s="75"/>
      <c r="BS551" s="75"/>
      <c r="BT551" s="75"/>
      <c r="BU551" s="75"/>
      <c r="BV551" s="75"/>
      <c r="BW551" s="75"/>
      <c r="BX551" s="75"/>
      <c r="BY551" s="75"/>
      <c r="BZ551" s="75"/>
      <c r="CA551" s="75"/>
      <c r="CB551" s="75"/>
      <c r="CC551" s="75"/>
      <c r="CD551" s="75"/>
      <c r="CE551" s="75"/>
      <c r="CF551" s="75"/>
      <c r="CG551" s="75"/>
      <c r="CH551" s="75"/>
      <c r="CI551" s="75"/>
      <c r="CJ551" s="75"/>
      <c r="CK551" s="75"/>
      <c r="CL551" s="75"/>
      <c r="CM551" s="75"/>
      <c r="CN551" s="75"/>
      <c r="CO551" s="75"/>
      <c r="CP551" s="75"/>
      <c r="CQ551" s="75"/>
      <c r="CR551" s="75"/>
      <c r="CS551" s="75"/>
      <c r="CT551" s="75"/>
      <c r="CU551" s="75"/>
      <c r="CV551" s="75"/>
      <c r="CW551" s="75"/>
      <c r="CX551" s="75"/>
    </row>
    <row r="552" spans="34:102" x14ac:dyDescent="0.25">
      <c r="AH552" s="75"/>
      <c r="AI552" s="75"/>
      <c r="AJ552" s="75"/>
      <c r="AK552" s="75"/>
      <c r="AL552" s="75"/>
      <c r="AM552" s="75"/>
      <c r="AN552" s="75"/>
      <c r="AO552" s="117"/>
      <c r="AP552" s="117"/>
      <c r="AQ552" s="117"/>
      <c r="AR552" s="117"/>
      <c r="AS552" s="117"/>
      <c r="AT552" s="117"/>
      <c r="AU552" s="117"/>
      <c r="AV552" s="117"/>
      <c r="AW552" s="117"/>
      <c r="AX552" s="117"/>
      <c r="AY552" s="75"/>
      <c r="AZ552" s="75"/>
      <c r="BA552" s="75"/>
      <c r="BB552" s="75"/>
      <c r="BC552" s="75"/>
      <c r="BD552" s="75"/>
      <c r="BE552" s="75"/>
      <c r="BF552" s="75"/>
      <c r="BG552" s="75"/>
      <c r="BH552" s="75"/>
      <c r="BI552" s="75"/>
      <c r="BJ552" s="75"/>
      <c r="BK552" s="75"/>
      <c r="BL552" s="75"/>
      <c r="BM552" s="75"/>
      <c r="BN552" s="75"/>
      <c r="BO552" s="75"/>
      <c r="BP552" s="75"/>
      <c r="BQ552" s="75"/>
      <c r="BR552" s="75"/>
      <c r="BS552" s="75"/>
      <c r="BT552" s="75"/>
      <c r="BU552" s="75"/>
      <c r="BV552" s="75"/>
      <c r="BW552" s="75"/>
      <c r="BX552" s="75"/>
      <c r="BY552" s="75"/>
      <c r="BZ552" s="75"/>
      <c r="CA552" s="75"/>
      <c r="CB552" s="75"/>
      <c r="CC552" s="75"/>
      <c r="CD552" s="75"/>
      <c r="CE552" s="75"/>
      <c r="CF552" s="75"/>
      <c r="CG552" s="75"/>
      <c r="CH552" s="75"/>
      <c r="CI552" s="75"/>
      <c r="CJ552" s="75"/>
      <c r="CK552" s="75"/>
      <c r="CL552" s="75"/>
      <c r="CM552" s="75"/>
      <c r="CN552" s="75"/>
      <c r="CO552" s="75"/>
      <c r="CP552" s="75"/>
      <c r="CQ552" s="75"/>
      <c r="CR552" s="75"/>
      <c r="CS552" s="75"/>
      <c r="CT552" s="75"/>
      <c r="CU552" s="75"/>
      <c r="CV552" s="75"/>
      <c r="CW552" s="75"/>
      <c r="CX552" s="75"/>
    </row>
    <row r="553" spans="34:102" x14ac:dyDescent="0.25">
      <c r="AH553" s="75"/>
      <c r="AI553" s="75"/>
      <c r="AJ553" s="75"/>
      <c r="AK553" s="75"/>
      <c r="AL553" s="75"/>
      <c r="AM553" s="75"/>
      <c r="AN553" s="75"/>
      <c r="AO553" s="117"/>
      <c r="AP553" s="117"/>
      <c r="AQ553" s="117"/>
      <c r="AR553" s="117"/>
      <c r="AS553" s="117"/>
      <c r="AT553" s="117"/>
      <c r="AU553" s="117"/>
      <c r="AV553" s="117"/>
      <c r="AW553" s="117"/>
      <c r="AX553" s="117"/>
      <c r="AY553" s="75"/>
      <c r="AZ553" s="75"/>
      <c r="BA553" s="75"/>
      <c r="BB553" s="75"/>
      <c r="BC553" s="75"/>
      <c r="BD553" s="75"/>
      <c r="BE553" s="75"/>
      <c r="BF553" s="75"/>
      <c r="BG553" s="75"/>
      <c r="BH553" s="75"/>
      <c r="BI553" s="75"/>
      <c r="BJ553" s="75"/>
      <c r="BK553" s="75"/>
      <c r="BL553" s="75"/>
      <c r="BM553" s="75"/>
      <c r="BN553" s="75"/>
      <c r="BO553" s="75"/>
      <c r="BP553" s="75"/>
      <c r="BQ553" s="75"/>
      <c r="BR553" s="75"/>
      <c r="BS553" s="75"/>
      <c r="BT553" s="75"/>
      <c r="BU553" s="75"/>
      <c r="BV553" s="75"/>
      <c r="BW553" s="75"/>
      <c r="BX553" s="75"/>
      <c r="BY553" s="75"/>
      <c r="BZ553" s="75"/>
      <c r="CA553" s="75"/>
      <c r="CB553" s="75"/>
      <c r="CC553" s="75"/>
      <c r="CD553" s="75"/>
      <c r="CE553" s="75"/>
      <c r="CF553" s="75"/>
      <c r="CG553" s="75"/>
      <c r="CH553" s="75"/>
      <c r="CI553" s="75"/>
      <c r="CJ553" s="75"/>
      <c r="CK553" s="75"/>
      <c r="CL553" s="75"/>
      <c r="CM553" s="75"/>
      <c r="CN553" s="75"/>
      <c r="CO553" s="75"/>
      <c r="CP553" s="75"/>
      <c r="CQ553" s="75"/>
      <c r="CR553" s="75"/>
      <c r="CS553" s="75"/>
      <c r="CT553" s="75"/>
      <c r="CU553" s="75"/>
      <c r="CV553" s="75"/>
      <c r="CW553" s="75"/>
      <c r="CX553" s="75"/>
    </row>
    <row r="554" spans="34:102" x14ac:dyDescent="0.25">
      <c r="AH554" s="75"/>
      <c r="AI554" s="75"/>
      <c r="AJ554" s="75"/>
      <c r="AK554" s="75"/>
      <c r="AL554" s="75"/>
      <c r="AM554" s="75"/>
      <c r="AN554" s="75"/>
      <c r="AO554" s="117"/>
      <c r="AP554" s="117"/>
      <c r="AQ554" s="117"/>
      <c r="AR554" s="117"/>
      <c r="AS554" s="117"/>
      <c r="AT554" s="117"/>
      <c r="AU554" s="117"/>
      <c r="AV554" s="117"/>
      <c r="AW554" s="117"/>
      <c r="AX554" s="117"/>
      <c r="AY554" s="75"/>
      <c r="AZ554" s="75"/>
      <c r="BA554" s="75"/>
      <c r="BB554" s="75"/>
      <c r="BC554" s="75"/>
      <c r="BD554" s="75"/>
      <c r="BE554" s="75"/>
      <c r="BF554" s="75"/>
      <c r="BG554" s="75"/>
      <c r="BH554" s="75"/>
      <c r="BI554" s="75"/>
      <c r="BJ554" s="75"/>
      <c r="BK554" s="75"/>
      <c r="BL554" s="75"/>
      <c r="BM554" s="75"/>
      <c r="BN554" s="75"/>
      <c r="BO554" s="75"/>
      <c r="BP554" s="75"/>
      <c r="BQ554" s="75"/>
      <c r="BR554" s="75"/>
      <c r="BS554" s="75"/>
      <c r="BT554" s="75"/>
      <c r="BU554" s="75"/>
      <c r="BV554" s="75"/>
      <c r="BW554" s="75"/>
      <c r="BX554" s="75"/>
      <c r="BY554" s="75"/>
      <c r="BZ554" s="75"/>
      <c r="CA554" s="75"/>
      <c r="CB554" s="75"/>
      <c r="CC554" s="75"/>
      <c r="CD554" s="75"/>
      <c r="CE554" s="75"/>
      <c r="CF554" s="75"/>
      <c r="CG554" s="75"/>
      <c r="CH554" s="75"/>
      <c r="CI554" s="75"/>
      <c r="CJ554" s="75"/>
      <c r="CK554" s="75"/>
      <c r="CL554" s="75"/>
      <c r="CM554" s="75"/>
      <c r="CN554" s="75"/>
      <c r="CO554" s="75"/>
      <c r="CP554" s="75"/>
      <c r="CQ554" s="75"/>
      <c r="CR554" s="75"/>
      <c r="CS554" s="75"/>
      <c r="CT554" s="75"/>
      <c r="CU554" s="75"/>
      <c r="CV554" s="75"/>
      <c r="CW554" s="75"/>
      <c r="CX554" s="75"/>
    </row>
    <row r="555" spans="34:102" x14ac:dyDescent="0.25">
      <c r="AH555" s="75"/>
      <c r="AI555" s="75"/>
      <c r="AJ555" s="75"/>
      <c r="AK555" s="75"/>
      <c r="AL555" s="75"/>
      <c r="AM555" s="75"/>
      <c r="AN555" s="75"/>
      <c r="AO555" s="117"/>
      <c r="AP555" s="117"/>
      <c r="AQ555" s="117"/>
      <c r="AR555" s="117"/>
      <c r="AS555" s="117"/>
      <c r="AT555" s="117"/>
      <c r="AU555" s="117"/>
      <c r="AV555" s="117"/>
      <c r="AW555" s="117"/>
      <c r="AX555" s="117"/>
      <c r="AY555" s="75"/>
      <c r="AZ555" s="75"/>
      <c r="BA555" s="75"/>
      <c r="BB555" s="75"/>
      <c r="BC555" s="75"/>
      <c r="BD555" s="75"/>
      <c r="BE555" s="75"/>
      <c r="BF555" s="75"/>
      <c r="BG555" s="75"/>
      <c r="BH555" s="75"/>
      <c r="BI555" s="75"/>
      <c r="BJ555" s="75"/>
      <c r="BK555" s="75"/>
      <c r="BL555" s="75"/>
      <c r="BM555" s="75"/>
      <c r="BN555" s="75"/>
      <c r="BO555" s="75"/>
      <c r="BP555" s="75"/>
      <c r="BQ555" s="75"/>
      <c r="BR555" s="75"/>
      <c r="BS555" s="75"/>
      <c r="BT555" s="75"/>
      <c r="BU555" s="75"/>
      <c r="BV555" s="75"/>
      <c r="BW555" s="75"/>
      <c r="BX555" s="75"/>
      <c r="BY555" s="75"/>
      <c r="BZ555" s="75"/>
      <c r="CA555" s="75"/>
      <c r="CB555" s="75"/>
      <c r="CC555" s="75"/>
      <c r="CD555" s="75"/>
      <c r="CE555" s="75"/>
      <c r="CF555" s="75"/>
      <c r="CG555" s="75"/>
      <c r="CH555" s="75"/>
      <c r="CI555" s="75"/>
      <c r="CJ555" s="75"/>
      <c r="CK555" s="75"/>
      <c r="CL555" s="75"/>
      <c r="CM555" s="75"/>
      <c r="CN555" s="75"/>
      <c r="CO555" s="75"/>
      <c r="CP555" s="75"/>
      <c r="CQ555" s="75"/>
      <c r="CR555" s="75"/>
      <c r="CS555" s="75"/>
      <c r="CT555" s="75"/>
      <c r="CU555" s="75"/>
      <c r="CV555" s="75"/>
      <c r="CW555" s="75"/>
      <c r="CX555" s="75"/>
    </row>
    <row r="556" spans="34:102" x14ac:dyDescent="0.25">
      <c r="AH556" s="75"/>
      <c r="AI556" s="75"/>
      <c r="AJ556" s="75"/>
      <c r="AK556" s="75"/>
      <c r="AL556" s="75"/>
      <c r="AM556" s="75"/>
      <c r="AN556" s="75"/>
      <c r="AO556" s="117"/>
      <c r="AP556" s="117"/>
      <c r="AQ556" s="117"/>
      <c r="AR556" s="117"/>
      <c r="AS556" s="117"/>
      <c r="AT556" s="117"/>
      <c r="AU556" s="117"/>
      <c r="AV556" s="117"/>
      <c r="AW556" s="117"/>
      <c r="AX556" s="117"/>
      <c r="AY556" s="75"/>
      <c r="AZ556" s="75"/>
      <c r="BA556" s="75"/>
      <c r="BB556" s="75"/>
      <c r="BC556" s="75"/>
      <c r="BD556" s="75"/>
      <c r="BE556" s="75"/>
      <c r="BF556" s="75"/>
      <c r="BG556" s="75"/>
      <c r="BH556" s="75"/>
      <c r="BI556" s="75"/>
      <c r="BJ556" s="75"/>
      <c r="BK556" s="75"/>
      <c r="BL556" s="75"/>
      <c r="BM556" s="75"/>
      <c r="BN556" s="75"/>
      <c r="BO556" s="75"/>
      <c r="BP556" s="75"/>
      <c r="BQ556" s="75"/>
      <c r="BR556" s="75"/>
      <c r="BS556" s="75"/>
      <c r="BT556" s="75"/>
      <c r="BU556" s="75"/>
      <c r="BV556" s="75"/>
      <c r="BW556" s="75"/>
      <c r="BX556" s="75"/>
      <c r="BY556" s="75"/>
      <c r="BZ556" s="75"/>
      <c r="CA556" s="75"/>
      <c r="CB556" s="75"/>
      <c r="CC556" s="75"/>
      <c r="CD556" s="75"/>
      <c r="CE556" s="75"/>
      <c r="CF556" s="75"/>
      <c r="CG556" s="75"/>
      <c r="CH556" s="75"/>
      <c r="CI556" s="75"/>
      <c r="CJ556" s="75"/>
      <c r="CK556" s="75"/>
      <c r="CL556" s="75"/>
      <c r="CM556" s="75"/>
      <c r="CN556" s="75"/>
      <c r="CO556" s="75"/>
      <c r="CP556" s="75"/>
      <c r="CQ556" s="75"/>
      <c r="CR556" s="75"/>
      <c r="CS556" s="75"/>
      <c r="CT556" s="75"/>
      <c r="CU556" s="75"/>
      <c r="CV556" s="75"/>
      <c r="CW556" s="75"/>
      <c r="CX556" s="75"/>
    </row>
    <row r="557" spans="34:102" x14ac:dyDescent="0.25">
      <c r="AH557" s="75"/>
      <c r="AI557" s="75"/>
      <c r="AJ557" s="75"/>
      <c r="AK557" s="75"/>
      <c r="AL557" s="75"/>
      <c r="AM557" s="75"/>
      <c r="AN557" s="75"/>
      <c r="AO557" s="117"/>
      <c r="AP557" s="117"/>
      <c r="AQ557" s="117"/>
      <c r="AR557" s="117"/>
      <c r="AS557" s="117"/>
      <c r="AT557" s="117"/>
      <c r="AU557" s="117"/>
      <c r="AV557" s="117"/>
      <c r="AW557" s="117"/>
      <c r="AX557" s="117"/>
      <c r="AY557" s="75"/>
      <c r="AZ557" s="75"/>
      <c r="BA557" s="75"/>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75"/>
      <c r="BY557" s="75"/>
      <c r="BZ557" s="75"/>
      <c r="CA557" s="75"/>
      <c r="CB557" s="75"/>
      <c r="CC557" s="75"/>
      <c r="CD557" s="75"/>
      <c r="CE557" s="75"/>
      <c r="CF557" s="75"/>
      <c r="CG557" s="75"/>
      <c r="CH557" s="75"/>
      <c r="CI557" s="75"/>
      <c r="CJ557" s="75"/>
      <c r="CK557" s="75"/>
      <c r="CL557" s="75"/>
      <c r="CM557" s="75"/>
      <c r="CN557" s="75"/>
      <c r="CO557" s="75"/>
      <c r="CP557" s="75"/>
      <c r="CQ557" s="75"/>
      <c r="CR557" s="75"/>
      <c r="CS557" s="75"/>
      <c r="CT557" s="75"/>
      <c r="CU557" s="75"/>
      <c r="CV557" s="75"/>
      <c r="CW557" s="75"/>
      <c r="CX557" s="75"/>
    </row>
    <row r="558" spans="34:102" x14ac:dyDescent="0.25">
      <c r="AH558" s="75"/>
      <c r="AI558" s="75"/>
      <c r="AJ558" s="75"/>
      <c r="AK558" s="75"/>
      <c r="AL558" s="75"/>
      <c r="AM558" s="75"/>
      <c r="AN558" s="75"/>
      <c r="AO558" s="117"/>
      <c r="AP558" s="117"/>
      <c r="AQ558" s="117"/>
      <c r="AR558" s="117"/>
      <c r="AS558" s="117"/>
      <c r="AT558" s="117"/>
      <c r="AU558" s="117"/>
      <c r="AV558" s="117"/>
      <c r="AW558" s="117"/>
      <c r="AX558" s="117"/>
      <c r="AY558" s="75"/>
      <c r="AZ558" s="75"/>
      <c r="BA558" s="75"/>
      <c r="BB558" s="75"/>
      <c r="BC558" s="75"/>
      <c r="BD558" s="75"/>
      <c r="BE558" s="75"/>
      <c r="BF558" s="75"/>
      <c r="BG558" s="75"/>
      <c r="BH558" s="75"/>
      <c r="BI558" s="75"/>
      <c r="BJ558" s="75"/>
      <c r="BK558" s="75"/>
      <c r="BL558" s="75"/>
      <c r="BM558" s="75"/>
      <c r="BN558" s="75"/>
      <c r="BO558" s="75"/>
      <c r="BP558" s="75"/>
      <c r="BQ558" s="75"/>
      <c r="BR558" s="75"/>
      <c r="BS558" s="75"/>
      <c r="BT558" s="75"/>
      <c r="BU558" s="75"/>
      <c r="BV558" s="75"/>
      <c r="BW558" s="75"/>
      <c r="BX558" s="75"/>
      <c r="BY558" s="75"/>
      <c r="BZ558" s="75"/>
      <c r="CA558" s="75"/>
      <c r="CB558" s="75"/>
      <c r="CC558" s="75"/>
      <c r="CD558" s="75"/>
      <c r="CE558" s="75"/>
      <c r="CF558" s="75"/>
      <c r="CG558" s="75"/>
      <c r="CH558" s="75"/>
      <c r="CI558" s="75"/>
      <c r="CJ558" s="75"/>
      <c r="CK558" s="75"/>
      <c r="CL558" s="75"/>
      <c r="CM558" s="75"/>
      <c r="CN558" s="75"/>
      <c r="CO558" s="75"/>
      <c r="CP558" s="75"/>
      <c r="CQ558" s="75"/>
      <c r="CR558" s="75"/>
      <c r="CS558" s="75"/>
      <c r="CT558" s="75"/>
      <c r="CU558" s="75"/>
      <c r="CV558" s="75"/>
      <c r="CW558" s="75"/>
      <c r="CX558" s="75"/>
    </row>
    <row r="559" spans="34:102" x14ac:dyDescent="0.25">
      <c r="AH559" s="75"/>
      <c r="AI559" s="75"/>
      <c r="AJ559" s="75"/>
      <c r="AK559" s="75"/>
      <c r="AL559" s="75"/>
      <c r="AM559" s="75"/>
      <c r="AN559" s="75"/>
      <c r="AO559" s="117"/>
      <c r="AP559" s="117"/>
      <c r="AQ559" s="117"/>
      <c r="AR559" s="117"/>
      <c r="AS559" s="117"/>
      <c r="AT559" s="117"/>
      <c r="AU559" s="117"/>
      <c r="AV559" s="117"/>
      <c r="AW559" s="117"/>
      <c r="AX559" s="117"/>
      <c r="AY559" s="75"/>
      <c r="AZ559" s="75"/>
      <c r="BA559" s="75"/>
      <c r="BB559" s="75"/>
      <c r="BC559" s="75"/>
      <c r="BD559" s="75"/>
      <c r="BE559" s="75"/>
      <c r="BF559" s="75"/>
      <c r="BG559" s="75"/>
      <c r="BH559" s="75"/>
      <c r="BI559" s="75"/>
      <c r="BJ559" s="75"/>
      <c r="BK559" s="75"/>
      <c r="BL559" s="75"/>
      <c r="BM559" s="75"/>
      <c r="BN559" s="75"/>
      <c r="BO559" s="75"/>
      <c r="BP559" s="75"/>
      <c r="BQ559" s="75"/>
      <c r="BR559" s="75"/>
      <c r="BS559" s="75"/>
      <c r="BT559" s="75"/>
      <c r="BU559" s="75"/>
      <c r="BV559" s="75"/>
      <c r="BW559" s="75"/>
      <c r="BX559" s="75"/>
      <c r="BY559" s="75"/>
      <c r="BZ559" s="75"/>
      <c r="CA559" s="75"/>
      <c r="CB559" s="75"/>
      <c r="CC559" s="75"/>
      <c r="CD559" s="75"/>
      <c r="CE559" s="75"/>
      <c r="CF559" s="75"/>
      <c r="CG559" s="75"/>
      <c r="CH559" s="75"/>
      <c r="CI559" s="75"/>
      <c r="CJ559" s="75"/>
      <c r="CK559" s="75"/>
      <c r="CL559" s="75"/>
      <c r="CM559" s="75"/>
      <c r="CN559" s="75"/>
      <c r="CO559" s="75"/>
      <c r="CP559" s="75"/>
      <c r="CQ559" s="75"/>
      <c r="CR559" s="75"/>
      <c r="CS559" s="75"/>
      <c r="CT559" s="75"/>
      <c r="CU559" s="75"/>
      <c r="CV559" s="75"/>
      <c r="CW559" s="75"/>
      <c r="CX559" s="75"/>
    </row>
    <row r="560" spans="34:102" x14ac:dyDescent="0.25">
      <c r="AH560" s="75"/>
      <c r="AI560" s="75"/>
      <c r="AJ560" s="75"/>
      <c r="AK560" s="75"/>
      <c r="AL560" s="75"/>
      <c r="AM560" s="75"/>
      <c r="AN560" s="75"/>
      <c r="AO560" s="117"/>
      <c r="AP560" s="117"/>
      <c r="AQ560" s="117"/>
      <c r="AR560" s="117"/>
      <c r="AS560" s="117"/>
      <c r="AT560" s="117"/>
      <c r="AU560" s="117"/>
      <c r="AV560" s="117"/>
      <c r="AW560" s="117"/>
      <c r="AX560" s="117"/>
      <c r="AY560" s="75"/>
      <c r="AZ560" s="75"/>
      <c r="BA560" s="75"/>
      <c r="BB560" s="75"/>
      <c r="BC560" s="75"/>
      <c r="BD560" s="75"/>
      <c r="BE560" s="75"/>
      <c r="BF560" s="75"/>
      <c r="BG560" s="75"/>
      <c r="BH560" s="75"/>
      <c r="BI560" s="75"/>
      <c r="BJ560" s="75"/>
      <c r="BK560" s="75"/>
      <c r="BL560" s="75"/>
      <c r="BM560" s="75"/>
      <c r="BN560" s="75"/>
      <c r="BO560" s="75"/>
      <c r="BP560" s="75"/>
      <c r="BQ560" s="75"/>
      <c r="BR560" s="75"/>
      <c r="BS560" s="75"/>
      <c r="BT560" s="75"/>
      <c r="BU560" s="75"/>
      <c r="BV560" s="75"/>
      <c r="BW560" s="75"/>
      <c r="BX560" s="75"/>
      <c r="BY560" s="75"/>
      <c r="BZ560" s="75"/>
      <c r="CA560" s="75"/>
      <c r="CB560" s="75"/>
      <c r="CC560" s="75"/>
      <c r="CD560" s="75"/>
      <c r="CE560" s="75"/>
      <c r="CF560" s="75"/>
      <c r="CG560" s="75"/>
      <c r="CH560" s="75"/>
      <c r="CI560" s="75"/>
      <c r="CJ560" s="75"/>
      <c r="CK560" s="75"/>
      <c r="CL560" s="75"/>
      <c r="CM560" s="75"/>
      <c r="CN560" s="75"/>
      <c r="CO560" s="75"/>
      <c r="CP560" s="75"/>
      <c r="CQ560" s="75"/>
      <c r="CR560" s="75"/>
      <c r="CS560" s="75"/>
      <c r="CT560" s="75"/>
      <c r="CU560" s="75"/>
      <c r="CV560" s="75"/>
      <c r="CW560" s="75"/>
      <c r="CX560" s="75"/>
    </row>
    <row r="561" spans="34:102" x14ac:dyDescent="0.25">
      <c r="AH561" s="75"/>
      <c r="AI561" s="75"/>
      <c r="AJ561" s="75"/>
      <c r="AK561" s="75"/>
      <c r="AL561" s="75"/>
      <c r="AM561" s="75"/>
      <c r="AN561" s="75"/>
      <c r="AO561" s="117"/>
      <c r="AP561" s="117"/>
      <c r="AQ561" s="117"/>
      <c r="AR561" s="117"/>
      <c r="AS561" s="117"/>
      <c r="AT561" s="117"/>
      <c r="AU561" s="117"/>
      <c r="AV561" s="117"/>
      <c r="AW561" s="117"/>
      <c r="AX561" s="117"/>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75"/>
      <c r="BZ561" s="75"/>
      <c r="CA561" s="75"/>
      <c r="CB561" s="75"/>
      <c r="CC561" s="75"/>
      <c r="CD561" s="75"/>
      <c r="CE561" s="75"/>
      <c r="CF561" s="75"/>
      <c r="CG561" s="75"/>
      <c r="CH561" s="75"/>
      <c r="CI561" s="75"/>
      <c r="CJ561" s="75"/>
      <c r="CK561" s="75"/>
      <c r="CL561" s="75"/>
      <c r="CM561" s="75"/>
      <c r="CN561" s="75"/>
      <c r="CO561" s="75"/>
      <c r="CP561" s="75"/>
      <c r="CQ561" s="75"/>
      <c r="CR561" s="75"/>
      <c r="CS561" s="75"/>
      <c r="CT561" s="75"/>
      <c r="CU561" s="75"/>
      <c r="CV561" s="75"/>
      <c r="CW561" s="75"/>
      <c r="CX561" s="75"/>
    </row>
    <row r="562" spans="34:102" x14ac:dyDescent="0.25">
      <c r="AH562" s="75"/>
      <c r="AI562" s="75"/>
      <c r="AJ562" s="75"/>
      <c r="AK562" s="75"/>
      <c r="AL562" s="75"/>
      <c r="AM562" s="75"/>
      <c r="AN562" s="75"/>
      <c r="AO562" s="117"/>
      <c r="AP562" s="117"/>
      <c r="AQ562" s="117"/>
      <c r="AR562" s="117"/>
      <c r="AS562" s="117"/>
      <c r="AT562" s="117"/>
      <c r="AU562" s="117"/>
      <c r="AV562" s="117"/>
      <c r="AW562" s="117"/>
      <c r="AX562" s="117"/>
      <c r="AY562" s="75"/>
      <c r="AZ562" s="75"/>
      <c r="BA562" s="75"/>
      <c r="BB562" s="75"/>
      <c r="BC562" s="75"/>
      <c r="BD562" s="75"/>
      <c r="BE562" s="75"/>
      <c r="BF562" s="75"/>
      <c r="BG562" s="75"/>
      <c r="BH562" s="75"/>
      <c r="BI562" s="75"/>
      <c r="BJ562" s="75"/>
      <c r="BK562" s="75"/>
      <c r="BL562" s="75"/>
      <c r="BM562" s="75"/>
      <c r="BN562" s="75"/>
      <c r="BO562" s="75"/>
      <c r="BP562" s="75"/>
      <c r="BQ562" s="75"/>
      <c r="BR562" s="75"/>
      <c r="BS562" s="75"/>
      <c r="BT562" s="75"/>
      <c r="BU562" s="75"/>
      <c r="BV562" s="75"/>
      <c r="BW562" s="75"/>
      <c r="BX562" s="75"/>
      <c r="BY562" s="75"/>
      <c r="BZ562" s="75"/>
      <c r="CA562" s="75"/>
      <c r="CB562" s="75"/>
      <c r="CC562" s="75"/>
      <c r="CD562" s="75"/>
      <c r="CE562" s="75"/>
      <c r="CF562" s="75"/>
      <c r="CG562" s="75"/>
      <c r="CH562" s="75"/>
      <c r="CI562" s="75"/>
      <c r="CJ562" s="75"/>
      <c r="CK562" s="75"/>
      <c r="CL562" s="75"/>
      <c r="CM562" s="75"/>
      <c r="CN562" s="75"/>
      <c r="CO562" s="75"/>
      <c r="CP562" s="75"/>
      <c r="CQ562" s="75"/>
      <c r="CR562" s="75"/>
      <c r="CS562" s="75"/>
      <c r="CT562" s="75"/>
      <c r="CU562" s="75"/>
      <c r="CV562" s="75"/>
      <c r="CW562" s="75"/>
      <c r="CX562" s="75"/>
    </row>
    <row r="563" spans="34:102" x14ac:dyDescent="0.25">
      <c r="AH563" s="75"/>
      <c r="AI563" s="75"/>
      <c r="AJ563" s="75"/>
      <c r="AK563" s="75"/>
      <c r="AL563" s="75"/>
      <c r="AM563" s="75"/>
      <c r="AN563" s="75"/>
      <c r="AO563" s="117"/>
      <c r="AP563" s="117"/>
      <c r="AQ563" s="117"/>
      <c r="AR563" s="117"/>
      <c r="AS563" s="117"/>
      <c r="AT563" s="117"/>
      <c r="AU563" s="117"/>
      <c r="AV563" s="117"/>
      <c r="AW563" s="117"/>
      <c r="AX563" s="117"/>
      <c r="AY563" s="75"/>
      <c r="AZ563" s="75"/>
      <c r="BA563" s="75"/>
      <c r="BB563" s="75"/>
      <c r="BC563" s="75"/>
      <c r="BD563" s="75"/>
      <c r="BE563" s="75"/>
      <c r="BF563" s="75"/>
      <c r="BG563" s="75"/>
      <c r="BH563" s="75"/>
      <c r="BI563" s="75"/>
      <c r="BJ563" s="75"/>
      <c r="BK563" s="75"/>
      <c r="BL563" s="75"/>
      <c r="BM563" s="75"/>
      <c r="BN563" s="75"/>
      <c r="BO563" s="75"/>
      <c r="BP563" s="75"/>
      <c r="BQ563" s="75"/>
      <c r="BR563" s="75"/>
      <c r="BS563" s="75"/>
      <c r="BT563" s="75"/>
      <c r="BU563" s="75"/>
      <c r="BV563" s="75"/>
      <c r="BW563" s="75"/>
      <c r="BX563" s="75"/>
      <c r="BY563" s="75"/>
      <c r="BZ563" s="75"/>
      <c r="CA563" s="75"/>
      <c r="CB563" s="75"/>
      <c r="CC563" s="75"/>
      <c r="CD563" s="75"/>
      <c r="CE563" s="75"/>
      <c r="CF563" s="75"/>
      <c r="CG563" s="75"/>
      <c r="CH563" s="75"/>
      <c r="CI563" s="75"/>
      <c r="CJ563" s="75"/>
      <c r="CK563" s="75"/>
      <c r="CL563" s="75"/>
      <c r="CM563" s="75"/>
      <c r="CN563" s="75"/>
      <c r="CO563" s="75"/>
      <c r="CP563" s="75"/>
      <c r="CQ563" s="75"/>
      <c r="CR563" s="75"/>
      <c r="CS563" s="75"/>
      <c r="CT563" s="75"/>
      <c r="CU563" s="75"/>
      <c r="CV563" s="75"/>
      <c r="CW563" s="75"/>
      <c r="CX563" s="75"/>
    </row>
    <row r="564" spans="34:102" x14ac:dyDescent="0.25">
      <c r="AH564" s="75"/>
      <c r="AI564" s="75"/>
      <c r="AJ564" s="75"/>
      <c r="AK564" s="75"/>
      <c r="AL564" s="75"/>
      <c r="AM564" s="75"/>
      <c r="AN564" s="75"/>
      <c r="AO564" s="117"/>
      <c r="AP564" s="117"/>
      <c r="AQ564" s="117"/>
      <c r="AR564" s="117"/>
      <c r="AS564" s="117"/>
      <c r="AT564" s="117"/>
      <c r="AU564" s="117"/>
      <c r="AV564" s="117"/>
      <c r="AW564" s="117"/>
      <c r="AX564" s="117"/>
      <c r="AY564" s="75"/>
      <c r="AZ564" s="75"/>
      <c r="BA564" s="75"/>
      <c r="BB564" s="75"/>
      <c r="BC564" s="75"/>
      <c r="BD564" s="75"/>
      <c r="BE564" s="75"/>
      <c r="BF564" s="75"/>
      <c r="BG564" s="75"/>
      <c r="BH564" s="75"/>
      <c r="BI564" s="75"/>
      <c r="BJ564" s="75"/>
      <c r="BK564" s="75"/>
      <c r="BL564" s="75"/>
      <c r="BM564" s="75"/>
      <c r="BN564" s="75"/>
      <c r="BO564" s="75"/>
      <c r="BP564" s="75"/>
      <c r="BQ564" s="75"/>
      <c r="BR564" s="75"/>
      <c r="BS564" s="75"/>
      <c r="BT564" s="75"/>
      <c r="BU564" s="75"/>
      <c r="BV564" s="75"/>
      <c r="BW564" s="75"/>
      <c r="BX564" s="75"/>
      <c r="BY564" s="75"/>
      <c r="BZ564" s="75"/>
      <c r="CA564" s="75"/>
      <c r="CB564" s="75"/>
      <c r="CC564" s="75"/>
      <c r="CD564" s="75"/>
      <c r="CE564" s="75"/>
      <c r="CF564" s="75"/>
      <c r="CG564" s="75"/>
      <c r="CH564" s="75"/>
      <c r="CI564" s="75"/>
      <c r="CJ564" s="75"/>
      <c r="CK564" s="75"/>
      <c r="CL564" s="75"/>
      <c r="CM564" s="75"/>
      <c r="CN564" s="75"/>
      <c r="CO564" s="75"/>
      <c r="CP564" s="75"/>
      <c r="CQ564" s="75"/>
      <c r="CR564" s="75"/>
      <c r="CS564" s="75"/>
      <c r="CT564" s="75"/>
      <c r="CU564" s="75"/>
      <c r="CV564" s="75"/>
      <c r="CW564" s="75"/>
      <c r="CX564" s="75"/>
    </row>
    <row r="565" spans="34:102" x14ac:dyDescent="0.25">
      <c r="AH565" s="75"/>
      <c r="AI565" s="75"/>
      <c r="AJ565" s="75"/>
      <c r="AK565" s="75"/>
      <c r="AL565" s="75"/>
      <c r="AM565" s="75"/>
      <c r="AN565" s="75"/>
      <c r="AO565" s="117"/>
      <c r="AP565" s="117"/>
      <c r="AQ565" s="117"/>
      <c r="AR565" s="117"/>
      <c r="AS565" s="117"/>
      <c r="AT565" s="117"/>
      <c r="AU565" s="117"/>
      <c r="AV565" s="117"/>
      <c r="AW565" s="117"/>
      <c r="AX565" s="117"/>
      <c r="AY565" s="75"/>
      <c r="AZ565" s="75"/>
      <c r="BA565" s="75"/>
      <c r="BB565" s="75"/>
      <c r="BC565" s="75"/>
      <c r="BD565" s="75"/>
      <c r="BE565" s="75"/>
      <c r="BF565" s="75"/>
      <c r="BG565" s="75"/>
      <c r="BH565" s="75"/>
      <c r="BI565" s="75"/>
      <c r="BJ565" s="75"/>
      <c r="BK565" s="75"/>
      <c r="BL565" s="75"/>
      <c r="BM565" s="75"/>
      <c r="BN565" s="75"/>
      <c r="BO565" s="75"/>
      <c r="BP565" s="75"/>
      <c r="BQ565" s="75"/>
      <c r="BR565" s="75"/>
      <c r="BS565" s="75"/>
      <c r="BT565" s="75"/>
      <c r="BU565" s="75"/>
      <c r="BV565" s="75"/>
      <c r="BW565" s="75"/>
      <c r="BX565" s="75"/>
      <c r="BY565" s="75"/>
      <c r="BZ565" s="75"/>
      <c r="CA565" s="75"/>
      <c r="CB565" s="75"/>
      <c r="CC565" s="75"/>
      <c r="CD565" s="75"/>
      <c r="CE565" s="75"/>
      <c r="CF565" s="75"/>
      <c r="CG565" s="75"/>
      <c r="CH565" s="75"/>
      <c r="CI565" s="75"/>
      <c r="CJ565" s="75"/>
      <c r="CK565" s="75"/>
      <c r="CL565" s="75"/>
      <c r="CM565" s="75"/>
      <c r="CN565" s="75"/>
      <c r="CO565" s="75"/>
      <c r="CP565" s="75"/>
      <c r="CQ565" s="75"/>
      <c r="CR565" s="75"/>
      <c r="CS565" s="75"/>
      <c r="CT565" s="75"/>
      <c r="CU565" s="75"/>
      <c r="CV565" s="75"/>
      <c r="CW565" s="75"/>
      <c r="CX565" s="75"/>
    </row>
    <row r="566" spans="34:102" x14ac:dyDescent="0.25">
      <c r="AH566" s="75"/>
      <c r="AI566" s="75"/>
      <c r="AJ566" s="75"/>
      <c r="AK566" s="75"/>
      <c r="AL566" s="75"/>
      <c r="AM566" s="75"/>
      <c r="AN566" s="75"/>
      <c r="AO566" s="117"/>
      <c r="AP566" s="117"/>
      <c r="AQ566" s="117"/>
      <c r="AR566" s="117"/>
      <c r="AS566" s="117"/>
      <c r="AT566" s="117"/>
      <c r="AU566" s="117"/>
      <c r="AV566" s="117"/>
      <c r="AW566" s="117"/>
      <c r="AX566" s="117"/>
      <c r="AY566" s="75"/>
      <c r="AZ566" s="75"/>
      <c r="BA566" s="75"/>
      <c r="BB566" s="75"/>
      <c r="BC566" s="75"/>
      <c r="BD566" s="75"/>
      <c r="BE566" s="75"/>
      <c r="BF566" s="75"/>
      <c r="BG566" s="75"/>
      <c r="BH566" s="75"/>
      <c r="BI566" s="75"/>
      <c r="BJ566" s="75"/>
      <c r="BK566" s="75"/>
      <c r="BL566" s="75"/>
      <c r="BM566" s="75"/>
      <c r="BN566" s="75"/>
      <c r="BO566" s="75"/>
      <c r="BP566" s="75"/>
      <c r="BQ566" s="75"/>
      <c r="BR566" s="75"/>
      <c r="BS566" s="75"/>
      <c r="BT566" s="75"/>
      <c r="BU566" s="75"/>
      <c r="BV566" s="75"/>
      <c r="BW566" s="75"/>
      <c r="BX566" s="75"/>
      <c r="BY566" s="75"/>
      <c r="BZ566" s="75"/>
      <c r="CA566" s="75"/>
      <c r="CB566" s="75"/>
      <c r="CC566" s="75"/>
      <c r="CD566" s="75"/>
      <c r="CE566" s="75"/>
      <c r="CF566" s="75"/>
      <c r="CG566" s="75"/>
      <c r="CH566" s="75"/>
      <c r="CI566" s="75"/>
      <c r="CJ566" s="75"/>
      <c r="CK566" s="75"/>
      <c r="CL566" s="75"/>
      <c r="CM566" s="75"/>
      <c r="CN566" s="75"/>
      <c r="CO566" s="75"/>
      <c r="CP566" s="75"/>
      <c r="CQ566" s="75"/>
      <c r="CR566" s="75"/>
      <c r="CS566" s="75"/>
      <c r="CT566" s="75"/>
      <c r="CU566" s="75"/>
      <c r="CV566" s="75"/>
      <c r="CW566" s="75"/>
      <c r="CX566" s="75"/>
    </row>
    <row r="567" spans="34:102" x14ac:dyDescent="0.25">
      <c r="AH567" s="75"/>
      <c r="AI567" s="75"/>
      <c r="AJ567" s="75"/>
      <c r="AK567" s="75"/>
      <c r="AL567" s="75"/>
      <c r="AM567" s="75"/>
      <c r="AN567" s="75"/>
      <c r="AO567" s="117"/>
      <c r="AP567" s="117"/>
      <c r="AQ567" s="117"/>
      <c r="AR567" s="117"/>
      <c r="AS567" s="117"/>
      <c r="AT567" s="117"/>
      <c r="AU567" s="117"/>
      <c r="AV567" s="117"/>
      <c r="AW567" s="117"/>
      <c r="AX567" s="117"/>
      <c r="AY567" s="75"/>
      <c r="AZ567" s="75"/>
      <c r="BA567" s="75"/>
      <c r="BB567" s="75"/>
      <c r="BC567" s="75"/>
      <c r="BD567" s="75"/>
      <c r="BE567" s="75"/>
      <c r="BF567" s="75"/>
      <c r="BG567" s="75"/>
      <c r="BH567" s="75"/>
      <c r="BI567" s="75"/>
      <c r="BJ567" s="75"/>
      <c r="BK567" s="75"/>
      <c r="BL567" s="75"/>
      <c r="BM567" s="75"/>
      <c r="BN567" s="75"/>
      <c r="BO567" s="75"/>
      <c r="BP567" s="75"/>
      <c r="BQ567" s="75"/>
      <c r="BR567" s="75"/>
      <c r="BS567" s="75"/>
      <c r="BT567" s="75"/>
      <c r="BU567" s="75"/>
      <c r="BV567" s="75"/>
      <c r="BW567" s="75"/>
      <c r="BX567" s="75"/>
      <c r="BY567" s="75"/>
      <c r="BZ567" s="75"/>
      <c r="CA567" s="75"/>
      <c r="CB567" s="75"/>
      <c r="CC567" s="75"/>
      <c r="CD567" s="75"/>
      <c r="CE567" s="75"/>
      <c r="CF567" s="75"/>
      <c r="CG567" s="75"/>
      <c r="CH567" s="75"/>
      <c r="CI567" s="75"/>
      <c r="CJ567" s="75"/>
      <c r="CK567" s="75"/>
      <c r="CL567" s="75"/>
      <c r="CM567" s="75"/>
      <c r="CN567" s="75"/>
      <c r="CO567" s="75"/>
      <c r="CP567" s="75"/>
      <c r="CQ567" s="75"/>
      <c r="CR567" s="75"/>
      <c r="CS567" s="75"/>
      <c r="CT567" s="75"/>
      <c r="CU567" s="75"/>
      <c r="CV567" s="75"/>
      <c r="CW567" s="75"/>
      <c r="CX567" s="75"/>
    </row>
    <row r="568" spans="34:102" x14ac:dyDescent="0.25">
      <c r="AH568" s="75"/>
      <c r="AI568" s="75"/>
      <c r="AJ568" s="75"/>
      <c r="AK568" s="75"/>
      <c r="AL568" s="75"/>
      <c r="AM568" s="75"/>
      <c r="AN568" s="75"/>
      <c r="AO568" s="117"/>
      <c r="AP568" s="117"/>
      <c r="AQ568" s="117"/>
      <c r="AR568" s="117"/>
      <c r="AS568" s="117"/>
      <c r="AT568" s="117"/>
      <c r="AU568" s="117"/>
      <c r="AV568" s="117"/>
      <c r="AW568" s="117"/>
      <c r="AX568" s="117"/>
      <c r="AY568" s="75"/>
      <c r="AZ568" s="75"/>
      <c r="BA568" s="75"/>
      <c r="BB568" s="75"/>
      <c r="BC568" s="75"/>
      <c r="BD568" s="75"/>
      <c r="BE568" s="75"/>
      <c r="BF568" s="75"/>
      <c r="BG568" s="75"/>
      <c r="BH568" s="75"/>
      <c r="BI568" s="75"/>
      <c r="BJ568" s="75"/>
      <c r="BK568" s="75"/>
      <c r="BL568" s="75"/>
      <c r="BM568" s="75"/>
      <c r="BN568" s="75"/>
      <c r="BO568" s="75"/>
      <c r="BP568" s="75"/>
      <c r="BQ568" s="75"/>
      <c r="BR568" s="75"/>
      <c r="BS568" s="75"/>
      <c r="BT568" s="75"/>
      <c r="BU568" s="75"/>
      <c r="BV568" s="75"/>
      <c r="BW568" s="75"/>
      <c r="BX568" s="75"/>
      <c r="BY568" s="75"/>
      <c r="BZ568" s="75"/>
      <c r="CA568" s="75"/>
      <c r="CB568" s="75"/>
      <c r="CC568" s="75"/>
      <c r="CD568" s="75"/>
      <c r="CE568" s="75"/>
      <c r="CF568" s="75"/>
      <c r="CG568" s="75"/>
      <c r="CH568" s="75"/>
      <c r="CI568" s="75"/>
      <c r="CJ568" s="75"/>
      <c r="CK568" s="75"/>
      <c r="CL568" s="75"/>
      <c r="CM568" s="75"/>
      <c r="CN568" s="75"/>
      <c r="CO568" s="75"/>
      <c r="CP568" s="75"/>
      <c r="CQ568" s="75"/>
      <c r="CR568" s="75"/>
      <c r="CS568" s="75"/>
      <c r="CT568" s="75"/>
      <c r="CU568" s="75"/>
      <c r="CV568" s="75"/>
      <c r="CW568" s="75"/>
      <c r="CX568" s="75"/>
    </row>
    <row r="569" spans="34:102" x14ac:dyDescent="0.25">
      <c r="AH569" s="75"/>
      <c r="AI569" s="75"/>
      <c r="AJ569" s="75"/>
      <c r="AK569" s="75"/>
      <c r="AL569" s="75"/>
      <c r="AM569" s="75"/>
      <c r="AN569" s="75"/>
      <c r="AO569" s="117"/>
      <c r="AP569" s="117"/>
      <c r="AQ569" s="117"/>
      <c r="AR569" s="117"/>
      <c r="AS569" s="117"/>
      <c r="AT569" s="117"/>
      <c r="AU569" s="117"/>
      <c r="AV569" s="117"/>
      <c r="AW569" s="117"/>
      <c r="AX569" s="117"/>
      <c r="AY569" s="75"/>
      <c r="AZ569" s="75"/>
      <c r="BA569" s="75"/>
      <c r="BB569" s="75"/>
      <c r="BC569" s="75"/>
      <c r="BD569" s="75"/>
      <c r="BE569" s="75"/>
      <c r="BF569" s="75"/>
      <c r="BG569" s="75"/>
      <c r="BH569" s="75"/>
      <c r="BI569" s="75"/>
      <c r="BJ569" s="75"/>
      <c r="BK569" s="75"/>
      <c r="BL569" s="75"/>
      <c r="BM569" s="75"/>
      <c r="BN569" s="75"/>
      <c r="BO569" s="75"/>
      <c r="BP569" s="75"/>
      <c r="BQ569" s="75"/>
      <c r="BR569" s="75"/>
      <c r="BS569" s="75"/>
      <c r="BT569" s="75"/>
      <c r="BU569" s="75"/>
      <c r="BV569" s="75"/>
      <c r="BW569" s="75"/>
      <c r="BX569" s="75"/>
      <c r="BY569" s="75"/>
      <c r="BZ569" s="75"/>
      <c r="CA569" s="75"/>
      <c r="CB569" s="75"/>
      <c r="CC569" s="75"/>
      <c r="CD569" s="75"/>
      <c r="CE569" s="75"/>
      <c r="CF569" s="75"/>
      <c r="CG569" s="75"/>
      <c r="CH569" s="75"/>
      <c r="CI569" s="75"/>
      <c r="CJ569" s="75"/>
      <c r="CK569" s="75"/>
      <c r="CL569" s="75"/>
      <c r="CM569" s="75"/>
      <c r="CN569" s="75"/>
      <c r="CO569" s="75"/>
      <c r="CP569" s="75"/>
      <c r="CQ569" s="75"/>
      <c r="CR569" s="75"/>
      <c r="CS569" s="75"/>
      <c r="CT569" s="75"/>
      <c r="CU569" s="75"/>
      <c r="CV569" s="75"/>
      <c r="CW569" s="75"/>
      <c r="CX569" s="75"/>
    </row>
    <row r="570" spans="34:102" x14ac:dyDescent="0.25">
      <c r="AH570" s="75"/>
      <c r="AI570" s="75"/>
      <c r="AJ570" s="75"/>
      <c r="AK570" s="75"/>
      <c r="AL570" s="75"/>
      <c r="AM570" s="75"/>
      <c r="AN570" s="75"/>
      <c r="AO570" s="117"/>
      <c r="AP570" s="117"/>
      <c r="AQ570" s="117"/>
      <c r="AR570" s="117"/>
      <c r="AS570" s="117"/>
      <c r="AT570" s="117"/>
      <c r="AU570" s="117"/>
      <c r="AV570" s="117"/>
      <c r="AW570" s="117"/>
      <c r="AX570" s="117"/>
      <c r="AY570" s="75"/>
      <c r="AZ570" s="75"/>
      <c r="BA570" s="75"/>
      <c r="BB570" s="75"/>
      <c r="BC570" s="75"/>
      <c r="BD570" s="75"/>
      <c r="BE570" s="75"/>
      <c r="BF570" s="75"/>
      <c r="BG570" s="75"/>
      <c r="BH570" s="75"/>
      <c r="BI570" s="75"/>
      <c r="BJ570" s="75"/>
      <c r="BK570" s="75"/>
      <c r="BL570" s="75"/>
      <c r="BM570" s="75"/>
      <c r="BN570" s="75"/>
      <c r="BO570" s="75"/>
      <c r="BP570" s="75"/>
      <c r="BQ570" s="75"/>
      <c r="BR570" s="75"/>
      <c r="BS570" s="75"/>
      <c r="BT570" s="75"/>
      <c r="BU570" s="75"/>
      <c r="BV570" s="75"/>
      <c r="BW570" s="75"/>
      <c r="BX570" s="75"/>
      <c r="BY570" s="75"/>
      <c r="BZ570" s="75"/>
      <c r="CA570" s="75"/>
      <c r="CB570" s="75"/>
      <c r="CC570" s="75"/>
      <c r="CD570" s="75"/>
      <c r="CE570" s="75"/>
      <c r="CF570" s="75"/>
      <c r="CG570" s="75"/>
      <c r="CH570" s="75"/>
      <c r="CI570" s="75"/>
      <c r="CJ570" s="75"/>
      <c r="CK570" s="75"/>
      <c r="CL570" s="75"/>
      <c r="CM570" s="75"/>
      <c r="CN570" s="75"/>
      <c r="CO570" s="75"/>
      <c r="CP570" s="75"/>
      <c r="CQ570" s="75"/>
      <c r="CR570" s="75"/>
      <c r="CS570" s="75"/>
      <c r="CT570" s="75"/>
      <c r="CU570" s="75"/>
      <c r="CV570" s="75"/>
      <c r="CW570" s="75"/>
      <c r="CX570" s="75"/>
    </row>
    <row r="571" spans="34:102" x14ac:dyDescent="0.25">
      <c r="AH571" s="75"/>
      <c r="AI571" s="75"/>
      <c r="AJ571" s="75"/>
      <c r="AK571" s="75"/>
      <c r="AL571" s="75"/>
      <c r="AM571" s="75"/>
      <c r="AN571" s="75"/>
      <c r="AO571" s="117"/>
      <c r="AP571" s="117"/>
      <c r="AQ571" s="117"/>
      <c r="AR571" s="117"/>
      <c r="AS571" s="117"/>
      <c r="AT571" s="117"/>
      <c r="AU571" s="117"/>
      <c r="AV571" s="117"/>
      <c r="AW571" s="117"/>
      <c r="AX571" s="117"/>
      <c r="AY571" s="75"/>
      <c r="AZ571" s="75"/>
      <c r="BA571" s="75"/>
      <c r="BB571" s="75"/>
      <c r="BC571" s="75"/>
      <c r="BD571" s="75"/>
      <c r="BE571" s="75"/>
      <c r="BF571" s="75"/>
      <c r="BG571" s="75"/>
      <c r="BH571" s="75"/>
      <c r="BI571" s="75"/>
      <c r="BJ571" s="75"/>
      <c r="BK571" s="75"/>
      <c r="BL571" s="75"/>
      <c r="BM571" s="75"/>
      <c r="BN571" s="75"/>
      <c r="BO571" s="75"/>
      <c r="BP571" s="75"/>
      <c r="BQ571" s="75"/>
      <c r="BR571" s="75"/>
      <c r="BS571" s="75"/>
      <c r="BT571" s="75"/>
      <c r="BU571" s="75"/>
      <c r="BV571" s="75"/>
      <c r="BW571" s="75"/>
      <c r="BX571" s="75"/>
      <c r="BY571" s="75"/>
      <c r="BZ571" s="75"/>
      <c r="CA571" s="75"/>
      <c r="CB571" s="75"/>
      <c r="CC571" s="75"/>
      <c r="CD571" s="75"/>
      <c r="CE571" s="75"/>
      <c r="CF571" s="75"/>
      <c r="CG571" s="75"/>
      <c r="CH571" s="75"/>
      <c r="CI571" s="75"/>
      <c r="CJ571" s="75"/>
      <c r="CK571" s="75"/>
      <c r="CL571" s="75"/>
      <c r="CM571" s="75"/>
      <c r="CN571" s="75"/>
      <c r="CO571" s="75"/>
      <c r="CP571" s="75"/>
      <c r="CQ571" s="75"/>
      <c r="CR571" s="75"/>
      <c r="CS571" s="75"/>
      <c r="CT571" s="75"/>
      <c r="CU571" s="75"/>
      <c r="CV571" s="75"/>
      <c r="CW571" s="75"/>
      <c r="CX571" s="75"/>
    </row>
    <row r="572" spans="34:102" x14ac:dyDescent="0.25">
      <c r="AH572" s="75"/>
      <c r="AI572" s="75"/>
      <c r="AJ572" s="75"/>
      <c r="AK572" s="75"/>
      <c r="AL572" s="75"/>
      <c r="AM572" s="75"/>
      <c r="AN572" s="75"/>
      <c r="AO572" s="117"/>
      <c r="AP572" s="117"/>
      <c r="AQ572" s="117"/>
      <c r="AR572" s="117"/>
      <c r="AS572" s="117"/>
      <c r="AT572" s="117"/>
      <c r="AU572" s="117"/>
      <c r="AV572" s="117"/>
      <c r="AW572" s="117"/>
      <c r="AX572" s="117"/>
      <c r="AY572" s="75"/>
      <c r="AZ572" s="75"/>
      <c r="BA572" s="75"/>
      <c r="BB572" s="75"/>
      <c r="BC572" s="75"/>
      <c r="BD572" s="75"/>
      <c r="BE572" s="75"/>
      <c r="BF572" s="75"/>
      <c r="BG572" s="75"/>
      <c r="BH572" s="75"/>
      <c r="BI572" s="75"/>
      <c r="BJ572" s="75"/>
      <c r="BK572" s="75"/>
      <c r="BL572" s="75"/>
      <c r="BM572" s="75"/>
      <c r="BN572" s="75"/>
      <c r="BO572" s="75"/>
      <c r="BP572" s="75"/>
      <c r="BQ572" s="75"/>
      <c r="BR572" s="75"/>
      <c r="BS572" s="75"/>
      <c r="BT572" s="75"/>
      <c r="BU572" s="75"/>
      <c r="BV572" s="75"/>
      <c r="BW572" s="75"/>
      <c r="BX572" s="75"/>
      <c r="BY572" s="75"/>
      <c r="BZ572" s="75"/>
      <c r="CA572" s="75"/>
      <c r="CB572" s="75"/>
      <c r="CC572" s="75"/>
      <c r="CD572" s="75"/>
      <c r="CE572" s="75"/>
      <c r="CF572" s="75"/>
      <c r="CG572" s="75"/>
      <c r="CH572" s="75"/>
      <c r="CI572" s="75"/>
      <c r="CJ572" s="75"/>
      <c r="CK572" s="75"/>
      <c r="CL572" s="75"/>
      <c r="CM572" s="75"/>
      <c r="CN572" s="75"/>
      <c r="CO572" s="75"/>
      <c r="CP572" s="75"/>
      <c r="CQ572" s="75"/>
      <c r="CR572" s="75"/>
      <c r="CS572" s="75"/>
      <c r="CT572" s="75"/>
      <c r="CU572" s="75"/>
      <c r="CV572" s="75"/>
      <c r="CW572" s="75"/>
      <c r="CX572" s="75"/>
    </row>
    <row r="573" spans="34:102" x14ac:dyDescent="0.25">
      <c r="AH573" s="75"/>
      <c r="AI573" s="75"/>
      <c r="AJ573" s="75"/>
      <c r="AK573" s="75"/>
      <c r="AL573" s="75"/>
      <c r="AM573" s="75"/>
      <c r="AN573" s="75"/>
      <c r="AO573" s="117"/>
      <c r="AP573" s="117"/>
      <c r="AQ573" s="117"/>
      <c r="AR573" s="117"/>
      <c r="AS573" s="117"/>
      <c r="AT573" s="117"/>
      <c r="AU573" s="117"/>
      <c r="AV573" s="117"/>
      <c r="AW573" s="117"/>
      <c r="AX573" s="117"/>
      <c r="AY573" s="75"/>
      <c r="AZ573" s="75"/>
      <c r="BA573" s="75"/>
      <c r="BB573" s="75"/>
      <c r="BC573" s="75"/>
      <c r="BD573" s="75"/>
      <c r="BE573" s="75"/>
      <c r="BF573" s="75"/>
      <c r="BG573" s="75"/>
      <c r="BH573" s="75"/>
      <c r="BI573" s="75"/>
      <c r="BJ573" s="75"/>
      <c r="BK573" s="75"/>
      <c r="BL573" s="75"/>
      <c r="BM573" s="75"/>
      <c r="BN573" s="75"/>
      <c r="BO573" s="75"/>
      <c r="BP573" s="75"/>
      <c r="BQ573" s="75"/>
      <c r="BR573" s="75"/>
      <c r="BS573" s="75"/>
      <c r="BT573" s="75"/>
      <c r="BU573" s="75"/>
      <c r="BV573" s="75"/>
      <c r="BW573" s="75"/>
      <c r="BX573" s="75"/>
      <c r="BY573" s="75"/>
      <c r="BZ573" s="75"/>
      <c r="CA573" s="75"/>
      <c r="CB573" s="75"/>
      <c r="CC573" s="75"/>
      <c r="CD573" s="75"/>
      <c r="CE573" s="75"/>
      <c r="CF573" s="75"/>
      <c r="CG573" s="75"/>
      <c r="CH573" s="75"/>
      <c r="CI573" s="75"/>
      <c r="CJ573" s="75"/>
      <c r="CK573" s="75"/>
      <c r="CL573" s="75"/>
      <c r="CM573" s="75"/>
      <c r="CN573" s="75"/>
      <c r="CO573" s="75"/>
      <c r="CP573" s="75"/>
      <c r="CQ573" s="75"/>
      <c r="CR573" s="75"/>
      <c r="CS573" s="75"/>
      <c r="CT573" s="75"/>
      <c r="CU573" s="75"/>
      <c r="CV573" s="75"/>
      <c r="CW573" s="75"/>
      <c r="CX573" s="75"/>
    </row>
    <row r="574" spans="34:102" x14ac:dyDescent="0.25">
      <c r="AH574" s="75"/>
      <c r="AI574" s="75"/>
      <c r="AJ574" s="75"/>
      <c r="AK574" s="75"/>
      <c r="AL574" s="75"/>
      <c r="AM574" s="75"/>
      <c r="AN574" s="75"/>
      <c r="AO574" s="117"/>
      <c r="AP574" s="117"/>
      <c r="AQ574" s="117"/>
      <c r="AR574" s="117"/>
      <c r="AS574" s="117"/>
      <c r="AT574" s="117"/>
      <c r="AU574" s="117"/>
      <c r="AV574" s="117"/>
      <c r="AW574" s="117"/>
      <c r="AX574" s="117"/>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75"/>
      <c r="BZ574" s="75"/>
      <c r="CA574" s="75"/>
      <c r="CB574" s="75"/>
      <c r="CC574" s="75"/>
      <c r="CD574" s="75"/>
      <c r="CE574" s="75"/>
      <c r="CF574" s="75"/>
      <c r="CG574" s="75"/>
      <c r="CH574" s="75"/>
      <c r="CI574" s="75"/>
      <c r="CJ574" s="75"/>
      <c r="CK574" s="75"/>
      <c r="CL574" s="75"/>
      <c r="CM574" s="75"/>
      <c r="CN574" s="75"/>
      <c r="CO574" s="75"/>
      <c r="CP574" s="75"/>
      <c r="CQ574" s="75"/>
      <c r="CR574" s="75"/>
      <c r="CS574" s="75"/>
      <c r="CT574" s="75"/>
      <c r="CU574" s="75"/>
      <c r="CV574" s="75"/>
      <c r="CW574" s="75"/>
      <c r="CX574" s="75"/>
    </row>
    <row r="575" spans="34:102" x14ac:dyDescent="0.25">
      <c r="AH575" s="75"/>
      <c r="AI575" s="75"/>
      <c r="AJ575" s="75"/>
      <c r="AK575" s="75"/>
      <c r="AL575" s="75"/>
      <c r="AM575" s="75"/>
      <c r="AN575" s="75"/>
      <c r="AO575" s="117"/>
      <c r="AP575" s="117"/>
      <c r="AQ575" s="117"/>
      <c r="AR575" s="117"/>
      <c r="AS575" s="117"/>
      <c r="AT575" s="117"/>
      <c r="AU575" s="117"/>
      <c r="AV575" s="117"/>
      <c r="AW575" s="117"/>
      <c r="AX575" s="117"/>
      <c r="AY575" s="75"/>
      <c r="AZ575" s="75"/>
      <c r="BA575" s="75"/>
      <c r="BB575" s="75"/>
      <c r="BC575" s="75"/>
      <c r="BD575" s="75"/>
      <c r="BE575" s="75"/>
      <c r="BF575" s="75"/>
      <c r="BG575" s="75"/>
      <c r="BH575" s="75"/>
      <c r="BI575" s="75"/>
      <c r="BJ575" s="75"/>
      <c r="BK575" s="75"/>
      <c r="BL575" s="75"/>
      <c r="BM575" s="75"/>
      <c r="BN575" s="75"/>
      <c r="BO575" s="75"/>
      <c r="BP575" s="75"/>
      <c r="BQ575" s="75"/>
      <c r="BR575" s="75"/>
      <c r="BS575" s="75"/>
      <c r="BT575" s="75"/>
      <c r="BU575" s="75"/>
      <c r="BV575" s="75"/>
      <c r="BW575" s="75"/>
      <c r="BX575" s="75"/>
      <c r="BY575" s="75"/>
      <c r="BZ575" s="75"/>
      <c r="CA575" s="75"/>
      <c r="CB575" s="75"/>
      <c r="CC575" s="75"/>
      <c r="CD575" s="75"/>
      <c r="CE575" s="75"/>
      <c r="CF575" s="75"/>
      <c r="CG575" s="75"/>
      <c r="CH575" s="75"/>
      <c r="CI575" s="75"/>
      <c r="CJ575" s="75"/>
      <c r="CK575" s="75"/>
      <c r="CL575" s="75"/>
      <c r="CM575" s="75"/>
      <c r="CN575" s="75"/>
      <c r="CO575" s="75"/>
      <c r="CP575" s="75"/>
      <c r="CQ575" s="75"/>
      <c r="CR575" s="75"/>
      <c r="CS575" s="75"/>
      <c r="CT575" s="75"/>
      <c r="CU575" s="75"/>
      <c r="CV575" s="75"/>
      <c r="CW575" s="75"/>
      <c r="CX575" s="75"/>
    </row>
    <row r="576" spans="34:102" x14ac:dyDescent="0.25">
      <c r="AH576" s="75"/>
      <c r="AI576" s="75"/>
      <c r="AJ576" s="75"/>
      <c r="AK576" s="75"/>
      <c r="AL576" s="75"/>
      <c r="AM576" s="75"/>
      <c r="AN576" s="75"/>
      <c r="AO576" s="117"/>
      <c r="AP576" s="117"/>
      <c r="AQ576" s="117"/>
      <c r="AR576" s="117"/>
      <c r="AS576" s="117"/>
      <c r="AT576" s="117"/>
      <c r="AU576" s="117"/>
      <c r="AV576" s="117"/>
      <c r="AW576" s="117"/>
      <c r="AX576" s="117"/>
      <c r="AY576" s="75"/>
      <c r="AZ576" s="75"/>
      <c r="BA576" s="75"/>
      <c r="BB576" s="75"/>
      <c r="BC576" s="75"/>
      <c r="BD576" s="75"/>
      <c r="BE576" s="75"/>
      <c r="BF576" s="75"/>
      <c r="BG576" s="75"/>
      <c r="BH576" s="75"/>
      <c r="BI576" s="75"/>
      <c r="BJ576" s="75"/>
      <c r="BK576" s="75"/>
      <c r="BL576" s="75"/>
      <c r="BM576" s="75"/>
      <c r="BN576" s="75"/>
      <c r="BO576" s="75"/>
      <c r="BP576" s="75"/>
      <c r="BQ576" s="75"/>
      <c r="BR576" s="75"/>
      <c r="BS576" s="75"/>
      <c r="BT576" s="75"/>
      <c r="BU576" s="75"/>
      <c r="BV576" s="75"/>
      <c r="BW576" s="75"/>
      <c r="BX576" s="75"/>
      <c r="BY576" s="75"/>
      <c r="BZ576" s="75"/>
      <c r="CA576" s="75"/>
      <c r="CB576" s="75"/>
      <c r="CC576" s="75"/>
      <c r="CD576" s="75"/>
      <c r="CE576" s="75"/>
      <c r="CF576" s="75"/>
      <c r="CG576" s="75"/>
      <c r="CH576" s="75"/>
      <c r="CI576" s="75"/>
      <c r="CJ576" s="75"/>
      <c r="CK576" s="75"/>
      <c r="CL576" s="75"/>
      <c r="CM576" s="75"/>
      <c r="CN576" s="75"/>
      <c r="CO576" s="75"/>
      <c r="CP576" s="75"/>
      <c r="CQ576" s="75"/>
      <c r="CR576" s="75"/>
      <c r="CS576" s="75"/>
      <c r="CT576" s="75"/>
      <c r="CU576" s="75"/>
      <c r="CV576" s="75"/>
      <c r="CW576" s="75"/>
      <c r="CX576" s="75"/>
    </row>
    <row r="577" spans="34:102" x14ac:dyDescent="0.25">
      <c r="AH577" s="75"/>
      <c r="AI577" s="75"/>
      <c r="AJ577" s="75"/>
      <c r="AK577" s="75"/>
      <c r="AL577" s="75"/>
      <c r="AM577" s="75"/>
      <c r="AN577" s="75"/>
      <c r="AO577" s="117"/>
      <c r="AP577" s="117"/>
      <c r="AQ577" s="117"/>
      <c r="AR577" s="117"/>
      <c r="AS577" s="117"/>
      <c r="AT577" s="117"/>
      <c r="AU577" s="117"/>
      <c r="AV577" s="117"/>
      <c r="AW577" s="117"/>
      <c r="AX577" s="117"/>
      <c r="AY577" s="75"/>
      <c r="AZ577" s="75"/>
      <c r="BA577" s="75"/>
      <c r="BB577" s="75"/>
      <c r="BC577" s="75"/>
      <c r="BD577" s="75"/>
      <c r="BE577" s="75"/>
      <c r="BF577" s="75"/>
      <c r="BG577" s="75"/>
      <c r="BH577" s="75"/>
      <c r="BI577" s="75"/>
      <c r="BJ577" s="75"/>
      <c r="BK577" s="75"/>
      <c r="BL577" s="75"/>
      <c r="BM577" s="75"/>
      <c r="BN577" s="75"/>
      <c r="BO577" s="75"/>
      <c r="BP577" s="75"/>
      <c r="BQ577" s="75"/>
      <c r="BR577" s="75"/>
      <c r="BS577" s="75"/>
      <c r="BT577" s="75"/>
      <c r="BU577" s="75"/>
      <c r="BV577" s="75"/>
      <c r="BW577" s="75"/>
      <c r="BX577" s="75"/>
      <c r="BY577" s="75"/>
      <c r="BZ577" s="75"/>
      <c r="CA577" s="75"/>
      <c r="CB577" s="75"/>
      <c r="CC577" s="75"/>
      <c r="CD577" s="75"/>
      <c r="CE577" s="75"/>
      <c r="CF577" s="75"/>
      <c r="CG577" s="75"/>
      <c r="CH577" s="75"/>
      <c r="CI577" s="75"/>
      <c r="CJ577" s="75"/>
      <c r="CK577" s="75"/>
      <c r="CL577" s="75"/>
      <c r="CM577" s="75"/>
      <c r="CN577" s="75"/>
      <c r="CO577" s="75"/>
      <c r="CP577" s="75"/>
      <c r="CQ577" s="75"/>
      <c r="CR577" s="75"/>
      <c r="CS577" s="75"/>
      <c r="CT577" s="75"/>
      <c r="CU577" s="75"/>
      <c r="CV577" s="75"/>
      <c r="CW577" s="75"/>
      <c r="CX577" s="75"/>
    </row>
    <row r="578" spans="34:102" x14ac:dyDescent="0.25">
      <c r="AH578" s="75"/>
      <c r="AI578" s="75"/>
      <c r="AJ578" s="75"/>
      <c r="AK578" s="75"/>
      <c r="AL578" s="75"/>
      <c r="AM578" s="75"/>
      <c r="AN578" s="75"/>
      <c r="AO578" s="117"/>
      <c r="AP578" s="117"/>
      <c r="AQ578" s="117"/>
      <c r="AR578" s="117"/>
      <c r="AS578" s="117"/>
      <c r="AT578" s="117"/>
      <c r="AU578" s="117"/>
      <c r="AV578" s="117"/>
      <c r="AW578" s="117"/>
      <c r="AX578" s="117"/>
      <c r="AY578" s="75"/>
      <c r="AZ578" s="75"/>
      <c r="BA578" s="75"/>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75"/>
      <c r="BY578" s="75"/>
      <c r="BZ578" s="75"/>
      <c r="CA578" s="75"/>
      <c r="CB578" s="75"/>
      <c r="CC578" s="75"/>
      <c r="CD578" s="75"/>
      <c r="CE578" s="75"/>
      <c r="CF578" s="75"/>
      <c r="CG578" s="75"/>
      <c r="CH578" s="75"/>
      <c r="CI578" s="75"/>
      <c r="CJ578" s="75"/>
      <c r="CK578" s="75"/>
      <c r="CL578" s="75"/>
      <c r="CM578" s="75"/>
      <c r="CN578" s="75"/>
      <c r="CO578" s="75"/>
      <c r="CP578" s="75"/>
      <c r="CQ578" s="75"/>
      <c r="CR578" s="75"/>
      <c r="CS578" s="75"/>
      <c r="CT578" s="75"/>
      <c r="CU578" s="75"/>
      <c r="CV578" s="75"/>
      <c r="CW578" s="75"/>
      <c r="CX578" s="75"/>
    </row>
    <row r="579" spans="34:102" x14ac:dyDescent="0.25">
      <c r="AH579" s="75"/>
      <c r="AI579" s="75"/>
      <c r="AJ579" s="75"/>
      <c r="AK579" s="75"/>
      <c r="AL579" s="75"/>
      <c r="AM579" s="75"/>
      <c r="AN579" s="75"/>
      <c r="AO579" s="117"/>
      <c r="AP579" s="117"/>
      <c r="AQ579" s="117"/>
      <c r="AR579" s="117"/>
      <c r="AS579" s="117"/>
      <c r="AT579" s="117"/>
      <c r="AU579" s="117"/>
      <c r="AV579" s="117"/>
      <c r="AW579" s="117"/>
      <c r="AX579" s="117"/>
      <c r="AY579" s="75"/>
      <c r="AZ579" s="75"/>
      <c r="BA579" s="75"/>
      <c r="BB579" s="75"/>
      <c r="BC579" s="75"/>
      <c r="BD579" s="75"/>
      <c r="BE579" s="75"/>
      <c r="BF579" s="75"/>
      <c r="BG579" s="75"/>
      <c r="BH579" s="75"/>
      <c r="BI579" s="75"/>
      <c r="BJ579" s="75"/>
      <c r="BK579" s="75"/>
      <c r="BL579" s="75"/>
      <c r="BM579" s="75"/>
      <c r="BN579" s="75"/>
      <c r="BO579" s="75"/>
      <c r="BP579" s="75"/>
      <c r="BQ579" s="75"/>
      <c r="BR579" s="75"/>
      <c r="BS579" s="75"/>
      <c r="BT579" s="75"/>
      <c r="BU579" s="75"/>
      <c r="BV579" s="75"/>
      <c r="BW579" s="75"/>
      <c r="BX579" s="75"/>
      <c r="BY579" s="75"/>
      <c r="BZ579" s="75"/>
      <c r="CA579" s="75"/>
      <c r="CB579" s="75"/>
      <c r="CC579" s="75"/>
      <c r="CD579" s="75"/>
      <c r="CE579" s="75"/>
      <c r="CF579" s="75"/>
      <c r="CG579" s="75"/>
      <c r="CH579" s="75"/>
      <c r="CI579" s="75"/>
      <c r="CJ579" s="75"/>
      <c r="CK579" s="75"/>
      <c r="CL579" s="75"/>
      <c r="CM579" s="75"/>
      <c r="CN579" s="75"/>
      <c r="CO579" s="75"/>
      <c r="CP579" s="75"/>
      <c r="CQ579" s="75"/>
      <c r="CR579" s="75"/>
      <c r="CS579" s="75"/>
      <c r="CT579" s="75"/>
      <c r="CU579" s="75"/>
      <c r="CV579" s="75"/>
      <c r="CW579" s="75"/>
      <c r="CX579" s="75"/>
    </row>
    <row r="580" spans="34:102" x14ac:dyDescent="0.25">
      <c r="AH580" s="75"/>
      <c r="AI580" s="75"/>
      <c r="AJ580" s="75"/>
      <c r="AK580" s="75"/>
      <c r="AL580" s="75"/>
      <c r="AM580" s="75"/>
      <c r="AN580" s="75"/>
      <c r="AO580" s="117"/>
      <c r="AP580" s="117"/>
      <c r="AQ580" s="117"/>
      <c r="AR580" s="117"/>
      <c r="AS580" s="117"/>
      <c r="AT580" s="117"/>
      <c r="AU580" s="117"/>
      <c r="AV580" s="117"/>
      <c r="AW580" s="117"/>
      <c r="AX580" s="117"/>
      <c r="AY580" s="75"/>
      <c r="AZ580" s="75"/>
      <c r="BA580" s="75"/>
      <c r="BB580" s="75"/>
      <c r="BC580" s="75"/>
      <c r="BD580" s="75"/>
      <c r="BE580" s="75"/>
      <c r="BF580" s="75"/>
      <c r="BG580" s="75"/>
      <c r="BH580" s="75"/>
      <c r="BI580" s="75"/>
      <c r="BJ580" s="75"/>
      <c r="BK580" s="75"/>
      <c r="BL580" s="75"/>
      <c r="BM580" s="75"/>
      <c r="BN580" s="75"/>
      <c r="BO580" s="75"/>
      <c r="BP580" s="75"/>
      <c r="BQ580" s="75"/>
      <c r="BR580" s="75"/>
      <c r="BS580" s="75"/>
      <c r="BT580" s="75"/>
      <c r="BU580" s="75"/>
      <c r="BV580" s="75"/>
      <c r="BW580" s="75"/>
      <c r="BX580" s="75"/>
      <c r="BY580" s="75"/>
      <c r="BZ580" s="75"/>
      <c r="CA580" s="75"/>
      <c r="CB580" s="75"/>
      <c r="CC580" s="75"/>
      <c r="CD580" s="75"/>
      <c r="CE580" s="75"/>
      <c r="CF580" s="75"/>
      <c r="CG580" s="75"/>
      <c r="CH580" s="75"/>
      <c r="CI580" s="75"/>
      <c r="CJ580" s="75"/>
      <c r="CK580" s="75"/>
      <c r="CL580" s="75"/>
      <c r="CM580" s="75"/>
      <c r="CN580" s="75"/>
      <c r="CO580" s="75"/>
      <c r="CP580" s="75"/>
      <c r="CQ580" s="75"/>
      <c r="CR580" s="75"/>
      <c r="CS580" s="75"/>
      <c r="CT580" s="75"/>
      <c r="CU580" s="75"/>
      <c r="CV580" s="75"/>
      <c r="CW580" s="75"/>
      <c r="CX580" s="75"/>
    </row>
    <row r="581" spans="34:102" x14ac:dyDescent="0.25">
      <c r="AH581" s="75"/>
      <c r="AI581" s="75"/>
      <c r="AJ581" s="75"/>
      <c r="AK581" s="75"/>
      <c r="AL581" s="75"/>
      <c r="AM581" s="75"/>
      <c r="AN581" s="75"/>
      <c r="AO581" s="117"/>
      <c r="AP581" s="117"/>
      <c r="AQ581" s="117"/>
      <c r="AR581" s="117"/>
      <c r="AS581" s="117"/>
      <c r="AT581" s="117"/>
      <c r="AU581" s="117"/>
      <c r="AV581" s="117"/>
      <c r="AW581" s="117"/>
      <c r="AX581" s="117"/>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5"/>
      <c r="CK581" s="75"/>
      <c r="CL581" s="75"/>
      <c r="CM581" s="75"/>
      <c r="CN581" s="75"/>
      <c r="CO581" s="75"/>
      <c r="CP581" s="75"/>
      <c r="CQ581" s="75"/>
      <c r="CR581" s="75"/>
      <c r="CS581" s="75"/>
      <c r="CT581" s="75"/>
      <c r="CU581" s="75"/>
      <c r="CV581" s="75"/>
      <c r="CW581" s="75"/>
      <c r="CX581" s="75"/>
    </row>
    <row r="582" spans="34:102" x14ac:dyDescent="0.25">
      <c r="AH582" s="75"/>
      <c r="AI582" s="75"/>
      <c r="AJ582" s="75"/>
      <c r="AK582" s="75"/>
      <c r="AL582" s="75"/>
      <c r="AM582" s="75"/>
      <c r="AN582" s="75"/>
      <c r="AO582" s="117"/>
      <c r="AP582" s="117"/>
      <c r="AQ582" s="117"/>
      <c r="AR582" s="117"/>
      <c r="AS582" s="117"/>
      <c r="AT582" s="117"/>
      <c r="AU582" s="117"/>
      <c r="AV582" s="117"/>
      <c r="AW582" s="117"/>
      <c r="AX582" s="117"/>
      <c r="AY582" s="75"/>
      <c r="AZ582" s="75"/>
      <c r="BA582" s="75"/>
      <c r="BB582" s="75"/>
      <c r="BC582" s="75"/>
      <c r="BD582" s="75"/>
      <c r="BE582" s="75"/>
      <c r="BF582" s="75"/>
      <c r="BG582" s="75"/>
      <c r="BH582" s="75"/>
      <c r="BI582" s="75"/>
      <c r="BJ582" s="75"/>
      <c r="BK582" s="75"/>
      <c r="BL582" s="75"/>
      <c r="BM582" s="75"/>
      <c r="BN582" s="75"/>
      <c r="BO582" s="75"/>
      <c r="BP582" s="75"/>
      <c r="BQ582" s="75"/>
      <c r="BR582" s="75"/>
      <c r="BS582" s="75"/>
      <c r="BT582" s="75"/>
      <c r="BU582" s="75"/>
      <c r="BV582" s="75"/>
      <c r="BW582" s="75"/>
      <c r="BX582" s="75"/>
      <c r="BY582" s="75"/>
      <c r="BZ582" s="75"/>
      <c r="CA582" s="75"/>
      <c r="CB582" s="75"/>
      <c r="CC582" s="75"/>
      <c r="CD582" s="75"/>
      <c r="CE582" s="75"/>
      <c r="CF582" s="75"/>
      <c r="CG582" s="75"/>
      <c r="CH582" s="75"/>
      <c r="CI582" s="75"/>
      <c r="CJ582" s="75"/>
      <c r="CK582" s="75"/>
      <c r="CL582" s="75"/>
      <c r="CM582" s="75"/>
      <c r="CN582" s="75"/>
      <c r="CO582" s="75"/>
      <c r="CP582" s="75"/>
      <c r="CQ582" s="75"/>
      <c r="CR582" s="75"/>
      <c r="CS582" s="75"/>
      <c r="CT582" s="75"/>
      <c r="CU582" s="75"/>
      <c r="CV582" s="75"/>
      <c r="CW582" s="75"/>
      <c r="CX582" s="75"/>
    </row>
    <row r="583" spans="34:102" x14ac:dyDescent="0.25">
      <c r="AH583" s="75"/>
      <c r="AI583" s="75"/>
      <c r="AJ583" s="75"/>
      <c r="AK583" s="75"/>
      <c r="AL583" s="75"/>
      <c r="AM583" s="75"/>
      <c r="AN583" s="75"/>
      <c r="AO583" s="117"/>
      <c r="AP583" s="117"/>
      <c r="AQ583" s="117"/>
      <c r="AR583" s="117"/>
      <c r="AS583" s="117"/>
      <c r="AT583" s="117"/>
      <c r="AU583" s="117"/>
      <c r="AV583" s="117"/>
      <c r="AW583" s="117"/>
      <c r="AX583" s="117"/>
      <c r="AY583" s="75"/>
      <c r="AZ583" s="75"/>
      <c r="BA583" s="75"/>
      <c r="BB583" s="75"/>
      <c r="BC583" s="75"/>
      <c r="BD583" s="75"/>
      <c r="BE583" s="75"/>
      <c r="BF583" s="75"/>
      <c r="BG583" s="75"/>
      <c r="BH583" s="75"/>
      <c r="BI583" s="75"/>
      <c r="BJ583" s="75"/>
      <c r="BK583" s="75"/>
      <c r="BL583" s="75"/>
      <c r="BM583" s="75"/>
      <c r="BN583" s="75"/>
      <c r="BO583" s="75"/>
      <c r="BP583" s="75"/>
      <c r="BQ583" s="75"/>
      <c r="BR583" s="75"/>
      <c r="BS583" s="75"/>
      <c r="BT583" s="75"/>
      <c r="BU583" s="75"/>
      <c r="BV583" s="75"/>
      <c r="BW583" s="75"/>
      <c r="BX583" s="75"/>
      <c r="BY583" s="75"/>
      <c r="BZ583" s="75"/>
      <c r="CA583" s="75"/>
      <c r="CB583" s="75"/>
      <c r="CC583" s="75"/>
      <c r="CD583" s="75"/>
      <c r="CE583" s="75"/>
      <c r="CF583" s="75"/>
      <c r="CG583" s="75"/>
      <c r="CH583" s="75"/>
      <c r="CI583" s="75"/>
      <c r="CJ583" s="75"/>
      <c r="CK583" s="75"/>
      <c r="CL583" s="75"/>
      <c r="CM583" s="75"/>
      <c r="CN583" s="75"/>
      <c r="CO583" s="75"/>
      <c r="CP583" s="75"/>
      <c r="CQ583" s="75"/>
      <c r="CR583" s="75"/>
      <c r="CS583" s="75"/>
      <c r="CT583" s="75"/>
      <c r="CU583" s="75"/>
      <c r="CV583" s="75"/>
      <c r="CW583" s="75"/>
      <c r="CX583" s="75"/>
    </row>
    <row r="584" spans="34:102" x14ac:dyDescent="0.25">
      <c r="AH584" s="75"/>
      <c r="AI584" s="75"/>
      <c r="AJ584" s="75"/>
      <c r="AK584" s="75"/>
      <c r="AL584" s="75"/>
      <c r="AM584" s="75"/>
      <c r="AN584" s="75"/>
      <c r="AO584" s="117"/>
      <c r="AP584" s="117"/>
      <c r="AQ584" s="117"/>
      <c r="AR584" s="117"/>
      <c r="AS584" s="117"/>
      <c r="AT584" s="117"/>
      <c r="AU584" s="117"/>
      <c r="AV584" s="117"/>
      <c r="AW584" s="117"/>
      <c r="AX584" s="117"/>
      <c r="AY584" s="75"/>
      <c r="AZ584" s="75"/>
      <c r="BA584" s="75"/>
      <c r="BB584" s="75"/>
      <c r="BC584" s="75"/>
      <c r="BD584" s="75"/>
      <c r="BE584" s="75"/>
      <c r="BF584" s="75"/>
      <c r="BG584" s="75"/>
      <c r="BH584" s="75"/>
      <c r="BI584" s="75"/>
      <c r="BJ584" s="75"/>
      <c r="BK584" s="75"/>
      <c r="BL584" s="75"/>
      <c r="BM584" s="75"/>
      <c r="BN584" s="75"/>
      <c r="BO584" s="75"/>
      <c r="BP584" s="75"/>
      <c r="BQ584" s="75"/>
      <c r="BR584" s="75"/>
      <c r="BS584" s="75"/>
      <c r="BT584" s="75"/>
      <c r="BU584" s="75"/>
      <c r="BV584" s="75"/>
      <c r="BW584" s="75"/>
      <c r="BX584" s="75"/>
      <c r="BY584" s="75"/>
      <c r="BZ584" s="75"/>
      <c r="CA584" s="75"/>
      <c r="CB584" s="75"/>
      <c r="CC584" s="75"/>
      <c r="CD584" s="75"/>
      <c r="CE584" s="75"/>
      <c r="CF584" s="75"/>
      <c r="CG584" s="75"/>
      <c r="CH584" s="75"/>
      <c r="CI584" s="75"/>
      <c r="CJ584" s="75"/>
      <c r="CK584" s="75"/>
      <c r="CL584" s="75"/>
      <c r="CM584" s="75"/>
      <c r="CN584" s="75"/>
      <c r="CO584" s="75"/>
      <c r="CP584" s="75"/>
      <c r="CQ584" s="75"/>
      <c r="CR584" s="75"/>
      <c r="CS584" s="75"/>
      <c r="CT584" s="75"/>
      <c r="CU584" s="75"/>
      <c r="CV584" s="75"/>
      <c r="CW584" s="75"/>
      <c r="CX584" s="75"/>
    </row>
    <row r="585" spans="34:102" x14ac:dyDescent="0.25">
      <c r="AH585" s="75"/>
      <c r="AI585" s="75"/>
      <c r="AJ585" s="75"/>
      <c r="AK585" s="75"/>
      <c r="AL585" s="75"/>
      <c r="AM585" s="75"/>
      <c r="AN585" s="75"/>
      <c r="AO585" s="117"/>
      <c r="AP585" s="117"/>
      <c r="AQ585" s="117"/>
      <c r="AR585" s="117"/>
      <c r="AS585" s="117"/>
      <c r="AT585" s="117"/>
      <c r="AU585" s="117"/>
      <c r="AV585" s="117"/>
      <c r="AW585" s="117"/>
      <c r="AX585" s="117"/>
      <c r="AY585" s="75"/>
      <c r="AZ585" s="75"/>
      <c r="BA585" s="75"/>
      <c r="BB585" s="75"/>
      <c r="BC585" s="75"/>
      <c r="BD585" s="75"/>
      <c r="BE585" s="75"/>
      <c r="BF585" s="75"/>
      <c r="BG585" s="75"/>
      <c r="BH585" s="75"/>
      <c r="BI585" s="75"/>
      <c r="BJ585" s="75"/>
      <c r="BK585" s="75"/>
      <c r="BL585" s="75"/>
      <c r="BM585" s="75"/>
      <c r="BN585" s="75"/>
      <c r="BO585" s="75"/>
      <c r="BP585" s="75"/>
      <c r="BQ585" s="75"/>
      <c r="BR585" s="75"/>
      <c r="BS585" s="75"/>
      <c r="BT585" s="75"/>
      <c r="BU585" s="75"/>
      <c r="BV585" s="75"/>
      <c r="BW585" s="75"/>
      <c r="BX585" s="75"/>
      <c r="BY585" s="75"/>
      <c r="BZ585" s="75"/>
      <c r="CA585" s="75"/>
      <c r="CB585" s="75"/>
      <c r="CC585" s="75"/>
      <c r="CD585" s="75"/>
      <c r="CE585" s="75"/>
      <c r="CF585" s="75"/>
      <c r="CG585" s="75"/>
      <c r="CH585" s="75"/>
      <c r="CI585" s="75"/>
      <c r="CJ585" s="75"/>
      <c r="CK585" s="75"/>
      <c r="CL585" s="75"/>
      <c r="CM585" s="75"/>
      <c r="CN585" s="75"/>
      <c r="CO585" s="75"/>
      <c r="CP585" s="75"/>
      <c r="CQ585" s="75"/>
      <c r="CR585" s="75"/>
      <c r="CS585" s="75"/>
      <c r="CT585" s="75"/>
      <c r="CU585" s="75"/>
      <c r="CV585" s="75"/>
      <c r="CW585" s="75"/>
      <c r="CX585" s="75"/>
    </row>
    <row r="586" spans="34:102" x14ac:dyDescent="0.25">
      <c r="AH586" s="75"/>
      <c r="AI586" s="75"/>
      <c r="AJ586" s="75"/>
      <c r="AK586" s="75"/>
      <c r="AL586" s="75"/>
      <c r="AM586" s="75"/>
      <c r="AN586" s="75"/>
      <c r="AO586" s="117"/>
      <c r="AP586" s="117"/>
      <c r="AQ586" s="117"/>
      <c r="AR586" s="117"/>
      <c r="AS586" s="117"/>
      <c r="AT586" s="117"/>
      <c r="AU586" s="117"/>
      <c r="AV586" s="117"/>
      <c r="AW586" s="117"/>
      <c r="AX586" s="117"/>
      <c r="AY586" s="75"/>
      <c r="AZ586" s="75"/>
      <c r="BA586" s="75"/>
      <c r="BB586" s="75"/>
      <c r="BC586" s="75"/>
      <c r="BD586" s="75"/>
      <c r="BE586" s="75"/>
      <c r="BF586" s="75"/>
      <c r="BG586" s="75"/>
      <c r="BH586" s="75"/>
      <c r="BI586" s="75"/>
      <c r="BJ586" s="75"/>
      <c r="BK586" s="75"/>
      <c r="BL586" s="75"/>
      <c r="BM586" s="75"/>
      <c r="BN586" s="75"/>
      <c r="BO586" s="75"/>
      <c r="BP586" s="75"/>
      <c r="BQ586" s="75"/>
      <c r="BR586" s="75"/>
      <c r="BS586" s="75"/>
      <c r="BT586" s="75"/>
      <c r="BU586" s="75"/>
      <c r="BV586" s="75"/>
      <c r="BW586" s="75"/>
      <c r="BX586" s="75"/>
      <c r="BY586" s="75"/>
      <c r="BZ586" s="75"/>
      <c r="CA586" s="75"/>
      <c r="CB586" s="75"/>
      <c r="CC586" s="75"/>
      <c r="CD586" s="75"/>
      <c r="CE586" s="75"/>
      <c r="CF586" s="75"/>
      <c r="CG586" s="75"/>
      <c r="CH586" s="75"/>
      <c r="CI586" s="75"/>
      <c r="CJ586" s="75"/>
      <c r="CK586" s="75"/>
      <c r="CL586" s="75"/>
      <c r="CM586" s="75"/>
      <c r="CN586" s="75"/>
      <c r="CO586" s="75"/>
      <c r="CP586" s="75"/>
      <c r="CQ586" s="75"/>
      <c r="CR586" s="75"/>
      <c r="CS586" s="75"/>
      <c r="CT586" s="75"/>
      <c r="CU586" s="75"/>
      <c r="CV586" s="75"/>
      <c r="CW586" s="75"/>
      <c r="CX586" s="75"/>
    </row>
    <row r="587" spans="34:102" x14ac:dyDescent="0.25">
      <c r="AH587" s="75"/>
      <c r="AI587" s="75"/>
      <c r="AJ587" s="75"/>
      <c r="AK587" s="75"/>
      <c r="AL587" s="75"/>
      <c r="AM587" s="75"/>
      <c r="AN587" s="75"/>
      <c r="AO587" s="117"/>
      <c r="AP587" s="117"/>
      <c r="AQ587" s="117"/>
      <c r="AR587" s="117"/>
      <c r="AS587" s="117"/>
      <c r="AT587" s="117"/>
      <c r="AU587" s="117"/>
      <c r="AV587" s="117"/>
      <c r="AW587" s="117"/>
      <c r="AX587" s="117"/>
      <c r="AY587" s="75"/>
      <c r="AZ587" s="75"/>
      <c r="BA587" s="75"/>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75"/>
      <c r="BY587" s="75"/>
      <c r="BZ587" s="75"/>
      <c r="CA587" s="75"/>
      <c r="CB587" s="75"/>
      <c r="CC587" s="75"/>
      <c r="CD587" s="75"/>
      <c r="CE587" s="75"/>
      <c r="CF587" s="75"/>
      <c r="CG587" s="75"/>
      <c r="CH587" s="75"/>
      <c r="CI587" s="75"/>
      <c r="CJ587" s="75"/>
      <c r="CK587" s="75"/>
      <c r="CL587" s="75"/>
      <c r="CM587" s="75"/>
      <c r="CN587" s="75"/>
      <c r="CO587" s="75"/>
      <c r="CP587" s="75"/>
      <c r="CQ587" s="75"/>
      <c r="CR587" s="75"/>
      <c r="CS587" s="75"/>
      <c r="CT587" s="75"/>
      <c r="CU587" s="75"/>
      <c r="CV587" s="75"/>
      <c r="CW587" s="75"/>
      <c r="CX587" s="75"/>
    </row>
    <row r="588" spans="34:102" x14ac:dyDescent="0.25">
      <c r="AH588" s="75"/>
      <c r="AI588" s="75"/>
      <c r="AJ588" s="75"/>
      <c r="AK588" s="75"/>
      <c r="AL588" s="75"/>
      <c r="AM588" s="75"/>
      <c r="AN588" s="75"/>
      <c r="AO588" s="117"/>
      <c r="AP588" s="117"/>
      <c r="AQ588" s="117"/>
      <c r="AR588" s="117"/>
      <c r="AS588" s="117"/>
      <c r="AT588" s="117"/>
      <c r="AU588" s="117"/>
      <c r="AV588" s="117"/>
      <c r="AW588" s="117"/>
      <c r="AX588" s="117"/>
      <c r="AY588" s="75"/>
      <c r="AZ588" s="75"/>
      <c r="BA588" s="75"/>
      <c r="BB588" s="75"/>
      <c r="BC588" s="75"/>
      <c r="BD588" s="75"/>
      <c r="BE588" s="75"/>
      <c r="BF588" s="75"/>
      <c r="BG588" s="75"/>
      <c r="BH588" s="75"/>
      <c r="BI588" s="75"/>
      <c r="BJ588" s="75"/>
      <c r="BK588" s="75"/>
      <c r="BL588" s="75"/>
      <c r="BM588" s="75"/>
      <c r="BN588" s="75"/>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5"/>
      <c r="CK588" s="75"/>
      <c r="CL588" s="75"/>
      <c r="CM588" s="75"/>
      <c r="CN588" s="75"/>
      <c r="CO588" s="75"/>
      <c r="CP588" s="75"/>
      <c r="CQ588" s="75"/>
      <c r="CR588" s="75"/>
      <c r="CS588" s="75"/>
      <c r="CT588" s="75"/>
      <c r="CU588" s="75"/>
      <c r="CV588" s="75"/>
      <c r="CW588" s="75"/>
      <c r="CX588" s="75"/>
    </row>
    <row r="589" spans="34:102" x14ac:dyDescent="0.25">
      <c r="AH589" s="75"/>
      <c r="AI589" s="75"/>
      <c r="AJ589" s="75"/>
      <c r="AK589" s="75"/>
      <c r="AL589" s="75"/>
      <c r="AM589" s="75"/>
      <c r="AN589" s="75"/>
      <c r="AO589" s="117"/>
      <c r="AP589" s="117"/>
      <c r="AQ589" s="117"/>
      <c r="AR589" s="117"/>
      <c r="AS589" s="117"/>
      <c r="AT589" s="117"/>
      <c r="AU589" s="117"/>
      <c r="AV589" s="117"/>
      <c r="AW589" s="117"/>
      <c r="AX589" s="117"/>
      <c r="AY589" s="75"/>
      <c r="AZ589" s="75"/>
      <c r="BA589" s="75"/>
      <c r="BB589" s="75"/>
      <c r="BC589" s="75"/>
      <c r="BD589" s="75"/>
      <c r="BE589" s="75"/>
      <c r="BF589" s="75"/>
      <c r="BG589" s="75"/>
      <c r="BH589" s="75"/>
      <c r="BI589" s="75"/>
      <c r="BJ589" s="75"/>
      <c r="BK589" s="75"/>
      <c r="BL589" s="75"/>
      <c r="BM589" s="75"/>
      <c r="BN589" s="75"/>
      <c r="BO589" s="75"/>
      <c r="BP589" s="75"/>
      <c r="BQ589" s="75"/>
      <c r="BR589" s="75"/>
      <c r="BS589" s="75"/>
      <c r="BT589" s="75"/>
      <c r="BU589" s="75"/>
      <c r="BV589" s="75"/>
      <c r="BW589" s="75"/>
      <c r="BX589" s="75"/>
      <c r="BY589" s="75"/>
      <c r="BZ589" s="75"/>
      <c r="CA589" s="75"/>
      <c r="CB589" s="75"/>
      <c r="CC589" s="75"/>
      <c r="CD589" s="75"/>
      <c r="CE589" s="75"/>
      <c r="CF589" s="75"/>
      <c r="CG589" s="75"/>
      <c r="CH589" s="75"/>
      <c r="CI589" s="75"/>
      <c r="CJ589" s="75"/>
      <c r="CK589" s="75"/>
      <c r="CL589" s="75"/>
      <c r="CM589" s="75"/>
      <c r="CN589" s="75"/>
      <c r="CO589" s="75"/>
      <c r="CP589" s="75"/>
      <c r="CQ589" s="75"/>
      <c r="CR589" s="75"/>
      <c r="CS589" s="75"/>
      <c r="CT589" s="75"/>
      <c r="CU589" s="75"/>
      <c r="CV589" s="75"/>
      <c r="CW589" s="75"/>
      <c r="CX589" s="75"/>
    </row>
    <row r="590" spans="34:102" x14ac:dyDescent="0.25">
      <c r="AH590" s="75"/>
      <c r="AI590" s="75"/>
      <c r="AJ590" s="75"/>
      <c r="AK590" s="75"/>
      <c r="AL590" s="75"/>
      <c r="AM590" s="75"/>
      <c r="AN590" s="75"/>
      <c r="AO590" s="117"/>
      <c r="AP590" s="117"/>
      <c r="AQ590" s="117"/>
      <c r="AR590" s="117"/>
      <c r="AS590" s="117"/>
      <c r="AT590" s="117"/>
      <c r="AU590" s="117"/>
      <c r="AV590" s="117"/>
      <c r="AW590" s="117"/>
      <c r="AX590" s="117"/>
      <c r="AY590" s="75"/>
      <c r="AZ590" s="75"/>
      <c r="BA590" s="75"/>
      <c r="BB590" s="75"/>
      <c r="BC590" s="75"/>
      <c r="BD590" s="75"/>
      <c r="BE590" s="75"/>
      <c r="BF590" s="75"/>
      <c r="BG590" s="75"/>
      <c r="BH590" s="75"/>
      <c r="BI590" s="75"/>
      <c r="BJ590" s="75"/>
      <c r="BK590" s="75"/>
      <c r="BL590" s="75"/>
      <c r="BM590" s="75"/>
      <c r="BN590" s="75"/>
      <c r="BO590" s="75"/>
      <c r="BP590" s="75"/>
      <c r="BQ590" s="75"/>
      <c r="BR590" s="75"/>
      <c r="BS590" s="75"/>
      <c r="BT590" s="75"/>
      <c r="BU590" s="75"/>
      <c r="BV590" s="75"/>
      <c r="BW590" s="75"/>
      <c r="BX590" s="75"/>
      <c r="BY590" s="75"/>
      <c r="BZ590" s="75"/>
      <c r="CA590" s="75"/>
      <c r="CB590" s="75"/>
      <c r="CC590" s="75"/>
      <c r="CD590" s="75"/>
      <c r="CE590" s="75"/>
      <c r="CF590" s="75"/>
      <c r="CG590" s="75"/>
      <c r="CH590" s="75"/>
      <c r="CI590" s="75"/>
      <c r="CJ590" s="75"/>
      <c r="CK590" s="75"/>
      <c r="CL590" s="75"/>
      <c r="CM590" s="75"/>
      <c r="CN590" s="75"/>
      <c r="CO590" s="75"/>
      <c r="CP590" s="75"/>
      <c r="CQ590" s="75"/>
      <c r="CR590" s="75"/>
      <c r="CS590" s="75"/>
      <c r="CT590" s="75"/>
      <c r="CU590" s="75"/>
      <c r="CV590" s="75"/>
      <c r="CW590" s="75"/>
      <c r="CX590" s="75"/>
    </row>
    <row r="591" spans="34:102" x14ac:dyDescent="0.25">
      <c r="AH591" s="75"/>
      <c r="AI591" s="75"/>
      <c r="AJ591" s="75"/>
      <c r="AK591" s="75"/>
      <c r="AL591" s="75"/>
      <c r="AM591" s="75"/>
      <c r="AN591" s="75"/>
      <c r="AO591" s="117"/>
      <c r="AP591" s="117"/>
      <c r="AQ591" s="117"/>
      <c r="AR591" s="117"/>
      <c r="AS591" s="117"/>
      <c r="AT591" s="117"/>
      <c r="AU591" s="117"/>
      <c r="AV591" s="117"/>
      <c r="AW591" s="117"/>
      <c r="AX591" s="117"/>
      <c r="AY591" s="75"/>
      <c r="AZ591" s="75"/>
      <c r="BA591" s="75"/>
      <c r="BB591" s="75"/>
      <c r="BC591" s="75"/>
      <c r="BD591" s="75"/>
      <c r="BE591" s="75"/>
      <c r="BF591" s="75"/>
      <c r="BG591" s="75"/>
      <c r="BH591" s="75"/>
      <c r="BI591" s="75"/>
      <c r="BJ591" s="75"/>
      <c r="BK591" s="75"/>
      <c r="BL591" s="75"/>
      <c r="BM591" s="75"/>
      <c r="BN591" s="75"/>
      <c r="BO591" s="75"/>
      <c r="BP591" s="75"/>
      <c r="BQ591" s="75"/>
      <c r="BR591" s="75"/>
      <c r="BS591" s="75"/>
      <c r="BT591" s="75"/>
      <c r="BU591" s="75"/>
      <c r="BV591" s="75"/>
      <c r="BW591" s="75"/>
      <c r="BX591" s="75"/>
      <c r="BY591" s="75"/>
      <c r="BZ591" s="75"/>
      <c r="CA591" s="75"/>
      <c r="CB591" s="75"/>
      <c r="CC591" s="75"/>
      <c r="CD591" s="75"/>
      <c r="CE591" s="75"/>
      <c r="CF591" s="75"/>
      <c r="CG591" s="75"/>
      <c r="CH591" s="75"/>
      <c r="CI591" s="75"/>
      <c r="CJ591" s="75"/>
      <c r="CK591" s="75"/>
      <c r="CL591" s="75"/>
      <c r="CM591" s="75"/>
      <c r="CN591" s="75"/>
      <c r="CO591" s="75"/>
      <c r="CP591" s="75"/>
      <c r="CQ591" s="75"/>
      <c r="CR591" s="75"/>
      <c r="CS591" s="75"/>
      <c r="CT591" s="75"/>
      <c r="CU591" s="75"/>
      <c r="CV591" s="75"/>
      <c r="CW591" s="75"/>
      <c r="CX591" s="75"/>
    </row>
    <row r="592" spans="34:102" x14ac:dyDescent="0.25">
      <c r="AH592" s="75"/>
      <c r="AI592" s="75"/>
      <c r="AJ592" s="75"/>
      <c r="AK592" s="75"/>
      <c r="AL592" s="75"/>
      <c r="AM592" s="75"/>
      <c r="AN592" s="75"/>
      <c r="AO592" s="117"/>
      <c r="AP592" s="117"/>
      <c r="AQ592" s="117"/>
      <c r="AR592" s="117"/>
      <c r="AS592" s="117"/>
      <c r="AT592" s="117"/>
      <c r="AU592" s="117"/>
      <c r="AV592" s="117"/>
      <c r="AW592" s="117"/>
      <c r="AX592" s="117"/>
      <c r="AY592" s="75"/>
      <c r="AZ592" s="75"/>
      <c r="BA592" s="75"/>
      <c r="BB592" s="75"/>
      <c r="BC592" s="75"/>
      <c r="BD592" s="75"/>
      <c r="BE592" s="75"/>
      <c r="BF592" s="75"/>
      <c r="BG592" s="75"/>
      <c r="BH592" s="75"/>
      <c r="BI592" s="75"/>
      <c r="BJ592" s="75"/>
      <c r="BK592" s="75"/>
      <c r="BL592" s="75"/>
      <c r="BM592" s="75"/>
      <c r="BN592" s="75"/>
      <c r="BO592" s="75"/>
      <c r="BP592" s="75"/>
      <c r="BQ592" s="75"/>
      <c r="BR592" s="75"/>
      <c r="BS592" s="75"/>
      <c r="BT592" s="75"/>
      <c r="BU592" s="75"/>
      <c r="BV592" s="75"/>
      <c r="BW592" s="75"/>
      <c r="BX592" s="75"/>
      <c r="BY592" s="75"/>
      <c r="BZ592" s="75"/>
      <c r="CA592" s="75"/>
      <c r="CB592" s="75"/>
      <c r="CC592" s="75"/>
      <c r="CD592" s="75"/>
      <c r="CE592" s="75"/>
      <c r="CF592" s="75"/>
      <c r="CG592" s="75"/>
      <c r="CH592" s="75"/>
      <c r="CI592" s="75"/>
      <c r="CJ592" s="75"/>
      <c r="CK592" s="75"/>
      <c r="CL592" s="75"/>
      <c r="CM592" s="75"/>
      <c r="CN592" s="75"/>
      <c r="CO592" s="75"/>
      <c r="CP592" s="75"/>
      <c r="CQ592" s="75"/>
      <c r="CR592" s="75"/>
      <c r="CS592" s="75"/>
      <c r="CT592" s="75"/>
      <c r="CU592" s="75"/>
      <c r="CV592" s="75"/>
      <c r="CW592" s="75"/>
      <c r="CX592" s="75"/>
    </row>
    <row r="593" spans="34:102" x14ac:dyDescent="0.25">
      <c r="AH593" s="75"/>
      <c r="AI593" s="75"/>
      <c r="AJ593" s="75"/>
      <c r="AK593" s="75"/>
      <c r="AL593" s="75"/>
      <c r="AM593" s="75"/>
      <c r="AN593" s="75"/>
      <c r="AO593" s="117"/>
      <c r="AP593" s="117"/>
      <c r="AQ593" s="117"/>
      <c r="AR593" s="117"/>
      <c r="AS593" s="117"/>
      <c r="AT593" s="117"/>
      <c r="AU593" s="117"/>
      <c r="AV593" s="117"/>
      <c r="AW593" s="117"/>
      <c r="AX593" s="117"/>
      <c r="AY593" s="75"/>
      <c r="AZ593" s="75"/>
      <c r="BA593" s="75"/>
      <c r="BB593" s="75"/>
      <c r="BC593" s="75"/>
      <c r="BD593" s="75"/>
      <c r="BE593" s="75"/>
      <c r="BF593" s="75"/>
      <c r="BG593" s="75"/>
      <c r="BH593" s="75"/>
      <c r="BI593" s="75"/>
      <c r="BJ593" s="75"/>
      <c r="BK593" s="75"/>
      <c r="BL593" s="75"/>
      <c r="BM593" s="75"/>
      <c r="BN593" s="75"/>
      <c r="BO593" s="75"/>
      <c r="BP593" s="75"/>
      <c r="BQ593" s="75"/>
      <c r="BR593" s="75"/>
      <c r="BS593" s="75"/>
      <c r="BT593" s="75"/>
      <c r="BU593" s="75"/>
      <c r="BV593" s="75"/>
      <c r="BW593" s="75"/>
      <c r="BX593" s="75"/>
      <c r="BY593" s="75"/>
      <c r="BZ593" s="75"/>
      <c r="CA593" s="75"/>
      <c r="CB593" s="75"/>
      <c r="CC593" s="75"/>
      <c r="CD593" s="75"/>
      <c r="CE593" s="75"/>
      <c r="CF593" s="75"/>
      <c r="CG593" s="75"/>
      <c r="CH593" s="75"/>
      <c r="CI593" s="75"/>
      <c r="CJ593" s="75"/>
      <c r="CK593" s="75"/>
      <c r="CL593" s="75"/>
      <c r="CM593" s="75"/>
      <c r="CN593" s="75"/>
      <c r="CO593" s="75"/>
      <c r="CP593" s="75"/>
      <c r="CQ593" s="75"/>
      <c r="CR593" s="75"/>
      <c r="CS593" s="75"/>
      <c r="CT593" s="75"/>
      <c r="CU593" s="75"/>
      <c r="CV593" s="75"/>
      <c r="CW593" s="75"/>
      <c r="CX593" s="75"/>
    </row>
    <row r="594" spans="34:102" x14ac:dyDescent="0.25">
      <c r="AH594" s="75"/>
      <c r="AI594" s="75"/>
      <c r="AJ594" s="75"/>
      <c r="AK594" s="75"/>
      <c r="AL594" s="75"/>
      <c r="AM594" s="75"/>
      <c r="AN594" s="75"/>
      <c r="AO594" s="117"/>
      <c r="AP594" s="117"/>
      <c r="AQ594" s="117"/>
      <c r="AR594" s="117"/>
      <c r="AS594" s="117"/>
      <c r="AT594" s="117"/>
      <c r="AU594" s="117"/>
      <c r="AV594" s="117"/>
      <c r="AW594" s="117"/>
      <c r="AX594" s="117"/>
      <c r="AY594" s="75"/>
      <c r="AZ594" s="75"/>
      <c r="BA594" s="75"/>
      <c r="BB594" s="75"/>
      <c r="BC594" s="75"/>
      <c r="BD594" s="75"/>
      <c r="BE594" s="75"/>
      <c r="BF594" s="75"/>
      <c r="BG594" s="75"/>
      <c r="BH594" s="75"/>
      <c r="BI594" s="75"/>
      <c r="BJ594" s="75"/>
      <c r="BK594" s="75"/>
      <c r="BL594" s="75"/>
      <c r="BM594" s="75"/>
      <c r="BN594" s="75"/>
      <c r="BO594" s="75"/>
      <c r="BP594" s="75"/>
      <c r="BQ594" s="75"/>
      <c r="BR594" s="75"/>
      <c r="BS594" s="75"/>
      <c r="BT594" s="75"/>
      <c r="BU594" s="75"/>
      <c r="BV594" s="75"/>
      <c r="BW594" s="75"/>
      <c r="BX594" s="75"/>
      <c r="BY594" s="75"/>
      <c r="BZ594" s="75"/>
      <c r="CA594" s="75"/>
      <c r="CB594" s="75"/>
      <c r="CC594" s="75"/>
      <c r="CD594" s="75"/>
      <c r="CE594" s="75"/>
      <c r="CF594" s="75"/>
      <c r="CG594" s="75"/>
      <c r="CH594" s="75"/>
      <c r="CI594" s="75"/>
      <c r="CJ594" s="75"/>
      <c r="CK594" s="75"/>
      <c r="CL594" s="75"/>
      <c r="CM594" s="75"/>
      <c r="CN594" s="75"/>
      <c r="CO594" s="75"/>
      <c r="CP594" s="75"/>
      <c r="CQ594" s="75"/>
      <c r="CR594" s="75"/>
      <c r="CS594" s="75"/>
      <c r="CT594" s="75"/>
      <c r="CU594" s="75"/>
      <c r="CV594" s="75"/>
      <c r="CW594" s="75"/>
      <c r="CX594" s="75"/>
    </row>
    <row r="595" spans="34:102" x14ac:dyDescent="0.25">
      <c r="AH595" s="75"/>
      <c r="AI595" s="75"/>
      <c r="AJ595" s="75"/>
      <c r="AK595" s="75"/>
      <c r="AL595" s="75"/>
      <c r="AM595" s="75"/>
      <c r="AN595" s="75"/>
      <c r="AO595" s="117"/>
      <c r="AP595" s="117"/>
      <c r="AQ595" s="117"/>
      <c r="AR595" s="117"/>
      <c r="AS595" s="117"/>
      <c r="AT595" s="117"/>
      <c r="AU595" s="117"/>
      <c r="AV595" s="117"/>
      <c r="AW595" s="117"/>
      <c r="AX595" s="117"/>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75"/>
      <c r="BZ595" s="75"/>
      <c r="CA595" s="75"/>
      <c r="CB595" s="75"/>
      <c r="CC595" s="75"/>
      <c r="CD595" s="75"/>
      <c r="CE595" s="75"/>
      <c r="CF595" s="75"/>
      <c r="CG595" s="75"/>
      <c r="CH595" s="75"/>
      <c r="CI595" s="75"/>
      <c r="CJ595" s="75"/>
      <c r="CK595" s="75"/>
      <c r="CL595" s="75"/>
      <c r="CM595" s="75"/>
      <c r="CN595" s="75"/>
      <c r="CO595" s="75"/>
      <c r="CP595" s="75"/>
      <c r="CQ595" s="75"/>
      <c r="CR595" s="75"/>
      <c r="CS595" s="75"/>
      <c r="CT595" s="75"/>
      <c r="CU595" s="75"/>
      <c r="CV595" s="75"/>
      <c r="CW595" s="75"/>
      <c r="CX595" s="75"/>
    </row>
    <row r="596" spans="34:102" x14ac:dyDescent="0.25">
      <c r="AH596" s="75"/>
      <c r="AI596" s="75"/>
      <c r="AJ596" s="75"/>
      <c r="AK596" s="75"/>
      <c r="AL596" s="75"/>
      <c r="AM596" s="75"/>
      <c r="AN596" s="75"/>
      <c r="AO596" s="117"/>
      <c r="AP596" s="117"/>
      <c r="AQ596" s="117"/>
      <c r="AR596" s="117"/>
      <c r="AS596" s="117"/>
      <c r="AT596" s="117"/>
      <c r="AU596" s="117"/>
      <c r="AV596" s="117"/>
      <c r="AW596" s="117"/>
      <c r="AX596" s="117"/>
      <c r="AY596" s="75"/>
      <c r="AZ596" s="75"/>
      <c r="BA596" s="75"/>
      <c r="BB596" s="75"/>
      <c r="BC596" s="75"/>
      <c r="BD596" s="75"/>
      <c r="BE596" s="75"/>
      <c r="BF596" s="75"/>
      <c r="BG596" s="75"/>
      <c r="BH596" s="75"/>
      <c r="BI596" s="75"/>
      <c r="BJ596" s="75"/>
      <c r="BK596" s="75"/>
      <c r="BL596" s="75"/>
      <c r="BM596" s="75"/>
      <c r="BN596" s="75"/>
      <c r="BO596" s="75"/>
      <c r="BP596" s="75"/>
      <c r="BQ596" s="75"/>
      <c r="BR596" s="75"/>
      <c r="BS596" s="75"/>
      <c r="BT596" s="75"/>
      <c r="BU596" s="75"/>
      <c r="BV596" s="75"/>
      <c r="BW596" s="75"/>
      <c r="BX596" s="75"/>
      <c r="BY596" s="75"/>
      <c r="BZ596" s="75"/>
      <c r="CA596" s="75"/>
      <c r="CB596" s="75"/>
      <c r="CC596" s="75"/>
      <c r="CD596" s="75"/>
      <c r="CE596" s="75"/>
      <c r="CF596" s="75"/>
      <c r="CG596" s="75"/>
      <c r="CH596" s="75"/>
      <c r="CI596" s="75"/>
      <c r="CJ596" s="75"/>
      <c r="CK596" s="75"/>
      <c r="CL596" s="75"/>
      <c r="CM596" s="75"/>
      <c r="CN596" s="75"/>
      <c r="CO596" s="75"/>
      <c r="CP596" s="75"/>
      <c r="CQ596" s="75"/>
      <c r="CR596" s="75"/>
      <c r="CS596" s="75"/>
      <c r="CT596" s="75"/>
      <c r="CU596" s="75"/>
      <c r="CV596" s="75"/>
      <c r="CW596" s="75"/>
      <c r="CX596" s="75"/>
    </row>
    <row r="597" spans="34:102" x14ac:dyDescent="0.25">
      <c r="AH597" s="75"/>
      <c r="AI597" s="75"/>
      <c r="AJ597" s="75"/>
      <c r="AK597" s="75"/>
      <c r="AL597" s="75"/>
      <c r="AM597" s="75"/>
      <c r="AN597" s="75"/>
      <c r="AO597" s="117"/>
      <c r="AP597" s="117"/>
      <c r="AQ597" s="117"/>
      <c r="AR597" s="117"/>
      <c r="AS597" s="117"/>
      <c r="AT597" s="117"/>
      <c r="AU597" s="117"/>
      <c r="AV597" s="117"/>
      <c r="AW597" s="117"/>
      <c r="AX597" s="117"/>
      <c r="AY597" s="75"/>
      <c r="AZ597" s="75"/>
      <c r="BA597" s="75"/>
      <c r="BB597" s="75"/>
      <c r="BC597" s="75"/>
      <c r="BD597" s="75"/>
      <c r="BE597" s="75"/>
      <c r="BF597" s="75"/>
      <c r="BG597" s="75"/>
      <c r="BH597" s="75"/>
      <c r="BI597" s="75"/>
      <c r="BJ597" s="75"/>
      <c r="BK597" s="75"/>
      <c r="BL597" s="75"/>
      <c r="BM597" s="75"/>
      <c r="BN597" s="75"/>
      <c r="BO597" s="75"/>
      <c r="BP597" s="75"/>
      <c r="BQ597" s="75"/>
      <c r="BR597" s="75"/>
      <c r="BS597" s="75"/>
      <c r="BT597" s="75"/>
      <c r="BU597" s="75"/>
      <c r="BV597" s="75"/>
      <c r="BW597" s="75"/>
      <c r="BX597" s="75"/>
      <c r="BY597" s="75"/>
      <c r="BZ597" s="75"/>
      <c r="CA597" s="75"/>
      <c r="CB597" s="75"/>
      <c r="CC597" s="75"/>
      <c r="CD597" s="75"/>
      <c r="CE597" s="75"/>
      <c r="CF597" s="75"/>
      <c r="CG597" s="75"/>
      <c r="CH597" s="75"/>
      <c r="CI597" s="75"/>
      <c r="CJ597" s="75"/>
      <c r="CK597" s="75"/>
      <c r="CL597" s="75"/>
      <c r="CM597" s="75"/>
      <c r="CN597" s="75"/>
      <c r="CO597" s="75"/>
      <c r="CP597" s="75"/>
      <c r="CQ597" s="75"/>
      <c r="CR597" s="75"/>
      <c r="CS597" s="75"/>
      <c r="CT597" s="75"/>
      <c r="CU597" s="75"/>
      <c r="CV597" s="75"/>
      <c r="CW597" s="75"/>
      <c r="CX597" s="75"/>
    </row>
    <row r="598" spans="34:102" x14ac:dyDescent="0.25">
      <c r="AH598" s="75"/>
      <c r="AI598" s="75"/>
      <c r="AJ598" s="75"/>
      <c r="AK598" s="75"/>
      <c r="AL598" s="75"/>
      <c r="AM598" s="75"/>
      <c r="AN598" s="75"/>
      <c r="AO598" s="117"/>
      <c r="AP598" s="117"/>
      <c r="AQ598" s="117"/>
      <c r="AR598" s="117"/>
      <c r="AS598" s="117"/>
      <c r="AT598" s="117"/>
      <c r="AU598" s="117"/>
      <c r="AV598" s="117"/>
      <c r="AW598" s="117"/>
      <c r="AX598" s="117"/>
      <c r="AY598" s="75"/>
      <c r="AZ598" s="75"/>
      <c r="BA598" s="75"/>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75"/>
      <c r="BY598" s="75"/>
      <c r="BZ598" s="75"/>
      <c r="CA598" s="75"/>
      <c r="CB598" s="75"/>
      <c r="CC598" s="75"/>
      <c r="CD598" s="75"/>
      <c r="CE598" s="75"/>
      <c r="CF598" s="75"/>
      <c r="CG598" s="75"/>
      <c r="CH598" s="75"/>
      <c r="CI598" s="75"/>
      <c r="CJ598" s="75"/>
      <c r="CK598" s="75"/>
      <c r="CL598" s="75"/>
      <c r="CM598" s="75"/>
      <c r="CN598" s="75"/>
      <c r="CO598" s="75"/>
      <c r="CP598" s="75"/>
      <c r="CQ598" s="75"/>
      <c r="CR598" s="75"/>
      <c r="CS598" s="75"/>
      <c r="CT598" s="75"/>
      <c r="CU598" s="75"/>
      <c r="CV598" s="75"/>
      <c r="CW598" s="75"/>
      <c r="CX598" s="75"/>
    </row>
    <row r="599" spans="34:102" x14ac:dyDescent="0.25">
      <c r="AH599" s="75"/>
      <c r="AI599" s="75"/>
      <c r="AJ599" s="75"/>
      <c r="AK599" s="75"/>
      <c r="AL599" s="75"/>
      <c r="AM599" s="75"/>
      <c r="AN599" s="75"/>
      <c r="AO599" s="117"/>
      <c r="AP599" s="117"/>
      <c r="AQ599" s="117"/>
      <c r="AR599" s="117"/>
      <c r="AS599" s="117"/>
      <c r="AT599" s="117"/>
      <c r="AU599" s="117"/>
      <c r="AV599" s="117"/>
      <c r="AW599" s="117"/>
      <c r="AX599" s="117"/>
      <c r="AY599" s="75"/>
      <c r="AZ599" s="75"/>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c r="CG599" s="75"/>
      <c r="CH599" s="75"/>
      <c r="CI599" s="75"/>
      <c r="CJ599" s="75"/>
      <c r="CK599" s="75"/>
      <c r="CL599" s="75"/>
      <c r="CM599" s="75"/>
      <c r="CN599" s="75"/>
      <c r="CO599" s="75"/>
      <c r="CP599" s="75"/>
      <c r="CQ599" s="75"/>
      <c r="CR599" s="75"/>
      <c r="CS599" s="75"/>
      <c r="CT599" s="75"/>
      <c r="CU599" s="75"/>
      <c r="CV599" s="75"/>
      <c r="CW599" s="75"/>
      <c r="CX599" s="75"/>
    </row>
    <row r="600" spans="34:102" x14ac:dyDescent="0.25">
      <c r="AH600" s="75"/>
      <c r="AI600" s="75"/>
      <c r="AJ600" s="75"/>
      <c r="AK600" s="75"/>
      <c r="AL600" s="75"/>
      <c r="AM600" s="75"/>
      <c r="AN600" s="75"/>
      <c r="AO600" s="117"/>
      <c r="AP600" s="117"/>
      <c r="AQ600" s="117"/>
      <c r="AR600" s="117"/>
      <c r="AS600" s="117"/>
      <c r="AT600" s="117"/>
      <c r="AU600" s="117"/>
      <c r="AV600" s="117"/>
      <c r="AW600" s="117"/>
      <c r="AX600" s="117"/>
      <c r="AY600" s="75"/>
      <c r="AZ600" s="75"/>
      <c r="BA600" s="75"/>
      <c r="BB600" s="75"/>
      <c r="BC600" s="75"/>
      <c r="BD600" s="75"/>
      <c r="BE600" s="75"/>
      <c r="BF600" s="75"/>
      <c r="BG600" s="75"/>
      <c r="BH600" s="75"/>
      <c r="BI600" s="75"/>
      <c r="BJ600" s="75"/>
      <c r="BK600" s="75"/>
      <c r="BL600" s="75"/>
      <c r="BM600" s="75"/>
      <c r="BN600" s="75"/>
      <c r="BO600" s="75"/>
      <c r="BP600" s="75"/>
      <c r="BQ600" s="75"/>
      <c r="BR600" s="75"/>
      <c r="BS600" s="75"/>
      <c r="BT600" s="75"/>
      <c r="BU600" s="75"/>
      <c r="BV600" s="75"/>
      <c r="BW600" s="75"/>
      <c r="BX600" s="75"/>
      <c r="BY600" s="75"/>
      <c r="BZ600" s="75"/>
      <c r="CA600" s="75"/>
      <c r="CB600" s="75"/>
      <c r="CC600" s="75"/>
      <c r="CD600" s="75"/>
      <c r="CE600" s="75"/>
      <c r="CF600" s="75"/>
      <c r="CG600" s="75"/>
      <c r="CH600" s="75"/>
      <c r="CI600" s="75"/>
      <c r="CJ600" s="75"/>
      <c r="CK600" s="75"/>
      <c r="CL600" s="75"/>
      <c r="CM600" s="75"/>
      <c r="CN600" s="75"/>
      <c r="CO600" s="75"/>
      <c r="CP600" s="75"/>
      <c r="CQ600" s="75"/>
      <c r="CR600" s="75"/>
      <c r="CS600" s="75"/>
      <c r="CT600" s="75"/>
      <c r="CU600" s="75"/>
      <c r="CV600" s="75"/>
      <c r="CW600" s="75"/>
      <c r="CX600" s="75"/>
    </row>
    <row r="601" spans="34:102" x14ac:dyDescent="0.25">
      <c r="AH601" s="75"/>
      <c r="AI601" s="75"/>
      <c r="AJ601" s="75"/>
      <c r="AK601" s="75"/>
      <c r="AL601" s="75"/>
      <c r="AM601" s="75"/>
      <c r="AN601" s="75"/>
      <c r="AO601" s="117"/>
      <c r="AP601" s="117"/>
      <c r="AQ601" s="117"/>
      <c r="AR601" s="117"/>
      <c r="AS601" s="117"/>
      <c r="AT601" s="117"/>
      <c r="AU601" s="117"/>
      <c r="AV601" s="117"/>
      <c r="AW601" s="117"/>
      <c r="AX601" s="117"/>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75"/>
      <c r="BZ601" s="75"/>
      <c r="CA601" s="75"/>
      <c r="CB601" s="75"/>
      <c r="CC601" s="75"/>
      <c r="CD601" s="75"/>
      <c r="CE601" s="75"/>
      <c r="CF601" s="75"/>
      <c r="CG601" s="75"/>
      <c r="CH601" s="75"/>
      <c r="CI601" s="75"/>
      <c r="CJ601" s="75"/>
      <c r="CK601" s="75"/>
      <c r="CL601" s="75"/>
      <c r="CM601" s="75"/>
      <c r="CN601" s="75"/>
      <c r="CO601" s="75"/>
      <c r="CP601" s="75"/>
      <c r="CQ601" s="75"/>
      <c r="CR601" s="75"/>
      <c r="CS601" s="75"/>
      <c r="CT601" s="75"/>
      <c r="CU601" s="75"/>
      <c r="CV601" s="75"/>
      <c r="CW601" s="75"/>
      <c r="CX601" s="75"/>
    </row>
    <row r="602" spans="34:102" x14ac:dyDescent="0.25">
      <c r="AH602" s="75"/>
      <c r="AI602" s="75"/>
      <c r="AJ602" s="75"/>
      <c r="AK602" s="75"/>
      <c r="AL602" s="75"/>
      <c r="AM602" s="75"/>
      <c r="AN602" s="75"/>
      <c r="AO602" s="117"/>
      <c r="AP602" s="117"/>
      <c r="AQ602" s="117"/>
      <c r="AR602" s="117"/>
      <c r="AS602" s="117"/>
      <c r="AT602" s="117"/>
      <c r="AU602" s="117"/>
      <c r="AV602" s="117"/>
      <c r="AW602" s="117"/>
      <c r="AX602" s="117"/>
      <c r="AY602" s="75"/>
      <c r="AZ602" s="75"/>
      <c r="BA602" s="75"/>
      <c r="BB602" s="75"/>
      <c r="BC602" s="75"/>
      <c r="BD602" s="75"/>
      <c r="BE602" s="75"/>
      <c r="BF602" s="75"/>
      <c r="BG602" s="75"/>
      <c r="BH602" s="75"/>
      <c r="BI602" s="75"/>
      <c r="BJ602" s="75"/>
      <c r="BK602" s="75"/>
      <c r="BL602" s="75"/>
      <c r="BM602" s="75"/>
      <c r="BN602" s="75"/>
      <c r="BO602" s="75"/>
      <c r="BP602" s="75"/>
      <c r="BQ602" s="75"/>
      <c r="BR602" s="75"/>
      <c r="BS602" s="75"/>
      <c r="BT602" s="75"/>
      <c r="BU602" s="75"/>
      <c r="BV602" s="75"/>
      <c r="BW602" s="75"/>
      <c r="BX602" s="75"/>
      <c r="BY602" s="75"/>
      <c r="BZ602" s="75"/>
      <c r="CA602" s="75"/>
      <c r="CB602" s="75"/>
      <c r="CC602" s="75"/>
      <c r="CD602" s="75"/>
      <c r="CE602" s="75"/>
      <c r="CF602" s="75"/>
      <c r="CG602" s="75"/>
      <c r="CH602" s="75"/>
      <c r="CI602" s="75"/>
      <c r="CJ602" s="75"/>
      <c r="CK602" s="75"/>
      <c r="CL602" s="75"/>
      <c r="CM602" s="75"/>
      <c r="CN602" s="75"/>
      <c r="CO602" s="75"/>
      <c r="CP602" s="75"/>
      <c r="CQ602" s="75"/>
      <c r="CR602" s="75"/>
      <c r="CS602" s="75"/>
      <c r="CT602" s="75"/>
      <c r="CU602" s="75"/>
      <c r="CV602" s="75"/>
      <c r="CW602" s="75"/>
      <c r="CX602" s="75"/>
    </row>
    <row r="603" spans="34:102" x14ac:dyDescent="0.25">
      <c r="AH603" s="75"/>
      <c r="AI603" s="75"/>
      <c r="AJ603" s="75"/>
      <c r="AK603" s="75"/>
      <c r="AL603" s="75"/>
      <c r="AM603" s="75"/>
      <c r="AN603" s="75"/>
      <c r="AO603" s="117"/>
      <c r="AP603" s="117"/>
      <c r="AQ603" s="117"/>
      <c r="AR603" s="117"/>
      <c r="AS603" s="117"/>
      <c r="AT603" s="117"/>
      <c r="AU603" s="117"/>
      <c r="AV603" s="117"/>
      <c r="AW603" s="117"/>
      <c r="AX603" s="117"/>
      <c r="AY603" s="75"/>
      <c r="AZ603" s="75"/>
      <c r="BA603" s="75"/>
      <c r="BB603" s="75"/>
      <c r="BC603" s="75"/>
      <c r="BD603" s="75"/>
      <c r="BE603" s="75"/>
      <c r="BF603" s="75"/>
      <c r="BG603" s="75"/>
      <c r="BH603" s="75"/>
      <c r="BI603" s="75"/>
      <c r="BJ603" s="75"/>
      <c r="BK603" s="75"/>
      <c r="BL603" s="75"/>
      <c r="BM603" s="75"/>
      <c r="BN603" s="75"/>
      <c r="BO603" s="75"/>
      <c r="BP603" s="75"/>
      <c r="BQ603" s="75"/>
      <c r="BR603" s="75"/>
      <c r="BS603" s="75"/>
      <c r="BT603" s="75"/>
      <c r="BU603" s="75"/>
      <c r="BV603" s="75"/>
      <c r="BW603" s="75"/>
      <c r="BX603" s="75"/>
      <c r="BY603" s="75"/>
      <c r="BZ603" s="75"/>
      <c r="CA603" s="75"/>
      <c r="CB603" s="75"/>
      <c r="CC603" s="75"/>
      <c r="CD603" s="75"/>
      <c r="CE603" s="75"/>
      <c r="CF603" s="75"/>
      <c r="CG603" s="75"/>
      <c r="CH603" s="75"/>
      <c r="CI603" s="75"/>
      <c r="CJ603" s="75"/>
      <c r="CK603" s="75"/>
      <c r="CL603" s="75"/>
      <c r="CM603" s="75"/>
      <c r="CN603" s="75"/>
      <c r="CO603" s="75"/>
      <c r="CP603" s="75"/>
      <c r="CQ603" s="75"/>
      <c r="CR603" s="75"/>
      <c r="CS603" s="75"/>
      <c r="CT603" s="75"/>
      <c r="CU603" s="75"/>
      <c r="CV603" s="75"/>
      <c r="CW603" s="75"/>
      <c r="CX603" s="75"/>
    </row>
    <row r="604" spans="34:102" x14ac:dyDescent="0.25">
      <c r="AH604" s="75"/>
      <c r="AI604" s="75"/>
      <c r="AJ604" s="75"/>
      <c r="AK604" s="75"/>
      <c r="AL604" s="75"/>
      <c r="AM604" s="75"/>
      <c r="AN604" s="75"/>
      <c r="AO604" s="117"/>
      <c r="AP604" s="117"/>
      <c r="AQ604" s="117"/>
      <c r="AR604" s="117"/>
      <c r="AS604" s="117"/>
      <c r="AT604" s="117"/>
      <c r="AU604" s="117"/>
      <c r="AV604" s="117"/>
      <c r="AW604" s="117"/>
      <c r="AX604" s="117"/>
      <c r="AY604" s="75"/>
      <c r="AZ604" s="75"/>
      <c r="BA604" s="75"/>
      <c r="BB604" s="75"/>
      <c r="BC604" s="75"/>
      <c r="BD604" s="75"/>
      <c r="BE604" s="75"/>
      <c r="BF604" s="75"/>
      <c r="BG604" s="75"/>
      <c r="BH604" s="75"/>
      <c r="BI604" s="75"/>
      <c r="BJ604" s="75"/>
      <c r="BK604" s="75"/>
      <c r="BL604" s="75"/>
      <c r="BM604" s="75"/>
      <c r="BN604" s="75"/>
      <c r="BO604" s="75"/>
      <c r="BP604" s="75"/>
      <c r="BQ604" s="75"/>
      <c r="BR604" s="75"/>
      <c r="BS604" s="75"/>
      <c r="BT604" s="75"/>
      <c r="BU604" s="75"/>
      <c r="BV604" s="75"/>
      <c r="BW604" s="75"/>
      <c r="BX604" s="75"/>
      <c r="BY604" s="75"/>
      <c r="BZ604" s="75"/>
      <c r="CA604" s="75"/>
      <c r="CB604" s="75"/>
      <c r="CC604" s="75"/>
      <c r="CD604" s="75"/>
      <c r="CE604" s="75"/>
      <c r="CF604" s="75"/>
      <c r="CG604" s="75"/>
      <c r="CH604" s="75"/>
      <c r="CI604" s="75"/>
      <c r="CJ604" s="75"/>
      <c r="CK604" s="75"/>
      <c r="CL604" s="75"/>
      <c r="CM604" s="75"/>
      <c r="CN604" s="75"/>
      <c r="CO604" s="75"/>
      <c r="CP604" s="75"/>
      <c r="CQ604" s="75"/>
      <c r="CR604" s="75"/>
      <c r="CS604" s="75"/>
      <c r="CT604" s="75"/>
      <c r="CU604" s="75"/>
      <c r="CV604" s="75"/>
      <c r="CW604" s="75"/>
      <c r="CX604" s="75"/>
    </row>
    <row r="605" spans="34:102" x14ac:dyDescent="0.25">
      <c r="AH605" s="75"/>
      <c r="AI605" s="75"/>
      <c r="AJ605" s="75"/>
      <c r="AK605" s="75"/>
      <c r="AL605" s="75"/>
      <c r="AM605" s="75"/>
      <c r="AN605" s="75"/>
      <c r="AO605" s="117"/>
      <c r="AP605" s="117"/>
      <c r="AQ605" s="117"/>
      <c r="AR605" s="117"/>
      <c r="AS605" s="117"/>
      <c r="AT605" s="117"/>
      <c r="AU605" s="117"/>
      <c r="AV605" s="117"/>
      <c r="AW605" s="117"/>
      <c r="AX605" s="117"/>
      <c r="AY605" s="75"/>
      <c r="AZ605" s="75"/>
      <c r="BA605" s="75"/>
      <c r="BB605" s="75"/>
      <c r="BC605" s="75"/>
      <c r="BD605" s="75"/>
      <c r="BE605" s="75"/>
      <c r="BF605" s="75"/>
      <c r="BG605" s="75"/>
      <c r="BH605" s="75"/>
      <c r="BI605" s="75"/>
      <c r="BJ605" s="75"/>
      <c r="BK605" s="75"/>
      <c r="BL605" s="75"/>
      <c r="BM605" s="75"/>
      <c r="BN605" s="75"/>
      <c r="BO605" s="75"/>
      <c r="BP605" s="75"/>
      <c r="BQ605" s="75"/>
      <c r="BR605" s="75"/>
      <c r="BS605" s="75"/>
      <c r="BT605" s="75"/>
      <c r="BU605" s="75"/>
      <c r="BV605" s="75"/>
      <c r="BW605" s="75"/>
      <c r="BX605" s="75"/>
      <c r="BY605" s="75"/>
      <c r="BZ605" s="75"/>
      <c r="CA605" s="75"/>
      <c r="CB605" s="75"/>
      <c r="CC605" s="75"/>
      <c r="CD605" s="75"/>
      <c r="CE605" s="75"/>
      <c r="CF605" s="75"/>
      <c r="CG605" s="75"/>
      <c r="CH605" s="75"/>
      <c r="CI605" s="75"/>
      <c r="CJ605" s="75"/>
      <c r="CK605" s="75"/>
      <c r="CL605" s="75"/>
      <c r="CM605" s="75"/>
      <c r="CN605" s="75"/>
      <c r="CO605" s="75"/>
      <c r="CP605" s="75"/>
      <c r="CQ605" s="75"/>
      <c r="CR605" s="75"/>
      <c r="CS605" s="75"/>
      <c r="CT605" s="75"/>
      <c r="CU605" s="75"/>
      <c r="CV605" s="75"/>
      <c r="CW605" s="75"/>
      <c r="CX605" s="75"/>
    </row>
    <row r="606" spans="34:102" x14ac:dyDescent="0.25">
      <c r="AH606" s="75"/>
      <c r="AI606" s="75"/>
      <c r="AJ606" s="75"/>
      <c r="AK606" s="75"/>
      <c r="AL606" s="75"/>
      <c r="AM606" s="75"/>
      <c r="AN606" s="75"/>
      <c r="AO606" s="117"/>
      <c r="AP606" s="117"/>
      <c r="AQ606" s="117"/>
      <c r="AR606" s="117"/>
      <c r="AS606" s="117"/>
      <c r="AT606" s="117"/>
      <c r="AU606" s="117"/>
      <c r="AV606" s="117"/>
      <c r="AW606" s="117"/>
      <c r="AX606" s="117"/>
      <c r="AY606" s="75"/>
      <c r="AZ606" s="75"/>
      <c r="BA606" s="75"/>
      <c r="BB606" s="75"/>
      <c r="BC606" s="75"/>
      <c r="BD606" s="75"/>
      <c r="BE606" s="75"/>
      <c r="BF606" s="75"/>
      <c r="BG606" s="75"/>
      <c r="BH606" s="75"/>
      <c r="BI606" s="75"/>
      <c r="BJ606" s="75"/>
      <c r="BK606" s="75"/>
      <c r="BL606" s="75"/>
      <c r="BM606" s="75"/>
      <c r="BN606" s="75"/>
      <c r="BO606" s="75"/>
      <c r="BP606" s="75"/>
      <c r="BQ606" s="75"/>
      <c r="BR606" s="75"/>
      <c r="BS606" s="75"/>
      <c r="BT606" s="75"/>
      <c r="BU606" s="75"/>
      <c r="BV606" s="75"/>
      <c r="BW606" s="75"/>
      <c r="BX606" s="75"/>
      <c r="BY606" s="75"/>
      <c r="BZ606" s="75"/>
      <c r="CA606" s="75"/>
      <c r="CB606" s="75"/>
      <c r="CC606" s="75"/>
      <c r="CD606" s="75"/>
      <c r="CE606" s="75"/>
      <c r="CF606" s="75"/>
      <c r="CG606" s="75"/>
      <c r="CH606" s="75"/>
      <c r="CI606" s="75"/>
      <c r="CJ606" s="75"/>
      <c r="CK606" s="75"/>
      <c r="CL606" s="75"/>
      <c r="CM606" s="75"/>
      <c r="CN606" s="75"/>
      <c r="CO606" s="75"/>
      <c r="CP606" s="75"/>
      <c r="CQ606" s="75"/>
      <c r="CR606" s="75"/>
      <c r="CS606" s="75"/>
      <c r="CT606" s="75"/>
      <c r="CU606" s="75"/>
      <c r="CV606" s="75"/>
      <c r="CW606" s="75"/>
      <c r="CX606" s="75"/>
    </row>
    <row r="607" spans="34:102" x14ac:dyDescent="0.25">
      <c r="AH607" s="75"/>
      <c r="AI607" s="75"/>
      <c r="AJ607" s="75"/>
      <c r="AK607" s="75"/>
      <c r="AL607" s="75"/>
      <c r="AM607" s="75"/>
      <c r="AN607" s="75"/>
      <c r="AO607" s="117"/>
      <c r="AP607" s="117"/>
      <c r="AQ607" s="117"/>
      <c r="AR607" s="117"/>
      <c r="AS607" s="117"/>
      <c r="AT607" s="117"/>
      <c r="AU607" s="117"/>
      <c r="AV607" s="117"/>
      <c r="AW607" s="117"/>
      <c r="AX607" s="117"/>
      <c r="AY607" s="75"/>
      <c r="AZ607" s="75"/>
      <c r="BA607" s="75"/>
      <c r="BB607" s="75"/>
      <c r="BC607" s="75"/>
      <c r="BD607" s="75"/>
      <c r="BE607" s="75"/>
      <c r="BF607" s="75"/>
      <c r="BG607" s="75"/>
      <c r="BH607" s="75"/>
      <c r="BI607" s="75"/>
      <c r="BJ607" s="75"/>
      <c r="BK607" s="75"/>
      <c r="BL607" s="75"/>
      <c r="BM607" s="75"/>
      <c r="BN607" s="75"/>
      <c r="BO607" s="75"/>
      <c r="BP607" s="75"/>
      <c r="BQ607" s="75"/>
      <c r="BR607" s="75"/>
      <c r="BS607" s="75"/>
      <c r="BT607" s="75"/>
      <c r="BU607" s="75"/>
      <c r="BV607" s="75"/>
      <c r="BW607" s="75"/>
      <c r="BX607" s="75"/>
      <c r="BY607" s="75"/>
      <c r="BZ607" s="75"/>
      <c r="CA607" s="75"/>
      <c r="CB607" s="75"/>
      <c r="CC607" s="75"/>
      <c r="CD607" s="75"/>
      <c r="CE607" s="75"/>
      <c r="CF607" s="75"/>
      <c r="CG607" s="75"/>
      <c r="CH607" s="75"/>
      <c r="CI607" s="75"/>
      <c r="CJ607" s="75"/>
      <c r="CK607" s="75"/>
      <c r="CL607" s="75"/>
      <c r="CM607" s="75"/>
      <c r="CN607" s="75"/>
      <c r="CO607" s="75"/>
      <c r="CP607" s="75"/>
      <c r="CQ607" s="75"/>
      <c r="CR607" s="75"/>
      <c r="CS607" s="75"/>
      <c r="CT607" s="75"/>
      <c r="CU607" s="75"/>
      <c r="CV607" s="75"/>
      <c r="CW607" s="75"/>
      <c r="CX607" s="75"/>
    </row>
    <row r="608" spans="34:102" x14ac:dyDescent="0.25">
      <c r="AH608" s="75"/>
      <c r="AI608" s="75"/>
      <c r="AJ608" s="75"/>
      <c r="AK608" s="75"/>
      <c r="AL608" s="75"/>
      <c r="AM608" s="75"/>
      <c r="AN608" s="75"/>
      <c r="AO608" s="117"/>
      <c r="AP608" s="117"/>
      <c r="AQ608" s="117"/>
      <c r="AR608" s="117"/>
      <c r="AS608" s="117"/>
      <c r="AT608" s="117"/>
      <c r="AU608" s="117"/>
      <c r="AV608" s="117"/>
      <c r="AW608" s="117"/>
      <c r="AX608" s="117"/>
      <c r="AY608" s="75"/>
      <c r="AZ608" s="75"/>
      <c r="BA608" s="75"/>
      <c r="BB608" s="75"/>
      <c r="BC608" s="75"/>
      <c r="BD608" s="75"/>
      <c r="BE608" s="75"/>
      <c r="BF608" s="75"/>
      <c r="BG608" s="75"/>
      <c r="BH608" s="75"/>
      <c r="BI608" s="75"/>
      <c r="BJ608" s="75"/>
      <c r="BK608" s="75"/>
      <c r="BL608" s="75"/>
      <c r="BM608" s="75"/>
      <c r="BN608" s="75"/>
      <c r="BO608" s="75"/>
      <c r="BP608" s="75"/>
      <c r="BQ608" s="75"/>
      <c r="BR608" s="75"/>
      <c r="BS608" s="75"/>
      <c r="BT608" s="75"/>
      <c r="BU608" s="75"/>
      <c r="BV608" s="75"/>
      <c r="BW608" s="75"/>
      <c r="BX608" s="75"/>
      <c r="BY608" s="75"/>
      <c r="BZ608" s="75"/>
      <c r="CA608" s="75"/>
      <c r="CB608" s="75"/>
      <c r="CC608" s="75"/>
      <c r="CD608" s="75"/>
      <c r="CE608" s="75"/>
      <c r="CF608" s="75"/>
      <c r="CG608" s="75"/>
      <c r="CH608" s="75"/>
      <c r="CI608" s="75"/>
      <c r="CJ608" s="75"/>
      <c r="CK608" s="75"/>
      <c r="CL608" s="75"/>
      <c r="CM608" s="75"/>
      <c r="CN608" s="75"/>
      <c r="CO608" s="75"/>
      <c r="CP608" s="75"/>
      <c r="CQ608" s="75"/>
      <c r="CR608" s="75"/>
      <c r="CS608" s="75"/>
      <c r="CT608" s="75"/>
      <c r="CU608" s="75"/>
      <c r="CV608" s="75"/>
      <c r="CW608" s="75"/>
      <c r="CX608" s="75"/>
    </row>
    <row r="609" spans="34:102" x14ac:dyDescent="0.25">
      <c r="AH609" s="75"/>
      <c r="AI609" s="75"/>
      <c r="AJ609" s="75"/>
      <c r="AK609" s="75"/>
      <c r="AL609" s="75"/>
      <c r="AM609" s="75"/>
      <c r="AN609" s="75"/>
      <c r="AO609" s="117"/>
      <c r="AP609" s="117"/>
      <c r="AQ609" s="117"/>
      <c r="AR609" s="117"/>
      <c r="AS609" s="117"/>
      <c r="AT609" s="117"/>
      <c r="AU609" s="117"/>
      <c r="AV609" s="117"/>
      <c r="AW609" s="117"/>
      <c r="AX609" s="117"/>
      <c r="AY609" s="75"/>
      <c r="AZ609" s="75"/>
      <c r="BA609" s="75"/>
      <c r="BB609" s="75"/>
      <c r="BC609" s="75"/>
      <c r="BD609" s="75"/>
      <c r="BE609" s="75"/>
      <c r="BF609" s="75"/>
      <c r="BG609" s="75"/>
      <c r="BH609" s="75"/>
      <c r="BI609" s="75"/>
      <c r="BJ609" s="75"/>
      <c r="BK609" s="75"/>
      <c r="BL609" s="75"/>
      <c r="BM609" s="75"/>
      <c r="BN609" s="75"/>
      <c r="BO609" s="75"/>
      <c r="BP609" s="75"/>
      <c r="BQ609" s="75"/>
      <c r="BR609" s="75"/>
      <c r="BS609" s="75"/>
      <c r="BT609" s="75"/>
      <c r="BU609" s="75"/>
      <c r="BV609" s="75"/>
      <c r="BW609" s="75"/>
      <c r="BX609" s="75"/>
      <c r="BY609" s="75"/>
      <c r="BZ609" s="75"/>
      <c r="CA609" s="75"/>
      <c r="CB609" s="75"/>
      <c r="CC609" s="75"/>
      <c r="CD609" s="75"/>
      <c r="CE609" s="75"/>
      <c r="CF609" s="75"/>
      <c r="CG609" s="75"/>
      <c r="CH609" s="75"/>
      <c r="CI609" s="75"/>
      <c r="CJ609" s="75"/>
      <c r="CK609" s="75"/>
      <c r="CL609" s="75"/>
      <c r="CM609" s="75"/>
      <c r="CN609" s="75"/>
      <c r="CO609" s="75"/>
      <c r="CP609" s="75"/>
      <c r="CQ609" s="75"/>
      <c r="CR609" s="75"/>
      <c r="CS609" s="75"/>
      <c r="CT609" s="75"/>
      <c r="CU609" s="75"/>
      <c r="CV609" s="75"/>
      <c r="CW609" s="75"/>
      <c r="CX609" s="75"/>
    </row>
    <row r="610" spans="34:102" x14ac:dyDescent="0.25">
      <c r="AH610" s="75"/>
      <c r="AI610" s="75"/>
      <c r="AJ610" s="75"/>
      <c r="AK610" s="75"/>
      <c r="AL610" s="75"/>
      <c r="AM610" s="75"/>
      <c r="AN610" s="75"/>
      <c r="AO610" s="117"/>
      <c r="AP610" s="117"/>
      <c r="AQ610" s="117"/>
      <c r="AR610" s="117"/>
      <c r="AS610" s="117"/>
      <c r="AT610" s="117"/>
      <c r="AU610" s="117"/>
      <c r="AV610" s="117"/>
      <c r="AW610" s="117"/>
      <c r="AX610" s="117"/>
      <c r="AY610" s="75"/>
      <c r="AZ610" s="75"/>
      <c r="BA610" s="75"/>
      <c r="BB610" s="75"/>
      <c r="BC610" s="75"/>
      <c r="BD610" s="75"/>
      <c r="BE610" s="75"/>
      <c r="BF610" s="75"/>
      <c r="BG610" s="75"/>
      <c r="BH610" s="75"/>
      <c r="BI610" s="75"/>
      <c r="BJ610" s="75"/>
      <c r="BK610" s="75"/>
      <c r="BL610" s="75"/>
      <c r="BM610" s="75"/>
      <c r="BN610" s="75"/>
      <c r="BO610" s="75"/>
      <c r="BP610" s="75"/>
      <c r="BQ610" s="75"/>
      <c r="BR610" s="75"/>
      <c r="BS610" s="75"/>
      <c r="BT610" s="75"/>
      <c r="BU610" s="75"/>
      <c r="BV610" s="75"/>
      <c r="BW610" s="75"/>
      <c r="BX610" s="75"/>
      <c r="BY610" s="75"/>
      <c r="BZ610" s="75"/>
      <c r="CA610" s="75"/>
      <c r="CB610" s="75"/>
      <c r="CC610" s="75"/>
      <c r="CD610" s="75"/>
      <c r="CE610" s="75"/>
      <c r="CF610" s="75"/>
      <c r="CG610" s="75"/>
      <c r="CH610" s="75"/>
      <c r="CI610" s="75"/>
      <c r="CJ610" s="75"/>
      <c r="CK610" s="75"/>
      <c r="CL610" s="75"/>
      <c r="CM610" s="75"/>
      <c r="CN610" s="75"/>
      <c r="CO610" s="75"/>
      <c r="CP610" s="75"/>
      <c r="CQ610" s="75"/>
      <c r="CR610" s="75"/>
      <c r="CS610" s="75"/>
      <c r="CT610" s="75"/>
      <c r="CU610" s="75"/>
      <c r="CV610" s="75"/>
      <c r="CW610" s="75"/>
      <c r="CX610" s="75"/>
    </row>
    <row r="611" spans="34:102" x14ac:dyDescent="0.25">
      <c r="AH611" s="75"/>
      <c r="AI611" s="75"/>
      <c r="AJ611" s="75"/>
      <c r="AK611" s="75"/>
      <c r="AL611" s="75"/>
      <c r="AM611" s="75"/>
      <c r="AN611" s="75"/>
      <c r="AO611" s="117"/>
      <c r="AP611" s="117"/>
      <c r="AQ611" s="117"/>
      <c r="AR611" s="117"/>
      <c r="AS611" s="117"/>
      <c r="AT611" s="117"/>
      <c r="AU611" s="117"/>
      <c r="AV611" s="117"/>
      <c r="AW611" s="117"/>
      <c r="AX611" s="117"/>
      <c r="AY611" s="75"/>
      <c r="AZ611" s="75"/>
      <c r="BA611" s="75"/>
      <c r="BB611" s="75"/>
      <c r="BC611" s="75"/>
      <c r="BD611" s="75"/>
      <c r="BE611" s="75"/>
      <c r="BF611" s="75"/>
      <c r="BG611" s="75"/>
      <c r="BH611" s="75"/>
      <c r="BI611" s="75"/>
      <c r="BJ611" s="75"/>
      <c r="BK611" s="75"/>
      <c r="BL611" s="75"/>
      <c r="BM611" s="75"/>
      <c r="BN611" s="75"/>
      <c r="BO611" s="75"/>
      <c r="BP611" s="75"/>
      <c r="BQ611" s="75"/>
      <c r="BR611" s="75"/>
      <c r="BS611" s="75"/>
      <c r="BT611" s="75"/>
      <c r="BU611" s="75"/>
      <c r="BV611" s="75"/>
      <c r="BW611" s="75"/>
      <c r="BX611" s="75"/>
      <c r="BY611" s="75"/>
      <c r="BZ611" s="75"/>
      <c r="CA611" s="75"/>
      <c r="CB611" s="75"/>
      <c r="CC611" s="75"/>
      <c r="CD611" s="75"/>
      <c r="CE611" s="75"/>
      <c r="CF611" s="75"/>
      <c r="CG611" s="75"/>
      <c r="CH611" s="75"/>
      <c r="CI611" s="75"/>
      <c r="CJ611" s="75"/>
      <c r="CK611" s="75"/>
      <c r="CL611" s="75"/>
      <c r="CM611" s="75"/>
      <c r="CN611" s="75"/>
      <c r="CO611" s="75"/>
      <c r="CP611" s="75"/>
      <c r="CQ611" s="75"/>
      <c r="CR611" s="75"/>
      <c r="CS611" s="75"/>
      <c r="CT611" s="75"/>
      <c r="CU611" s="75"/>
      <c r="CV611" s="75"/>
      <c r="CW611" s="75"/>
      <c r="CX611" s="75"/>
    </row>
    <row r="612" spans="34:102" x14ac:dyDescent="0.25">
      <c r="AH612" s="75"/>
      <c r="AI612" s="75"/>
      <c r="AJ612" s="75"/>
      <c r="AK612" s="75"/>
      <c r="AL612" s="75"/>
      <c r="AM612" s="75"/>
      <c r="AN612" s="75"/>
      <c r="AO612" s="117"/>
      <c r="AP612" s="117"/>
      <c r="AQ612" s="117"/>
      <c r="AR612" s="117"/>
      <c r="AS612" s="117"/>
      <c r="AT612" s="117"/>
      <c r="AU612" s="117"/>
      <c r="AV612" s="117"/>
      <c r="AW612" s="117"/>
      <c r="AX612" s="117"/>
      <c r="AY612" s="75"/>
      <c r="AZ612" s="75"/>
      <c r="BA612" s="75"/>
      <c r="BB612" s="75"/>
      <c r="BC612" s="75"/>
      <c r="BD612" s="75"/>
      <c r="BE612" s="75"/>
      <c r="BF612" s="75"/>
      <c r="BG612" s="75"/>
      <c r="BH612" s="75"/>
      <c r="BI612" s="75"/>
      <c r="BJ612" s="75"/>
      <c r="BK612" s="75"/>
      <c r="BL612" s="75"/>
      <c r="BM612" s="75"/>
      <c r="BN612" s="75"/>
      <c r="BO612" s="75"/>
      <c r="BP612" s="75"/>
      <c r="BQ612" s="75"/>
      <c r="BR612" s="75"/>
      <c r="BS612" s="75"/>
      <c r="BT612" s="75"/>
      <c r="BU612" s="75"/>
      <c r="BV612" s="75"/>
      <c r="BW612" s="75"/>
      <c r="BX612" s="75"/>
      <c r="BY612" s="75"/>
      <c r="BZ612" s="75"/>
      <c r="CA612" s="75"/>
      <c r="CB612" s="75"/>
      <c r="CC612" s="75"/>
      <c r="CD612" s="75"/>
      <c r="CE612" s="75"/>
      <c r="CF612" s="75"/>
      <c r="CG612" s="75"/>
      <c r="CH612" s="75"/>
      <c r="CI612" s="75"/>
      <c r="CJ612" s="75"/>
      <c r="CK612" s="75"/>
      <c r="CL612" s="75"/>
      <c r="CM612" s="75"/>
      <c r="CN612" s="75"/>
      <c r="CO612" s="75"/>
      <c r="CP612" s="75"/>
      <c r="CQ612" s="75"/>
      <c r="CR612" s="75"/>
      <c r="CS612" s="75"/>
      <c r="CT612" s="75"/>
      <c r="CU612" s="75"/>
      <c r="CV612" s="75"/>
      <c r="CW612" s="75"/>
      <c r="CX612" s="75"/>
    </row>
    <row r="613" spans="34:102" x14ac:dyDescent="0.25">
      <c r="AH613" s="75"/>
      <c r="AI613" s="75"/>
      <c r="AJ613" s="75"/>
      <c r="AK613" s="75"/>
      <c r="AL613" s="75"/>
      <c r="AM613" s="75"/>
      <c r="AN613" s="75"/>
      <c r="AO613" s="117"/>
      <c r="AP613" s="117"/>
      <c r="AQ613" s="117"/>
      <c r="AR613" s="117"/>
      <c r="AS613" s="117"/>
      <c r="AT613" s="117"/>
      <c r="AU613" s="117"/>
      <c r="AV613" s="117"/>
      <c r="AW613" s="117"/>
      <c r="AX613" s="117"/>
      <c r="AY613" s="75"/>
      <c r="AZ613" s="75"/>
      <c r="BA613" s="75"/>
      <c r="BB613" s="75"/>
      <c r="BC613" s="75"/>
      <c r="BD613" s="75"/>
      <c r="BE613" s="75"/>
      <c r="BF613" s="75"/>
      <c r="BG613" s="75"/>
      <c r="BH613" s="75"/>
      <c r="BI613" s="75"/>
      <c r="BJ613" s="75"/>
      <c r="BK613" s="75"/>
      <c r="BL613" s="75"/>
      <c r="BM613" s="75"/>
      <c r="BN613" s="75"/>
      <c r="BO613" s="75"/>
      <c r="BP613" s="75"/>
      <c r="BQ613" s="75"/>
      <c r="BR613" s="75"/>
      <c r="BS613" s="75"/>
      <c r="BT613" s="75"/>
      <c r="BU613" s="75"/>
      <c r="BV613" s="75"/>
      <c r="BW613" s="75"/>
      <c r="BX613" s="75"/>
      <c r="BY613" s="75"/>
      <c r="BZ613" s="75"/>
      <c r="CA613" s="75"/>
      <c r="CB613" s="75"/>
      <c r="CC613" s="75"/>
      <c r="CD613" s="75"/>
      <c r="CE613" s="75"/>
      <c r="CF613" s="75"/>
      <c r="CG613" s="75"/>
      <c r="CH613" s="75"/>
      <c r="CI613" s="75"/>
      <c r="CJ613" s="75"/>
      <c r="CK613" s="75"/>
      <c r="CL613" s="75"/>
      <c r="CM613" s="75"/>
      <c r="CN613" s="75"/>
      <c r="CO613" s="75"/>
      <c r="CP613" s="75"/>
      <c r="CQ613" s="75"/>
      <c r="CR613" s="75"/>
      <c r="CS613" s="75"/>
      <c r="CT613" s="75"/>
      <c r="CU613" s="75"/>
      <c r="CV613" s="75"/>
      <c r="CW613" s="75"/>
      <c r="CX613" s="75"/>
    </row>
    <row r="614" spans="34:102" x14ac:dyDescent="0.25">
      <c r="AH614" s="75"/>
      <c r="AI614" s="75"/>
      <c r="AJ614" s="75"/>
      <c r="AK614" s="75"/>
      <c r="AL614" s="75"/>
      <c r="AM614" s="75"/>
      <c r="AN614" s="75"/>
      <c r="AO614" s="117"/>
      <c r="AP614" s="117"/>
      <c r="AQ614" s="117"/>
      <c r="AR614" s="117"/>
      <c r="AS614" s="117"/>
      <c r="AT614" s="117"/>
      <c r="AU614" s="117"/>
      <c r="AV614" s="117"/>
      <c r="AW614" s="117"/>
      <c r="AX614" s="117"/>
      <c r="AY614" s="75"/>
      <c r="AZ614" s="75"/>
      <c r="BA614" s="75"/>
      <c r="BB614" s="75"/>
      <c r="BC614" s="75"/>
      <c r="BD614" s="75"/>
      <c r="BE614" s="75"/>
      <c r="BF614" s="75"/>
      <c r="BG614" s="75"/>
      <c r="BH614" s="75"/>
      <c r="BI614" s="75"/>
      <c r="BJ614" s="75"/>
      <c r="BK614" s="75"/>
      <c r="BL614" s="75"/>
      <c r="BM614" s="75"/>
      <c r="BN614" s="75"/>
      <c r="BO614" s="75"/>
      <c r="BP614" s="75"/>
      <c r="BQ614" s="75"/>
      <c r="BR614" s="75"/>
      <c r="BS614" s="75"/>
      <c r="BT614" s="75"/>
      <c r="BU614" s="75"/>
      <c r="BV614" s="75"/>
      <c r="BW614" s="75"/>
      <c r="BX614" s="75"/>
      <c r="BY614" s="75"/>
      <c r="BZ614" s="75"/>
      <c r="CA614" s="75"/>
      <c r="CB614" s="75"/>
      <c r="CC614" s="75"/>
      <c r="CD614" s="75"/>
      <c r="CE614" s="75"/>
      <c r="CF614" s="75"/>
      <c r="CG614" s="75"/>
      <c r="CH614" s="75"/>
      <c r="CI614" s="75"/>
      <c r="CJ614" s="75"/>
      <c r="CK614" s="75"/>
      <c r="CL614" s="75"/>
      <c r="CM614" s="75"/>
      <c r="CN614" s="75"/>
      <c r="CO614" s="75"/>
      <c r="CP614" s="75"/>
      <c r="CQ614" s="75"/>
      <c r="CR614" s="75"/>
      <c r="CS614" s="75"/>
      <c r="CT614" s="75"/>
      <c r="CU614" s="75"/>
      <c r="CV614" s="75"/>
      <c r="CW614" s="75"/>
      <c r="CX614" s="75"/>
    </row>
    <row r="615" spans="34:102" x14ac:dyDescent="0.25">
      <c r="AH615" s="75"/>
      <c r="AI615" s="75"/>
      <c r="AJ615" s="75"/>
      <c r="AK615" s="75"/>
      <c r="AL615" s="75"/>
      <c r="AM615" s="75"/>
      <c r="AN615" s="75"/>
      <c r="AO615" s="117"/>
      <c r="AP615" s="117"/>
      <c r="AQ615" s="117"/>
      <c r="AR615" s="117"/>
      <c r="AS615" s="117"/>
      <c r="AT615" s="117"/>
      <c r="AU615" s="117"/>
      <c r="AV615" s="117"/>
      <c r="AW615" s="117"/>
      <c r="AX615" s="117"/>
      <c r="AY615" s="75"/>
      <c r="AZ615" s="75"/>
      <c r="BA615" s="75"/>
      <c r="BB615" s="75"/>
      <c r="BC615" s="75"/>
      <c r="BD615" s="75"/>
      <c r="BE615" s="75"/>
      <c r="BF615" s="75"/>
      <c r="BG615" s="75"/>
      <c r="BH615" s="75"/>
      <c r="BI615" s="75"/>
      <c r="BJ615" s="75"/>
      <c r="BK615" s="75"/>
      <c r="BL615" s="75"/>
      <c r="BM615" s="75"/>
      <c r="BN615" s="75"/>
      <c r="BO615" s="75"/>
      <c r="BP615" s="75"/>
      <c r="BQ615" s="75"/>
      <c r="BR615" s="75"/>
      <c r="BS615" s="75"/>
      <c r="BT615" s="75"/>
      <c r="BU615" s="75"/>
      <c r="BV615" s="75"/>
      <c r="BW615" s="75"/>
      <c r="BX615" s="75"/>
      <c r="BY615" s="75"/>
      <c r="BZ615" s="75"/>
      <c r="CA615" s="75"/>
      <c r="CB615" s="75"/>
      <c r="CC615" s="75"/>
      <c r="CD615" s="75"/>
      <c r="CE615" s="75"/>
      <c r="CF615" s="75"/>
      <c r="CG615" s="75"/>
      <c r="CH615" s="75"/>
      <c r="CI615" s="75"/>
      <c r="CJ615" s="75"/>
      <c r="CK615" s="75"/>
      <c r="CL615" s="75"/>
      <c r="CM615" s="75"/>
      <c r="CN615" s="75"/>
      <c r="CO615" s="75"/>
      <c r="CP615" s="75"/>
      <c r="CQ615" s="75"/>
      <c r="CR615" s="75"/>
      <c r="CS615" s="75"/>
      <c r="CT615" s="75"/>
      <c r="CU615" s="75"/>
      <c r="CV615" s="75"/>
      <c r="CW615" s="75"/>
      <c r="CX615" s="75"/>
    </row>
    <row r="616" spans="34:102" x14ac:dyDescent="0.25">
      <c r="AH616" s="75"/>
      <c r="AI616" s="75"/>
      <c r="AJ616" s="75"/>
      <c r="AK616" s="75"/>
      <c r="AL616" s="75"/>
      <c r="AM616" s="75"/>
      <c r="AN616" s="75"/>
      <c r="AO616" s="117"/>
      <c r="AP616" s="117"/>
      <c r="AQ616" s="117"/>
      <c r="AR616" s="117"/>
      <c r="AS616" s="117"/>
      <c r="AT616" s="117"/>
      <c r="AU616" s="117"/>
      <c r="AV616" s="117"/>
      <c r="AW616" s="117"/>
      <c r="AX616" s="117"/>
      <c r="AY616" s="75"/>
      <c r="AZ616" s="75"/>
      <c r="BA616" s="75"/>
      <c r="BB616" s="75"/>
      <c r="BC616" s="75"/>
      <c r="BD616" s="75"/>
      <c r="BE616" s="75"/>
      <c r="BF616" s="75"/>
      <c r="BG616" s="75"/>
      <c r="BH616" s="75"/>
      <c r="BI616" s="75"/>
      <c r="BJ616" s="75"/>
      <c r="BK616" s="75"/>
      <c r="BL616" s="75"/>
      <c r="BM616" s="75"/>
      <c r="BN616" s="75"/>
      <c r="BO616" s="75"/>
      <c r="BP616" s="75"/>
      <c r="BQ616" s="75"/>
      <c r="BR616" s="75"/>
      <c r="BS616" s="75"/>
      <c r="BT616" s="75"/>
      <c r="BU616" s="75"/>
      <c r="BV616" s="75"/>
      <c r="BW616" s="75"/>
      <c r="BX616" s="75"/>
      <c r="BY616" s="75"/>
      <c r="BZ616" s="75"/>
      <c r="CA616" s="75"/>
      <c r="CB616" s="75"/>
      <c r="CC616" s="75"/>
      <c r="CD616" s="75"/>
      <c r="CE616" s="75"/>
      <c r="CF616" s="75"/>
      <c r="CG616" s="75"/>
      <c r="CH616" s="75"/>
      <c r="CI616" s="75"/>
      <c r="CJ616" s="75"/>
      <c r="CK616" s="75"/>
      <c r="CL616" s="75"/>
      <c r="CM616" s="75"/>
      <c r="CN616" s="75"/>
      <c r="CO616" s="75"/>
      <c r="CP616" s="75"/>
      <c r="CQ616" s="75"/>
      <c r="CR616" s="75"/>
      <c r="CS616" s="75"/>
      <c r="CT616" s="75"/>
      <c r="CU616" s="75"/>
      <c r="CV616" s="75"/>
      <c r="CW616" s="75"/>
      <c r="CX616" s="75"/>
    </row>
    <row r="617" spans="34:102" x14ac:dyDescent="0.25">
      <c r="AH617" s="75"/>
      <c r="AI617" s="75"/>
      <c r="AJ617" s="75"/>
      <c r="AK617" s="75"/>
      <c r="AL617" s="75"/>
      <c r="AM617" s="75"/>
      <c r="AN617" s="75"/>
      <c r="AO617" s="117"/>
      <c r="AP617" s="117"/>
      <c r="AQ617" s="117"/>
      <c r="AR617" s="117"/>
      <c r="AS617" s="117"/>
      <c r="AT617" s="117"/>
      <c r="AU617" s="117"/>
      <c r="AV617" s="117"/>
      <c r="AW617" s="117"/>
      <c r="AX617" s="117"/>
      <c r="AY617" s="75"/>
      <c r="AZ617" s="75"/>
      <c r="BA617" s="75"/>
      <c r="BB617" s="75"/>
      <c r="BC617" s="75"/>
      <c r="BD617" s="75"/>
      <c r="BE617" s="75"/>
      <c r="BF617" s="75"/>
      <c r="BG617" s="75"/>
      <c r="BH617" s="75"/>
      <c r="BI617" s="75"/>
      <c r="BJ617" s="75"/>
      <c r="BK617" s="75"/>
      <c r="BL617" s="75"/>
      <c r="BM617" s="75"/>
      <c r="BN617" s="75"/>
      <c r="BO617" s="75"/>
      <c r="BP617" s="75"/>
      <c r="BQ617" s="75"/>
      <c r="BR617" s="75"/>
      <c r="BS617" s="75"/>
      <c r="BT617" s="75"/>
      <c r="BU617" s="75"/>
      <c r="BV617" s="75"/>
      <c r="BW617" s="75"/>
      <c r="BX617" s="75"/>
      <c r="BY617" s="75"/>
      <c r="BZ617" s="75"/>
      <c r="CA617" s="75"/>
      <c r="CB617" s="75"/>
      <c r="CC617" s="75"/>
      <c r="CD617" s="75"/>
      <c r="CE617" s="75"/>
      <c r="CF617" s="75"/>
      <c r="CG617" s="75"/>
      <c r="CH617" s="75"/>
      <c r="CI617" s="75"/>
      <c r="CJ617" s="75"/>
      <c r="CK617" s="75"/>
      <c r="CL617" s="75"/>
      <c r="CM617" s="75"/>
      <c r="CN617" s="75"/>
      <c r="CO617" s="75"/>
      <c r="CP617" s="75"/>
      <c r="CQ617" s="75"/>
      <c r="CR617" s="75"/>
      <c r="CS617" s="75"/>
      <c r="CT617" s="75"/>
      <c r="CU617" s="75"/>
      <c r="CV617" s="75"/>
      <c r="CW617" s="75"/>
      <c r="CX617" s="75"/>
    </row>
    <row r="618" spans="34:102" x14ac:dyDescent="0.25">
      <c r="AH618" s="75"/>
      <c r="AI618" s="75"/>
      <c r="AJ618" s="75"/>
      <c r="AK618" s="75"/>
      <c r="AL618" s="75"/>
      <c r="AM618" s="75"/>
      <c r="AN618" s="75"/>
      <c r="AO618" s="117"/>
      <c r="AP618" s="117"/>
      <c r="AQ618" s="117"/>
      <c r="AR618" s="117"/>
      <c r="AS618" s="117"/>
      <c r="AT618" s="117"/>
      <c r="AU618" s="117"/>
      <c r="AV618" s="117"/>
      <c r="AW618" s="117"/>
      <c r="AX618" s="117"/>
      <c r="AY618" s="75"/>
      <c r="AZ618" s="75"/>
      <c r="BA618" s="75"/>
      <c r="BB618" s="75"/>
      <c r="BC618" s="75"/>
      <c r="BD618" s="75"/>
      <c r="BE618" s="75"/>
      <c r="BF618" s="75"/>
      <c r="BG618" s="75"/>
      <c r="BH618" s="75"/>
      <c r="BI618" s="75"/>
      <c r="BJ618" s="75"/>
      <c r="BK618" s="75"/>
      <c r="BL618" s="75"/>
      <c r="BM618" s="75"/>
      <c r="BN618" s="75"/>
      <c r="BO618" s="75"/>
      <c r="BP618" s="75"/>
      <c r="BQ618" s="75"/>
      <c r="BR618" s="75"/>
      <c r="BS618" s="75"/>
      <c r="BT618" s="75"/>
      <c r="BU618" s="75"/>
      <c r="BV618" s="75"/>
      <c r="BW618" s="75"/>
      <c r="BX618" s="75"/>
      <c r="BY618" s="75"/>
      <c r="BZ618" s="75"/>
      <c r="CA618" s="75"/>
      <c r="CB618" s="75"/>
      <c r="CC618" s="75"/>
      <c r="CD618" s="75"/>
      <c r="CE618" s="75"/>
      <c r="CF618" s="75"/>
      <c r="CG618" s="75"/>
      <c r="CH618" s="75"/>
      <c r="CI618" s="75"/>
      <c r="CJ618" s="75"/>
      <c r="CK618" s="75"/>
      <c r="CL618" s="75"/>
      <c r="CM618" s="75"/>
      <c r="CN618" s="75"/>
      <c r="CO618" s="75"/>
      <c r="CP618" s="75"/>
      <c r="CQ618" s="75"/>
      <c r="CR618" s="75"/>
      <c r="CS618" s="75"/>
      <c r="CT618" s="75"/>
      <c r="CU618" s="75"/>
      <c r="CV618" s="75"/>
      <c r="CW618" s="75"/>
      <c r="CX618" s="75"/>
    </row>
    <row r="619" spans="34:102" x14ac:dyDescent="0.25">
      <c r="AH619" s="75"/>
      <c r="AI619" s="75"/>
      <c r="AJ619" s="75"/>
      <c r="AK619" s="75"/>
      <c r="AL619" s="75"/>
      <c r="AM619" s="75"/>
      <c r="AN619" s="75"/>
      <c r="AO619" s="117"/>
      <c r="AP619" s="117"/>
      <c r="AQ619" s="117"/>
      <c r="AR619" s="117"/>
      <c r="AS619" s="117"/>
      <c r="AT619" s="117"/>
      <c r="AU619" s="117"/>
      <c r="AV619" s="117"/>
      <c r="AW619" s="117"/>
      <c r="AX619" s="117"/>
      <c r="AY619" s="75"/>
      <c r="AZ619" s="75"/>
      <c r="BA619" s="75"/>
      <c r="BB619" s="75"/>
      <c r="BC619" s="75"/>
      <c r="BD619" s="75"/>
      <c r="BE619" s="75"/>
      <c r="BF619" s="75"/>
      <c r="BG619" s="75"/>
      <c r="BH619" s="75"/>
      <c r="BI619" s="75"/>
      <c r="BJ619" s="75"/>
      <c r="BK619" s="75"/>
      <c r="BL619" s="75"/>
      <c r="BM619" s="75"/>
      <c r="BN619" s="75"/>
      <c r="BO619" s="75"/>
      <c r="BP619" s="75"/>
      <c r="BQ619" s="75"/>
      <c r="BR619" s="75"/>
      <c r="BS619" s="75"/>
      <c r="BT619" s="75"/>
      <c r="BU619" s="75"/>
      <c r="BV619" s="75"/>
      <c r="BW619" s="75"/>
      <c r="BX619" s="75"/>
      <c r="BY619" s="75"/>
      <c r="BZ619" s="75"/>
      <c r="CA619" s="75"/>
      <c r="CB619" s="75"/>
      <c r="CC619" s="75"/>
      <c r="CD619" s="75"/>
      <c r="CE619" s="75"/>
      <c r="CF619" s="75"/>
      <c r="CG619" s="75"/>
      <c r="CH619" s="75"/>
      <c r="CI619" s="75"/>
      <c r="CJ619" s="75"/>
      <c r="CK619" s="75"/>
      <c r="CL619" s="75"/>
      <c r="CM619" s="75"/>
      <c r="CN619" s="75"/>
      <c r="CO619" s="75"/>
      <c r="CP619" s="75"/>
      <c r="CQ619" s="75"/>
      <c r="CR619" s="75"/>
      <c r="CS619" s="75"/>
      <c r="CT619" s="75"/>
      <c r="CU619" s="75"/>
      <c r="CV619" s="75"/>
      <c r="CW619" s="75"/>
      <c r="CX619" s="75"/>
    </row>
    <row r="620" spans="34:102" x14ac:dyDescent="0.25">
      <c r="AH620" s="75"/>
      <c r="AI620" s="75"/>
      <c r="AJ620" s="75"/>
      <c r="AK620" s="75"/>
      <c r="AL620" s="75"/>
      <c r="AM620" s="75"/>
      <c r="AN620" s="75"/>
      <c r="AO620" s="117"/>
      <c r="AP620" s="117"/>
      <c r="AQ620" s="117"/>
      <c r="AR620" s="117"/>
      <c r="AS620" s="117"/>
      <c r="AT620" s="117"/>
      <c r="AU620" s="117"/>
      <c r="AV620" s="117"/>
      <c r="AW620" s="117"/>
      <c r="AX620" s="117"/>
      <c r="AY620" s="75"/>
      <c r="AZ620" s="75"/>
      <c r="BA620" s="75"/>
      <c r="BB620" s="75"/>
      <c r="BC620" s="75"/>
      <c r="BD620" s="75"/>
      <c r="BE620" s="75"/>
      <c r="BF620" s="75"/>
      <c r="BG620" s="75"/>
      <c r="BH620" s="75"/>
      <c r="BI620" s="75"/>
      <c r="BJ620" s="75"/>
      <c r="BK620" s="75"/>
      <c r="BL620" s="75"/>
      <c r="BM620" s="75"/>
      <c r="BN620" s="75"/>
      <c r="BO620" s="75"/>
      <c r="BP620" s="75"/>
      <c r="BQ620" s="75"/>
      <c r="BR620" s="75"/>
      <c r="BS620" s="75"/>
      <c r="BT620" s="75"/>
      <c r="BU620" s="75"/>
      <c r="BV620" s="75"/>
      <c r="BW620" s="75"/>
      <c r="BX620" s="75"/>
      <c r="BY620" s="75"/>
      <c r="BZ620" s="75"/>
      <c r="CA620" s="75"/>
      <c r="CB620" s="75"/>
      <c r="CC620" s="75"/>
      <c r="CD620" s="75"/>
      <c r="CE620" s="75"/>
      <c r="CF620" s="75"/>
      <c r="CG620" s="75"/>
      <c r="CH620" s="75"/>
      <c r="CI620" s="75"/>
      <c r="CJ620" s="75"/>
      <c r="CK620" s="75"/>
      <c r="CL620" s="75"/>
      <c r="CM620" s="75"/>
      <c r="CN620" s="75"/>
      <c r="CO620" s="75"/>
      <c r="CP620" s="75"/>
      <c r="CQ620" s="75"/>
      <c r="CR620" s="75"/>
      <c r="CS620" s="75"/>
      <c r="CT620" s="75"/>
      <c r="CU620" s="75"/>
      <c r="CV620" s="75"/>
      <c r="CW620" s="75"/>
      <c r="CX620" s="75"/>
    </row>
    <row r="621" spans="34:102" x14ac:dyDescent="0.25">
      <c r="AH621" s="75"/>
      <c r="AI621" s="75"/>
      <c r="AJ621" s="75"/>
      <c r="AK621" s="75"/>
      <c r="AL621" s="75"/>
      <c r="AM621" s="75"/>
      <c r="AN621" s="75"/>
      <c r="AO621" s="117"/>
      <c r="AP621" s="117"/>
      <c r="AQ621" s="117"/>
      <c r="AR621" s="117"/>
      <c r="AS621" s="117"/>
      <c r="AT621" s="117"/>
      <c r="AU621" s="117"/>
      <c r="AV621" s="117"/>
      <c r="AW621" s="117"/>
      <c r="AX621" s="117"/>
      <c r="AY621" s="75"/>
      <c r="AZ621" s="75"/>
      <c r="BA621" s="75"/>
      <c r="BB621" s="75"/>
      <c r="BC621" s="75"/>
      <c r="BD621" s="75"/>
      <c r="BE621" s="75"/>
      <c r="BF621" s="75"/>
      <c r="BG621" s="75"/>
      <c r="BH621" s="75"/>
      <c r="BI621" s="75"/>
      <c r="BJ621" s="75"/>
      <c r="BK621" s="75"/>
      <c r="BL621" s="75"/>
      <c r="BM621" s="75"/>
      <c r="BN621" s="75"/>
      <c r="BO621" s="75"/>
      <c r="BP621" s="75"/>
      <c r="BQ621" s="75"/>
      <c r="BR621" s="75"/>
      <c r="BS621" s="75"/>
      <c r="BT621" s="75"/>
      <c r="BU621" s="75"/>
      <c r="BV621" s="75"/>
      <c r="BW621" s="75"/>
      <c r="BX621" s="75"/>
      <c r="BY621" s="75"/>
      <c r="BZ621" s="75"/>
      <c r="CA621" s="75"/>
      <c r="CB621" s="75"/>
      <c r="CC621" s="75"/>
      <c r="CD621" s="75"/>
      <c r="CE621" s="75"/>
      <c r="CF621" s="75"/>
      <c r="CG621" s="75"/>
      <c r="CH621" s="75"/>
      <c r="CI621" s="75"/>
      <c r="CJ621" s="75"/>
      <c r="CK621" s="75"/>
      <c r="CL621" s="75"/>
      <c r="CM621" s="75"/>
      <c r="CN621" s="75"/>
      <c r="CO621" s="75"/>
      <c r="CP621" s="75"/>
      <c r="CQ621" s="75"/>
      <c r="CR621" s="75"/>
      <c r="CS621" s="75"/>
      <c r="CT621" s="75"/>
      <c r="CU621" s="75"/>
      <c r="CV621" s="75"/>
      <c r="CW621" s="75"/>
      <c r="CX621" s="75"/>
    </row>
    <row r="622" spans="34:102" x14ac:dyDescent="0.25">
      <c r="AH622" s="75"/>
      <c r="AI622" s="75"/>
      <c r="AJ622" s="75"/>
      <c r="AK622" s="75"/>
      <c r="AL622" s="75"/>
      <c r="AM622" s="75"/>
      <c r="AN622" s="75"/>
      <c r="AO622" s="117"/>
      <c r="AP622" s="117"/>
      <c r="AQ622" s="117"/>
      <c r="AR622" s="117"/>
      <c r="AS622" s="117"/>
      <c r="AT622" s="117"/>
      <c r="AU622" s="117"/>
      <c r="AV622" s="117"/>
      <c r="AW622" s="117"/>
      <c r="AX622" s="117"/>
      <c r="AY622" s="75"/>
      <c r="AZ622" s="75"/>
      <c r="BA622" s="75"/>
      <c r="BB622" s="75"/>
      <c r="BC622" s="75"/>
      <c r="BD622" s="75"/>
      <c r="BE622" s="75"/>
      <c r="BF622" s="75"/>
      <c r="BG622" s="75"/>
      <c r="BH622" s="75"/>
      <c r="BI622" s="75"/>
      <c r="BJ622" s="75"/>
      <c r="BK622" s="75"/>
      <c r="BL622" s="75"/>
      <c r="BM622" s="75"/>
      <c r="BN622" s="75"/>
      <c r="BO622" s="75"/>
      <c r="BP622" s="75"/>
      <c r="BQ622" s="75"/>
      <c r="BR622" s="75"/>
      <c r="BS622" s="75"/>
      <c r="BT622" s="75"/>
      <c r="BU622" s="75"/>
      <c r="BV622" s="75"/>
      <c r="BW622" s="75"/>
      <c r="BX622" s="75"/>
      <c r="BY622" s="75"/>
      <c r="BZ622" s="75"/>
      <c r="CA622" s="75"/>
      <c r="CB622" s="75"/>
      <c r="CC622" s="75"/>
      <c r="CD622" s="75"/>
      <c r="CE622" s="75"/>
      <c r="CF622" s="75"/>
      <c r="CG622" s="75"/>
      <c r="CH622" s="75"/>
      <c r="CI622" s="75"/>
      <c r="CJ622" s="75"/>
      <c r="CK622" s="75"/>
      <c r="CL622" s="75"/>
      <c r="CM622" s="75"/>
      <c r="CN622" s="75"/>
      <c r="CO622" s="75"/>
      <c r="CP622" s="75"/>
      <c r="CQ622" s="75"/>
      <c r="CR622" s="75"/>
      <c r="CS622" s="75"/>
      <c r="CT622" s="75"/>
      <c r="CU622" s="75"/>
      <c r="CV622" s="75"/>
      <c r="CW622" s="75"/>
      <c r="CX622" s="75"/>
    </row>
    <row r="623" spans="34:102" x14ac:dyDescent="0.25">
      <c r="AH623" s="75"/>
      <c r="AI623" s="75"/>
      <c r="AJ623" s="75"/>
      <c r="AK623" s="75"/>
      <c r="AL623" s="75"/>
      <c r="AM623" s="75"/>
      <c r="AN623" s="75"/>
      <c r="AO623" s="117"/>
      <c r="AP623" s="117"/>
      <c r="AQ623" s="117"/>
      <c r="AR623" s="117"/>
      <c r="AS623" s="117"/>
      <c r="AT623" s="117"/>
      <c r="AU623" s="117"/>
      <c r="AV623" s="117"/>
      <c r="AW623" s="117"/>
      <c r="AX623" s="117"/>
      <c r="AY623" s="75"/>
      <c r="AZ623" s="75"/>
      <c r="BA623" s="75"/>
      <c r="BB623" s="75"/>
      <c r="BC623" s="75"/>
      <c r="BD623" s="75"/>
      <c r="BE623" s="75"/>
      <c r="BF623" s="75"/>
      <c r="BG623" s="75"/>
      <c r="BH623" s="75"/>
      <c r="BI623" s="75"/>
      <c r="BJ623" s="75"/>
      <c r="BK623" s="75"/>
      <c r="BL623" s="75"/>
      <c r="BM623" s="75"/>
      <c r="BN623" s="75"/>
      <c r="BO623" s="75"/>
      <c r="BP623" s="75"/>
      <c r="BQ623" s="75"/>
      <c r="BR623" s="75"/>
      <c r="BS623" s="75"/>
      <c r="BT623" s="75"/>
      <c r="BU623" s="75"/>
      <c r="BV623" s="75"/>
      <c r="BW623" s="75"/>
      <c r="BX623" s="75"/>
      <c r="BY623" s="75"/>
      <c r="BZ623" s="75"/>
      <c r="CA623" s="75"/>
      <c r="CB623" s="75"/>
      <c r="CC623" s="75"/>
      <c r="CD623" s="75"/>
      <c r="CE623" s="75"/>
      <c r="CF623" s="75"/>
      <c r="CG623" s="75"/>
      <c r="CH623" s="75"/>
      <c r="CI623" s="75"/>
      <c r="CJ623" s="75"/>
      <c r="CK623" s="75"/>
      <c r="CL623" s="75"/>
      <c r="CM623" s="75"/>
      <c r="CN623" s="75"/>
      <c r="CO623" s="75"/>
      <c r="CP623" s="75"/>
      <c r="CQ623" s="75"/>
      <c r="CR623" s="75"/>
      <c r="CS623" s="75"/>
      <c r="CT623" s="75"/>
      <c r="CU623" s="75"/>
      <c r="CV623" s="75"/>
      <c r="CW623" s="75"/>
      <c r="CX623" s="75"/>
    </row>
    <row r="624" spans="34:102" x14ac:dyDescent="0.25">
      <c r="AH624" s="75"/>
      <c r="AI624" s="75"/>
      <c r="AJ624" s="75"/>
      <c r="AK624" s="75"/>
      <c r="AL624" s="75"/>
      <c r="AM624" s="75"/>
      <c r="AN624" s="75"/>
      <c r="AO624" s="117"/>
      <c r="AP624" s="117"/>
      <c r="AQ624" s="117"/>
      <c r="AR624" s="117"/>
      <c r="AS624" s="117"/>
      <c r="AT624" s="117"/>
      <c r="AU624" s="117"/>
      <c r="AV624" s="117"/>
      <c r="AW624" s="117"/>
      <c r="AX624" s="117"/>
      <c r="AY624" s="75"/>
      <c r="AZ624" s="75"/>
      <c r="BA624" s="75"/>
      <c r="BB624" s="75"/>
      <c r="BC624" s="75"/>
      <c r="BD624" s="75"/>
      <c r="BE624" s="75"/>
      <c r="BF624" s="75"/>
      <c r="BG624" s="75"/>
      <c r="BH624" s="75"/>
      <c r="BI624" s="75"/>
      <c r="BJ624" s="75"/>
      <c r="BK624" s="75"/>
      <c r="BL624" s="75"/>
      <c r="BM624" s="75"/>
      <c r="BN624" s="75"/>
      <c r="BO624" s="75"/>
      <c r="BP624" s="75"/>
      <c r="BQ624" s="75"/>
      <c r="BR624" s="75"/>
      <c r="BS624" s="75"/>
      <c r="BT624" s="75"/>
      <c r="BU624" s="75"/>
      <c r="BV624" s="75"/>
      <c r="BW624" s="75"/>
      <c r="BX624" s="75"/>
      <c r="BY624" s="75"/>
      <c r="BZ624" s="75"/>
      <c r="CA624" s="75"/>
      <c r="CB624" s="75"/>
      <c r="CC624" s="75"/>
      <c r="CD624" s="75"/>
      <c r="CE624" s="75"/>
      <c r="CF624" s="75"/>
      <c r="CG624" s="75"/>
      <c r="CH624" s="75"/>
      <c r="CI624" s="75"/>
      <c r="CJ624" s="75"/>
      <c r="CK624" s="75"/>
      <c r="CL624" s="75"/>
      <c r="CM624" s="75"/>
      <c r="CN624" s="75"/>
      <c r="CO624" s="75"/>
      <c r="CP624" s="75"/>
      <c r="CQ624" s="75"/>
      <c r="CR624" s="75"/>
      <c r="CS624" s="75"/>
      <c r="CT624" s="75"/>
      <c r="CU624" s="75"/>
      <c r="CV624" s="75"/>
      <c r="CW624" s="75"/>
      <c r="CX624" s="75"/>
    </row>
    <row r="625" spans="34:102" x14ac:dyDescent="0.25">
      <c r="AH625" s="75"/>
      <c r="AI625" s="75"/>
      <c r="AJ625" s="75"/>
      <c r="AK625" s="75"/>
      <c r="AL625" s="75"/>
      <c r="AM625" s="75"/>
      <c r="AN625" s="75"/>
      <c r="AO625" s="117"/>
      <c r="AP625" s="117"/>
      <c r="AQ625" s="117"/>
      <c r="AR625" s="117"/>
      <c r="AS625" s="117"/>
      <c r="AT625" s="117"/>
      <c r="AU625" s="117"/>
      <c r="AV625" s="117"/>
      <c r="AW625" s="117"/>
      <c r="AX625" s="117"/>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75"/>
      <c r="BZ625" s="75"/>
      <c r="CA625" s="75"/>
      <c r="CB625" s="75"/>
      <c r="CC625" s="75"/>
      <c r="CD625" s="75"/>
      <c r="CE625" s="75"/>
      <c r="CF625" s="75"/>
      <c r="CG625" s="75"/>
      <c r="CH625" s="75"/>
      <c r="CI625" s="75"/>
      <c r="CJ625" s="75"/>
      <c r="CK625" s="75"/>
      <c r="CL625" s="75"/>
      <c r="CM625" s="75"/>
      <c r="CN625" s="75"/>
      <c r="CO625" s="75"/>
      <c r="CP625" s="75"/>
      <c r="CQ625" s="75"/>
      <c r="CR625" s="75"/>
      <c r="CS625" s="75"/>
      <c r="CT625" s="75"/>
      <c r="CU625" s="75"/>
      <c r="CV625" s="75"/>
      <c r="CW625" s="75"/>
      <c r="CX625" s="75"/>
    </row>
    <row r="626" spans="34:102" x14ac:dyDescent="0.25">
      <c r="AH626" s="75"/>
      <c r="AI626" s="75"/>
      <c r="AJ626" s="75"/>
      <c r="AK626" s="75"/>
      <c r="AL626" s="75"/>
      <c r="AM626" s="75"/>
      <c r="AN626" s="75"/>
      <c r="AO626" s="117"/>
      <c r="AP626" s="117"/>
      <c r="AQ626" s="117"/>
      <c r="AR626" s="117"/>
      <c r="AS626" s="117"/>
      <c r="AT626" s="117"/>
      <c r="AU626" s="117"/>
      <c r="AV626" s="117"/>
      <c r="AW626" s="117"/>
      <c r="AX626" s="117"/>
      <c r="AY626" s="75"/>
      <c r="AZ626" s="75"/>
      <c r="BA626" s="75"/>
      <c r="BB626" s="75"/>
      <c r="BC626" s="75"/>
      <c r="BD626" s="75"/>
      <c r="BE626" s="75"/>
      <c r="BF626" s="75"/>
      <c r="BG626" s="75"/>
      <c r="BH626" s="75"/>
      <c r="BI626" s="75"/>
      <c r="BJ626" s="75"/>
      <c r="BK626" s="75"/>
      <c r="BL626" s="75"/>
      <c r="BM626" s="75"/>
      <c r="BN626" s="75"/>
      <c r="BO626" s="75"/>
      <c r="BP626" s="75"/>
      <c r="BQ626" s="75"/>
      <c r="BR626" s="75"/>
      <c r="BS626" s="75"/>
      <c r="BT626" s="75"/>
      <c r="BU626" s="75"/>
      <c r="BV626" s="75"/>
      <c r="BW626" s="75"/>
      <c r="BX626" s="75"/>
      <c r="BY626" s="75"/>
      <c r="BZ626" s="75"/>
      <c r="CA626" s="75"/>
      <c r="CB626" s="75"/>
      <c r="CC626" s="75"/>
      <c r="CD626" s="75"/>
      <c r="CE626" s="75"/>
      <c r="CF626" s="75"/>
      <c r="CG626" s="75"/>
      <c r="CH626" s="75"/>
      <c r="CI626" s="75"/>
      <c r="CJ626" s="75"/>
      <c r="CK626" s="75"/>
      <c r="CL626" s="75"/>
      <c r="CM626" s="75"/>
      <c r="CN626" s="75"/>
      <c r="CO626" s="75"/>
      <c r="CP626" s="75"/>
      <c r="CQ626" s="75"/>
      <c r="CR626" s="75"/>
      <c r="CS626" s="75"/>
      <c r="CT626" s="75"/>
      <c r="CU626" s="75"/>
      <c r="CV626" s="75"/>
      <c r="CW626" s="75"/>
      <c r="CX626" s="75"/>
    </row>
    <row r="627" spans="34:102" x14ac:dyDescent="0.25">
      <c r="AH627" s="75"/>
      <c r="AI627" s="75"/>
      <c r="AJ627" s="75"/>
      <c r="AK627" s="75"/>
      <c r="AL627" s="75"/>
      <c r="AM627" s="75"/>
      <c r="AN627" s="75"/>
      <c r="AO627" s="117"/>
      <c r="AP627" s="117"/>
      <c r="AQ627" s="117"/>
      <c r="AR627" s="117"/>
      <c r="AS627" s="117"/>
      <c r="AT627" s="117"/>
      <c r="AU627" s="117"/>
      <c r="AV627" s="117"/>
      <c r="AW627" s="117"/>
      <c r="AX627" s="117"/>
      <c r="AY627" s="75"/>
      <c r="AZ627" s="75"/>
      <c r="BA627" s="75"/>
      <c r="BB627" s="75"/>
      <c r="BC627" s="75"/>
      <c r="BD627" s="75"/>
      <c r="BE627" s="75"/>
      <c r="BF627" s="75"/>
      <c r="BG627" s="75"/>
      <c r="BH627" s="75"/>
      <c r="BI627" s="75"/>
      <c r="BJ627" s="75"/>
      <c r="BK627" s="75"/>
      <c r="BL627" s="75"/>
      <c r="BM627" s="75"/>
      <c r="BN627" s="75"/>
      <c r="BO627" s="75"/>
      <c r="BP627" s="75"/>
      <c r="BQ627" s="75"/>
      <c r="BR627" s="75"/>
      <c r="BS627" s="75"/>
      <c r="BT627" s="75"/>
      <c r="BU627" s="75"/>
      <c r="BV627" s="75"/>
      <c r="BW627" s="75"/>
      <c r="BX627" s="75"/>
      <c r="BY627" s="75"/>
      <c r="BZ627" s="75"/>
      <c r="CA627" s="75"/>
      <c r="CB627" s="75"/>
      <c r="CC627" s="75"/>
      <c r="CD627" s="75"/>
      <c r="CE627" s="75"/>
      <c r="CF627" s="75"/>
      <c r="CG627" s="75"/>
      <c r="CH627" s="75"/>
      <c r="CI627" s="75"/>
      <c r="CJ627" s="75"/>
      <c r="CK627" s="75"/>
      <c r="CL627" s="75"/>
      <c r="CM627" s="75"/>
      <c r="CN627" s="75"/>
      <c r="CO627" s="75"/>
      <c r="CP627" s="75"/>
      <c r="CQ627" s="75"/>
      <c r="CR627" s="75"/>
      <c r="CS627" s="75"/>
      <c r="CT627" s="75"/>
      <c r="CU627" s="75"/>
      <c r="CV627" s="75"/>
      <c r="CW627" s="75"/>
      <c r="CX627" s="75"/>
    </row>
    <row r="628" spans="34:102" x14ac:dyDescent="0.25">
      <c r="AH628" s="75"/>
      <c r="AI628" s="75"/>
      <c r="AJ628" s="75"/>
      <c r="AK628" s="75"/>
      <c r="AL628" s="75"/>
      <c r="AM628" s="75"/>
      <c r="AN628" s="75"/>
      <c r="AO628" s="117"/>
      <c r="AP628" s="117"/>
      <c r="AQ628" s="117"/>
      <c r="AR628" s="117"/>
      <c r="AS628" s="117"/>
      <c r="AT628" s="117"/>
      <c r="AU628" s="117"/>
      <c r="AV628" s="117"/>
      <c r="AW628" s="117"/>
      <c r="AX628" s="117"/>
      <c r="AY628" s="75"/>
      <c r="AZ628" s="75"/>
      <c r="BA628" s="75"/>
      <c r="BB628" s="75"/>
      <c r="BC628" s="75"/>
      <c r="BD628" s="75"/>
      <c r="BE628" s="75"/>
      <c r="BF628" s="75"/>
      <c r="BG628" s="75"/>
      <c r="BH628" s="75"/>
      <c r="BI628" s="75"/>
      <c r="BJ628" s="75"/>
      <c r="BK628" s="75"/>
      <c r="BL628" s="75"/>
      <c r="BM628" s="75"/>
      <c r="BN628" s="75"/>
      <c r="BO628" s="75"/>
      <c r="BP628" s="75"/>
      <c r="BQ628" s="75"/>
      <c r="BR628" s="75"/>
      <c r="BS628" s="75"/>
      <c r="BT628" s="75"/>
      <c r="BU628" s="75"/>
      <c r="BV628" s="75"/>
      <c r="BW628" s="75"/>
      <c r="BX628" s="75"/>
      <c r="BY628" s="75"/>
      <c r="BZ628" s="75"/>
      <c r="CA628" s="75"/>
      <c r="CB628" s="75"/>
      <c r="CC628" s="75"/>
      <c r="CD628" s="75"/>
      <c r="CE628" s="75"/>
      <c r="CF628" s="75"/>
      <c r="CG628" s="75"/>
      <c r="CH628" s="75"/>
      <c r="CI628" s="75"/>
      <c r="CJ628" s="75"/>
      <c r="CK628" s="75"/>
      <c r="CL628" s="75"/>
      <c r="CM628" s="75"/>
      <c r="CN628" s="75"/>
      <c r="CO628" s="75"/>
      <c r="CP628" s="75"/>
      <c r="CQ628" s="75"/>
      <c r="CR628" s="75"/>
      <c r="CS628" s="75"/>
      <c r="CT628" s="75"/>
      <c r="CU628" s="75"/>
      <c r="CV628" s="75"/>
      <c r="CW628" s="75"/>
      <c r="CX628" s="75"/>
    </row>
    <row r="629" spans="34:102" x14ac:dyDescent="0.25">
      <c r="AH629" s="75"/>
      <c r="AI629" s="75"/>
      <c r="AJ629" s="75"/>
      <c r="AK629" s="75"/>
      <c r="AL629" s="75"/>
      <c r="AM629" s="75"/>
      <c r="AN629" s="75"/>
      <c r="AO629" s="117"/>
      <c r="AP629" s="117"/>
      <c r="AQ629" s="117"/>
      <c r="AR629" s="117"/>
      <c r="AS629" s="117"/>
      <c r="AT629" s="117"/>
      <c r="AU629" s="117"/>
      <c r="AV629" s="117"/>
      <c r="AW629" s="117"/>
      <c r="AX629" s="117"/>
      <c r="AY629" s="75"/>
      <c r="AZ629" s="75"/>
      <c r="BA629" s="75"/>
      <c r="BB629" s="75"/>
      <c r="BC629" s="75"/>
      <c r="BD629" s="75"/>
      <c r="BE629" s="75"/>
      <c r="BF629" s="75"/>
      <c r="BG629" s="75"/>
      <c r="BH629" s="75"/>
      <c r="BI629" s="75"/>
      <c r="BJ629" s="75"/>
      <c r="BK629" s="75"/>
      <c r="BL629" s="75"/>
      <c r="BM629" s="75"/>
      <c r="BN629" s="75"/>
      <c r="BO629" s="75"/>
      <c r="BP629" s="75"/>
      <c r="BQ629" s="75"/>
      <c r="BR629" s="75"/>
      <c r="BS629" s="75"/>
      <c r="BT629" s="75"/>
      <c r="BU629" s="75"/>
      <c r="BV629" s="75"/>
      <c r="BW629" s="75"/>
      <c r="BX629" s="75"/>
      <c r="BY629" s="75"/>
      <c r="BZ629" s="75"/>
      <c r="CA629" s="75"/>
      <c r="CB629" s="75"/>
      <c r="CC629" s="75"/>
      <c r="CD629" s="75"/>
      <c r="CE629" s="75"/>
      <c r="CF629" s="75"/>
      <c r="CG629" s="75"/>
      <c r="CH629" s="75"/>
      <c r="CI629" s="75"/>
      <c r="CJ629" s="75"/>
      <c r="CK629" s="75"/>
      <c r="CL629" s="75"/>
      <c r="CM629" s="75"/>
      <c r="CN629" s="75"/>
      <c r="CO629" s="75"/>
      <c r="CP629" s="75"/>
      <c r="CQ629" s="75"/>
      <c r="CR629" s="75"/>
      <c r="CS629" s="75"/>
      <c r="CT629" s="75"/>
      <c r="CU629" s="75"/>
      <c r="CV629" s="75"/>
      <c r="CW629" s="75"/>
      <c r="CX629" s="75"/>
    </row>
    <row r="630" spans="34:102" x14ac:dyDescent="0.25">
      <c r="AH630" s="75"/>
      <c r="AI630" s="75"/>
      <c r="AJ630" s="75"/>
      <c r="AK630" s="75"/>
      <c r="AL630" s="75"/>
      <c r="AM630" s="75"/>
      <c r="AN630" s="75"/>
      <c r="AO630" s="117"/>
      <c r="AP630" s="117"/>
      <c r="AQ630" s="117"/>
      <c r="AR630" s="117"/>
      <c r="AS630" s="117"/>
      <c r="AT630" s="117"/>
      <c r="AU630" s="117"/>
      <c r="AV630" s="117"/>
      <c r="AW630" s="117"/>
      <c r="AX630" s="117"/>
      <c r="AY630" s="75"/>
      <c r="AZ630" s="75"/>
      <c r="BA630" s="75"/>
      <c r="BB630" s="75"/>
      <c r="BC630" s="75"/>
      <c r="BD630" s="75"/>
      <c r="BE630" s="75"/>
      <c r="BF630" s="75"/>
      <c r="BG630" s="75"/>
      <c r="BH630" s="75"/>
      <c r="BI630" s="75"/>
      <c r="BJ630" s="75"/>
      <c r="BK630" s="75"/>
      <c r="BL630" s="75"/>
      <c r="BM630" s="75"/>
      <c r="BN630" s="75"/>
      <c r="BO630" s="75"/>
      <c r="BP630" s="75"/>
      <c r="BQ630" s="75"/>
      <c r="BR630" s="75"/>
      <c r="BS630" s="75"/>
      <c r="BT630" s="75"/>
      <c r="BU630" s="75"/>
      <c r="BV630" s="75"/>
      <c r="BW630" s="75"/>
      <c r="BX630" s="75"/>
      <c r="BY630" s="75"/>
      <c r="BZ630" s="75"/>
      <c r="CA630" s="75"/>
      <c r="CB630" s="75"/>
      <c r="CC630" s="75"/>
      <c r="CD630" s="75"/>
      <c r="CE630" s="75"/>
      <c r="CF630" s="75"/>
      <c r="CG630" s="75"/>
      <c r="CH630" s="75"/>
      <c r="CI630" s="75"/>
      <c r="CJ630" s="75"/>
      <c r="CK630" s="75"/>
      <c r="CL630" s="75"/>
      <c r="CM630" s="75"/>
      <c r="CN630" s="75"/>
      <c r="CO630" s="75"/>
      <c r="CP630" s="75"/>
      <c r="CQ630" s="75"/>
      <c r="CR630" s="75"/>
      <c r="CS630" s="75"/>
      <c r="CT630" s="75"/>
      <c r="CU630" s="75"/>
      <c r="CV630" s="75"/>
      <c r="CW630" s="75"/>
      <c r="CX630" s="75"/>
    </row>
    <row r="631" spans="34:102" x14ac:dyDescent="0.25">
      <c r="AH631" s="75"/>
      <c r="AI631" s="75"/>
      <c r="AJ631" s="75"/>
      <c r="AK631" s="75"/>
      <c r="AL631" s="75"/>
      <c r="AM631" s="75"/>
      <c r="AN631" s="75"/>
      <c r="AO631" s="117"/>
      <c r="AP631" s="117"/>
      <c r="AQ631" s="117"/>
      <c r="AR631" s="117"/>
      <c r="AS631" s="117"/>
      <c r="AT631" s="117"/>
      <c r="AU631" s="117"/>
      <c r="AV631" s="117"/>
      <c r="AW631" s="117"/>
      <c r="AX631" s="117"/>
      <c r="AY631" s="75"/>
      <c r="AZ631" s="75"/>
      <c r="BA631" s="75"/>
      <c r="BB631" s="75"/>
      <c r="BC631" s="75"/>
      <c r="BD631" s="75"/>
      <c r="BE631" s="75"/>
      <c r="BF631" s="75"/>
      <c r="BG631" s="75"/>
      <c r="BH631" s="75"/>
      <c r="BI631" s="75"/>
      <c r="BJ631" s="75"/>
      <c r="BK631" s="75"/>
      <c r="BL631" s="75"/>
      <c r="BM631" s="75"/>
      <c r="BN631" s="75"/>
      <c r="BO631" s="75"/>
      <c r="BP631" s="75"/>
      <c r="BQ631" s="75"/>
      <c r="BR631" s="75"/>
      <c r="BS631" s="75"/>
      <c r="BT631" s="75"/>
      <c r="BU631" s="75"/>
      <c r="BV631" s="75"/>
      <c r="BW631" s="75"/>
      <c r="BX631" s="75"/>
      <c r="BY631" s="75"/>
      <c r="BZ631" s="75"/>
      <c r="CA631" s="75"/>
      <c r="CB631" s="75"/>
      <c r="CC631" s="75"/>
      <c r="CD631" s="75"/>
      <c r="CE631" s="75"/>
      <c r="CF631" s="75"/>
      <c r="CG631" s="75"/>
      <c r="CH631" s="75"/>
      <c r="CI631" s="75"/>
      <c r="CJ631" s="75"/>
      <c r="CK631" s="75"/>
      <c r="CL631" s="75"/>
      <c r="CM631" s="75"/>
      <c r="CN631" s="75"/>
      <c r="CO631" s="75"/>
      <c r="CP631" s="75"/>
      <c r="CQ631" s="75"/>
      <c r="CR631" s="75"/>
      <c r="CS631" s="75"/>
      <c r="CT631" s="75"/>
      <c r="CU631" s="75"/>
      <c r="CV631" s="75"/>
      <c r="CW631" s="75"/>
      <c r="CX631" s="75"/>
    </row>
    <row r="632" spans="34:102" x14ac:dyDescent="0.25">
      <c r="AH632" s="75"/>
      <c r="AI632" s="75"/>
      <c r="AJ632" s="75"/>
      <c r="AK632" s="75"/>
      <c r="AL632" s="75"/>
      <c r="AM632" s="75"/>
      <c r="AN632" s="75"/>
      <c r="AO632" s="117"/>
      <c r="AP632" s="117"/>
      <c r="AQ632" s="117"/>
      <c r="AR632" s="117"/>
      <c r="AS632" s="117"/>
      <c r="AT632" s="117"/>
      <c r="AU632" s="117"/>
      <c r="AV632" s="117"/>
      <c r="AW632" s="117"/>
      <c r="AX632" s="117"/>
      <c r="AY632" s="75"/>
      <c r="AZ632" s="75"/>
      <c r="BA632" s="75"/>
      <c r="BB632" s="75"/>
      <c r="BC632" s="75"/>
      <c r="BD632" s="75"/>
      <c r="BE632" s="75"/>
      <c r="BF632" s="75"/>
      <c r="BG632" s="75"/>
      <c r="BH632" s="75"/>
      <c r="BI632" s="75"/>
      <c r="BJ632" s="75"/>
      <c r="BK632" s="75"/>
      <c r="BL632" s="75"/>
      <c r="BM632" s="75"/>
      <c r="BN632" s="75"/>
      <c r="BO632" s="75"/>
      <c r="BP632" s="75"/>
      <c r="BQ632" s="75"/>
      <c r="BR632" s="75"/>
      <c r="BS632" s="75"/>
      <c r="BT632" s="75"/>
      <c r="BU632" s="75"/>
      <c r="BV632" s="75"/>
      <c r="BW632" s="75"/>
      <c r="BX632" s="75"/>
      <c r="BY632" s="75"/>
      <c r="BZ632" s="75"/>
      <c r="CA632" s="75"/>
      <c r="CB632" s="75"/>
      <c r="CC632" s="75"/>
      <c r="CD632" s="75"/>
      <c r="CE632" s="75"/>
      <c r="CF632" s="75"/>
      <c r="CG632" s="75"/>
      <c r="CH632" s="75"/>
      <c r="CI632" s="75"/>
      <c r="CJ632" s="75"/>
      <c r="CK632" s="75"/>
      <c r="CL632" s="75"/>
      <c r="CM632" s="75"/>
      <c r="CN632" s="75"/>
      <c r="CO632" s="75"/>
      <c r="CP632" s="75"/>
      <c r="CQ632" s="75"/>
      <c r="CR632" s="75"/>
      <c r="CS632" s="75"/>
      <c r="CT632" s="75"/>
      <c r="CU632" s="75"/>
      <c r="CV632" s="75"/>
      <c r="CW632" s="75"/>
      <c r="CX632" s="75"/>
    </row>
    <row r="633" spans="34:102" x14ac:dyDescent="0.25">
      <c r="AH633" s="75"/>
      <c r="AI633" s="75"/>
      <c r="AJ633" s="75"/>
      <c r="AK633" s="75"/>
      <c r="AL633" s="75"/>
      <c r="AM633" s="75"/>
      <c r="AN633" s="75"/>
      <c r="AO633" s="117"/>
      <c r="AP633" s="117"/>
      <c r="AQ633" s="117"/>
      <c r="AR633" s="117"/>
      <c r="AS633" s="117"/>
      <c r="AT633" s="117"/>
      <c r="AU633" s="117"/>
      <c r="AV633" s="117"/>
      <c r="AW633" s="117"/>
      <c r="AX633" s="117"/>
      <c r="AY633" s="75"/>
      <c r="AZ633" s="75"/>
      <c r="BA633" s="75"/>
      <c r="BB633" s="75"/>
      <c r="BC633" s="75"/>
      <c r="BD633" s="75"/>
      <c r="BE633" s="75"/>
      <c r="BF633" s="75"/>
      <c r="BG633" s="75"/>
      <c r="BH633" s="75"/>
      <c r="BI633" s="75"/>
      <c r="BJ633" s="75"/>
      <c r="BK633" s="75"/>
      <c r="BL633" s="75"/>
      <c r="BM633" s="75"/>
      <c r="BN633" s="75"/>
      <c r="BO633" s="75"/>
      <c r="BP633" s="75"/>
      <c r="BQ633" s="75"/>
      <c r="BR633" s="75"/>
      <c r="BS633" s="75"/>
      <c r="BT633" s="75"/>
      <c r="BU633" s="75"/>
      <c r="BV633" s="75"/>
      <c r="BW633" s="75"/>
      <c r="BX633" s="75"/>
      <c r="BY633" s="75"/>
      <c r="BZ633" s="75"/>
      <c r="CA633" s="75"/>
      <c r="CB633" s="75"/>
      <c r="CC633" s="75"/>
      <c r="CD633" s="75"/>
      <c r="CE633" s="75"/>
      <c r="CF633" s="75"/>
      <c r="CG633" s="75"/>
      <c r="CH633" s="75"/>
      <c r="CI633" s="75"/>
      <c r="CJ633" s="75"/>
      <c r="CK633" s="75"/>
      <c r="CL633" s="75"/>
      <c r="CM633" s="75"/>
      <c r="CN633" s="75"/>
      <c r="CO633" s="75"/>
      <c r="CP633" s="75"/>
      <c r="CQ633" s="75"/>
      <c r="CR633" s="75"/>
      <c r="CS633" s="75"/>
      <c r="CT633" s="75"/>
      <c r="CU633" s="75"/>
      <c r="CV633" s="75"/>
      <c r="CW633" s="75"/>
      <c r="CX633" s="75"/>
    </row>
    <row r="634" spans="34:102" x14ac:dyDescent="0.25">
      <c r="AH634" s="75"/>
      <c r="AI634" s="75"/>
      <c r="AJ634" s="75"/>
      <c r="AK634" s="75"/>
      <c r="AL634" s="75"/>
      <c r="AM634" s="75"/>
      <c r="AN634" s="75"/>
      <c r="AO634" s="117"/>
      <c r="AP634" s="117"/>
      <c r="AQ634" s="117"/>
      <c r="AR634" s="117"/>
      <c r="AS634" s="117"/>
      <c r="AT634" s="117"/>
      <c r="AU634" s="117"/>
      <c r="AV634" s="117"/>
      <c r="AW634" s="117"/>
      <c r="AX634" s="117"/>
      <c r="AY634" s="75"/>
      <c r="AZ634" s="75"/>
      <c r="BA634" s="75"/>
      <c r="BB634" s="75"/>
      <c r="BC634" s="75"/>
      <c r="BD634" s="75"/>
      <c r="BE634" s="75"/>
      <c r="BF634" s="75"/>
      <c r="BG634" s="75"/>
      <c r="BH634" s="75"/>
      <c r="BI634" s="75"/>
      <c r="BJ634" s="75"/>
      <c r="BK634" s="75"/>
      <c r="BL634" s="75"/>
      <c r="BM634" s="75"/>
      <c r="BN634" s="75"/>
      <c r="BO634" s="75"/>
      <c r="BP634" s="75"/>
      <c r="BQ634" s="75"/>
      <c r="BR634" s="75"/>
      <c r="BS634" s="75"/>
      <c r="BT634" s="75"/>
      <c r="BU634" s="75"/>
      <c r="BV634" s="75"/>
      <c r="BW634" s="75"/>
      <c r="BX634" s="75"/>
      <c r="BY634" s="75"/>
      <c r="BZ634" s="75"/>
      <c r="CA634" s="75"/>
      <c r="CB634" s="75"/>
      <c r="CC634" s="75"/>
      <c r="CD634" s="75"/>
      <c r="CE634" s="75"/>
      <c r="CF634" s="75"/>
      <c r="CG634" s="75"/>
      <c r="CH634" s="75"/>
      <c r="CI634" s="75"/>
      <c r="CJ634" s="75"/>
      <c r="CK634" s="75"/>
      <c r="CL634" s="75"/>
      <c r="CM634" s="75"/>
      <c r="CN634" s="75"/>
      <c r="CO634" s="75"/>
      <c r="CP634" s="75"/>
      <c r="CQ634" s="75"/>
      <c r="CR634" s="75"/>
      <c r="CS634" s="75"/>
      <c r="CT634" s="75"/>
      <c r="CU634" s="75"/>
      <c r="CV634" s="75"/>
      <c r="CW634" s="75"/>
      <c r="CX634" s="75"/>
    </row>
    <row r="635" spans="34:102" x14ac:dyDescent="0.25">
      <c r="AH635" s="75"/>
      <c r="AI635" s="75"/>
      <c r="AJ635" s="75"/>
      <c r="AK635" s="75"/>
      <c r="AL635" s="75"/>
      <c r="AM635" s="75"/>
      <c r="AN635" s="75"/>
      <c r="AO635" s="117"/>
      <c r="AP635" s="117"/>
      <c r="AQ635" s="117"/>
      <c r="AR635" s="117"/>
      <c r="AS635" s="117"/>
      <c r="AT635" s="117"/>
      <c r="AU635" s="117"/>
      <c r="AV635" s="117"/>
      <c r="AW635" s="117"/>
      <c r="AX635" s="117"/>
      <c r="AY635" s="75"/>
      <c r="AZ635" s="75"/>
      <c r="BA635" s="75"/>
      <c r="BB635" s="75"/>
      <c r="BC635" s="75"/>
      <c r="BD635" s="75"/>
      <c r="BE635" s="75"/>
      <c r="BF635" s="75"/>
      <c r="BG635" s="75"/>
      <c r="BH635" s="75"/>
      <c r="BI635" s="75"/>
      <c r="BJ635" s="75"/>
      <c r="BK635" s="75"/>
      <c r="BL635" s="75"/>
      <c r="BM635" s="75"/>
      <c r="BN635" s="75"/>
      <c r="BO635" s="75"/>
      <c r="BP635" s="75"/>
      <c r="BQ635" s="75"/>
      <c r="BR635" s="75"/>
      <c r="BS635" s="75"/>
      <c r="BT635" s="75"/>
      <c r="BU635" s="75"/>
      <c r="BV635" s="75"/>
      <c r="BW635" s="75"/>
      <c r="BX635" s="75"/>
      <c r="BY635" s="75"/>
      <c r="BZ635" s="75"/>
      <c r="CA635" s="75"/>
      <c r="CB635" s="75"/>
      <c r="CC635" s="75"/>
      <c r="CD635" s="75"/>
      <c r="CE635" s="75"/>
      <c r="CF635" s="75"/>
      <c r="CG635" s="75"/>
      <c r="CH635" s="75"/>
      <c r="CI635" s="75"/>
      <c r="CJ635" s="75"/>
      <c r="CK635" s="75"/>
      <c r="CL635" s="75"/>
      <c r="CM635" s="75"/>
      <c r="CN635" s="75"/>
      <c r="CO635" s="75"/>
      <c r="CP635" s="75"/>
      <c r="CQ635" s="75"/>
      <c r="CR635" s="75"/>
      <c r="CS635" s="75"/>
      <c r="CT635" s="75"/>
      <c r="CU635" s="75"/>
      <c r="CV635" s="75"/>
      <c r="CW635" s="75"/>
      <c r="CX635" s="75"/>
    </row>
    <row r="636" spans="34:102" x14ac:dyDescent="0.25">
      <c r="AH636" s="75"/>
      <c r="AI636" s="75"/>
      <c r="AJ636" s="75"/>
      <c r="AK636" s="75"/>
      <c r="AL636" s="75"/>
      <c r="AM636" s="75"/>
      <c r="AN636" s="75"/>
      <c r="AO636" s="117"/>
      <c r="AP636" s="117"/>
      <c r="AQ636" s="117"/>
      <c r="AR636" s="117"/>
      <c r="AS636" s="117"/>
      <c r="AT636" s="117"/>
      <c r="AU636" s="117"/>
      <c r="AV636" s="117"/>
      <c r="AW636" s="117"/>
      <c r="AX636" s="117"/>
      <c r="AY636" s="75"/>
      <c r="AZ636" s="75"/>
      <c r="BA636" s="75"/>
      <c r="BB636" s="75"/>
      <c r="BC636" s="75"/>
      <c r="BD636" s="75"/>
      <c r="BE636" s="75"/>
      <c r="BF636" s="75"/>
      <c r="BG636" s="75"/>
      <c r="BH636" s="75"/>
      <c r="BI636" s="75"/>
      <c r="BJ636" s="75"/>
      <c r="BK636" s="75"/>
      <c r="BL636" s="75"/>
      <c r="BM636" s="75"/>
      <c r="BN636" s="75"/>
      <c r="BO636" s="75"/>
      <c r="BP636" s="75"/>
      <c r="BQ636" s="75"/>
      <c r="BR636" s="75"/>
      <c r="BS636" s="75"/>
      <c r="BT636" s="75"/>
      <c r="BU636" s="75"/>
      <c r="BV636" s="75"/>
      <c r="BW636" s="75"/>
      <c r="BX636" s="75"/>
      <c r="BY636" s="75"/>
      <c r="BZ636" s="75"/>
      <c r="CA636" s="75"/>
      <c r="CB636" s="75"/>
      <c r="CC636" s="75"/>
      <c r="CD636" s="75"/>
      <c r="CE636" s="75"/>
      <c r="CF636" s="75"/>
      <c r="CG636" s="75"/>
      <c r="CH636" s="75"/>
      <c r="CI636" s="75"/>
      <c r="CJ636" s="75"/>
      <c r="CK636" s="75"/>
      <c r="CL636" s="75"/>
      <c r="CM636" s="75"/>
      <c r="CN636" s="75"/>
      <c r="CO636" s="75"/>
      <c r="CP636" s="75"/>
      <c r="CQ636" s="75"/>
      <c r="CR636" s="75"/>
      <c r="CS636" s="75"/>
      <c r="CT636" s="75"/>
      <c r="CU636" s="75"/>
      <c r="CV636" s="75"/>
      <c r="CW636" s="75"/>
      <c r="CX636" s="75"/>
    </row>
    <row r="637" spans="34:102" x14ac:dyDescent="0.25">
      <c r="AH637" s="75"/>
      <c r="AI637" s="75"/>
      <c r="AJ637" s="75"/>
      <c r="AK637" s="75"/>
      <c r="AL637" s="75"/>
      <c r="AM637" s="75"/>
      <c r="AN637" s="75"/>
      <c r="AO637" s="117"/>
      <c r="AP637" s="117"/>
      <c r="AQ637" s="117"/>
      <c r="AR637" s="117"/>
      <c r="AS637" s="117"/>
      <c r="AT637" s="117"/>
      <c r="AU637" s="117"/>
      <c r="AV637" s="117"/>
      <c r="AW637" s="117"/>
      <c r="AX637" s="117"/>
      <c r="AY637" s="75"/>
      <c r="AZ637" s="75"/>
      <c r="BA637" s="75"/>
      <c r="BB637" s="75"/>
      <c r="BC637" s="75"/>
      <c r="BD637" s="75"/>
      <c r="BE637" s="75"/>
      <c r="BF637" s="75"/>
      <c r="BG637" s="75"/>
      <c r="BH637" s="75"/>
      <c r="BI637" s="75"/>
      <c r="BJ637" s="75"/>
      <c r="BK637" s="75"/>
      <c r="BL637" s="75"/>
      <c r="BM637" s="75"/>
      <c r="BN637" s="75"/>
      <c r="BO637" s="75"/>
      <c r="BP637" s="75"/>
      <c r="BQ637" s="75"/>
      <c r="BR637" s="75"/>
      <c r="BS637" s="75"/>
      <c r="BT637" s="75"/>
      <c r="BU637" s="75"/>
      <c r="BV637" s="75"/>
      <c r="BW637" s="75"/>
      <c r="BX637" s="75"/>
      <c r="BY637" s="75"/>
      <c r="BZ637" s="75"/>
      <c r="CA637" s="75"/>
      <c r="CB637" s="75"/>
      <c r="CC637" s="75"/>
      <c r="CD637" s="75"/>
      <c r="CE637" s="75"/>
      <c r="CF637" s="75"/>
      <c r="CG637" s="75"/>
      <c r="CH637" s="75"/>
      <c r="CI637" s="75"/>
      <c r="CJ637" s="75"/>
      <c r="CK637" s="75"/>
      <c r="CL637" s="75"/>
      <c r="CM637" s="75"/>
      <c r="CN637" s="75"/>
      <c r="CO637" s="75"/>
      <c r="CP637" s="75"/>
      <c r="CQ637" s="75"/>
      <c r="CR637" s="75"/>
      <c r="CS637" s="75"/>
      <c r="CT637" s="75"/>
      <c r="CU637" s="75"/>
      <c r="CV637" s="75"/>
      <c r="CW637" s="75"/>
      <c r="CX637" s="75"/>
    </row>
    <row r="638" spans="34:102" x14ac:dyDescent="0.25">
      <c r="AH638" s="75"/>
      <c r="AI638" s="75"/>
      <c r="AJ638" s="75"/>
      <c r="AK638" s="75"/>
      <c r="AL638" s="75"/>
      <c r="AM638" s="75"/>
      <c r="AN638" s="75"/>
      <c r="AO638" s="117"/>
      <c r="AP638" s="117"/>
      <c r="AQ638" s="117"/>
      <c r="AR638" s="117"/>
      <c r="AS638" s="117"/>
      <c r="AT638" s="117"/>
      <c r="AU638" s="117"/>
      <c r="AV638" s="117"/>
      <c r="AW638" s="117"/>
      <c r="AX638" s="117"/>
      <c r="AY638" s="75"/>
      <c r="AZ638" s="75"/>
      <c r="BA638" s="75"/>
      <c r="BB638" s="75"/>
      <c r="BC638" s="75"/>
      <c r="BD638" s="75"/>
      <c r="BE638" s="75"/>
      <c r="BF638" s="75"/>
      <c r="BG638" s="75"/>
      <c r="BH638" s="75"/>
      <c r="BI638" s="75"/>
      <c r="BJ638" s="75"/>
      <c r="BK638" s="75"/>
      <c r="BL638" s="75"/>
      <c r="BM638" s="75"/>
      <c r="BN638" s="75"/>
      <c r="BO638" s="75"/>
      <c r="BP638" s="75"/>
      <c r="BQ638" s="75"/>
      <c r="BR638" s="75"/>
      <c r="BS638" s="75"/>
      <c r="BT638" s="75"/>
      <c r="BU638" s="75"/>
      <c r="BV638" s="75"/>
      <c r="BW638" s="75"/>
      <c r="BX638" s="75"/>
      <c r="BY638" s="75"/>
      <c r="BZ638" s="75"/>
      <c r="CA638" s="75"/>
      <c r="CB638" s="75"/>
      <c r="CC638" s="75"/>
      <c r="CD638" s="75"/>
      <c r="CE638" s="75"/>
      <c r="CF638" s="75"/>
      <c r="CG638" s="75"/>
      <c r="CH638" s="75"/>
      <c r="CI638" s="75"/>
      <c r="CJ638" s="75"/>
      <c r="CK638" s="75"/>
      <c r="CL638" s="75"/>
      <c r="CM638" s="75"/>
      <c r="CN638" s="75"/>
      <c r="CO638" s="75"/>
      <c r="CP638" s="75"/>
      <c r="CQ638" s="75"/>
      <c r="CR638" s="75"/>
      <c r="CS638" s="75"/>
      <c r="CT638" s="75"/>
      <c r="CU638" s="75"/>
      <c r="CV638" s="75"/>
      <c r="CW638" s="75"/>
      <c r="CX638" s="75"/>
    </row>
    <row r="639" spans="34:102" x14ac:dyDescent="0.25">
      <c r="AH639" s="75"/>
      <c r="AI639" s="75"/>
      <c r="AJ639" s="75"/>
      <c r="AK639" s="75"/>
      <c r="AL639" s="75"/>
      <c r="AM639" s="75"/>
      <c r="AN639" s="75"/>
      <c r="AO639" s="117"/>
      <c r="AP639" s="117"/>
      <c r="AQ639" s="117"/>
      <c r="AR639" s="117"/>
      <c r="AS639" s="117"/>
      <c r="AT639" s="117"/>
      <c r="AU639" s="117"/>
      <c r="AV639" s="117"/>
      <c r="AW639" s="117"/>
      <c r="AX639" s="117"/>
      <c r="AY639" s="75"/>
      <c r="AZ639" s="75"/>
      <c r="BA639" s="75"/>
      <c r="BB639" s="75"/>
      <c r="BC639" s="75"/>
      <c r="BD639" s="75"/>
      <c r="BE639" s="75"/>
      <c r="BF639" s="75"/>
      <c r="BG639" s="75"/>
      <c r="BH639" s="75"/>
      <c r="BI639" s="75"/>
      <c r="BJ639" s="75"/>
      <c r="BK639" s="75"/>
      <c r="BL639" s="75"/>
      <c r="BM639" s="75"/>
      <c r="BN639" s="75"/>
      <c r="BO639" s="75"/>
      <c r="BP639" s="75"/>
      <c r="BQ639" s="75"/>
      <c r="BR639" s="75"/>
      <c r="BS639" s="75"/>
      <c r="BT639" s="75"/>
      <c r="BU639" s="75"/>
      <c r="BV639" s="75"/>
      <c r="BW639" s="75"/>
      <c r="BX639" s="75"/>
      <c r="BY639" s="75"/>
      <c r="BZ639" s="75"/>
      <c r="CA639" s="75"/>
      <c r="CB639" s="75"/>
      <c r="CC639" s="75"/>
      <c r="CD639" s="75"/>
      <c r="CE639" s="75"/>
      <c r="CF639" s="75"/>
      <c r="CG639" s="75"/>
      <c r="CH639" s="75"/>
      <c r="CI639" s="75"/>
      <c r="CJ639" s="75"/>
      <c r="CK639" s="75"/>
      <c r="CL639" s="75"/>
      <c r="CM639" s="75"/>
      <c r="CN639" s="75"/>
      <c r="CO639" s="75"/>
      <c r="CP639" s="75"/>
      <c r="CQ639" s="75"/>
      <c r="CR639" s="75"/>
      <c r="CS639" s="75"/>
      <c r="CT639" s="75"/>
      <c r="CU639" s="75"/>
      <c r="CV639" s="75"/>
      <c r="CW639" s="75"/>
      <c r="CX639" s="75"/>
    </row>
    <row r="640" spans="34:102" x14ac:dyDescent="0.25">
      <c r="AH640" s="75"/>
      <c r="AI640" s="75"/>
      <c r="AJ640" s="75"/>
      <c r="AK640" s="75"/>
      <c r="AL640" s="75"/>
      <c r="AM640" s="75"/>
      <c r="AN640" s="75"/>
      <c r="AO640" s="117"/>
      <c r="AP640" s="117"/>
      <c r="AQ640" s="117"/>
      <c r="AR640" s="117"/>
      <c r="AS640" s="117"/>
      <c r="AT640" s="117"/>
      <c r="AU640" s="117"/>
      <c r="AV640" s="117"/>
      <c r="AW640" s="117"/>
      <c r="AX640" s="117"/>
      <c r="AY640" s="75"/>
      <c r="AZ640" s="75"/>
      <c r="BA640" s="75"/>
      <c r="BB640" s="75"/>
      <c r="BC640" s="75"/>
      <c r="BD640" s="75"/>
      <c r="BE640" s="75"/>
      <c r="BF640" s="75"/>
      <c r="BG640" s="75"/>
      <c r="BH640" s="75"/>
      <c r="BI640" s="75"/>
      <c r="BJ640" s="75"/>
      <c r="BK640" s="75"/>
      <c r="BL640" s="75"/>
      <c r="BM640" s="75"/>
      <c r="BN640" s="75"/>
      <c r="BO640" s="75"/>
      <c r="BP640" s="75"/>
      <c r="BQ640" s="75"/>
      <c r="BR640" s="75"/>
      <c r="BS640" s="75"/>
      <c r="BT640" s="75"/>
      <c r="BU640" s="75"/>
      <c r="BV640" s="75"/>
      <c r="BW640" s="75"/>
      <c r="BX640" s="75"/>
      <c r="BY640" s="75"/>
      <c r="BZ640" s="75"/>
      <c r="CA640" s="75"/>
      <c r="CB640" s="75"/>
      <c r="CC640" s="75"/>
      <c r="CD640" s="75"/>
      <c r="CE640" s="75"/>
      <c r="CF640" s="75"/>
      <c r="CG640" s="75"/>
      <c r="CH640" s="75"/>
      <c r="CI640" s="75"/>
      <c r="CJ640" s="75"/>
      <c r="CK640" s="75"/>
      <c r="CL640" s="75"/>
      <c r="CM640" s="75"/>
      <c r="CN640" s="75"/>
      <c r="CO640" s="75"/>
      <c r="CP640" s="75"/>
      <c r="CQ640" s="75"/>
      <c r="CR640" s="75"/>
      <c r="CS640" s="75"/>
      <c r="CT640" s="75"/>
      <c r="CU640" s="75"/>
      <c r="CV640" s="75"/>
      <c r="CW640" s="75"/>
      <c r="CX640" s="75"/>
    </row>
    <row r="641" spans="34:102" x14ac:dyDescent="0.25">
      <c r="AH641" s="75"/>
      <c r="AI641" s="75"/>
      <c r="AJ641" s="75"/>
      <c r="AK641" s="75"/>
      <c r="AL641" s="75"/>
      <c r="AM641" s="75"/>
      <c r="AN641" s="75"/>
      <c r="AO641" s="117"/>
      <c r="AP641" s="117"/>
      <c r="AQ641" s="117"/>
      <c r="AR641" s="117"/>
      <c r="AS641" s="117"/>
      <c r="AT641" s="117"/>
      <c r="AU641" s="117"/>
      <c r="AV641" s="117"/>
      <c r="AW641" s="117"/>
      <c r="AX641" s="117"/>
      <c r="AY641" s="75"/>
      <c r="AZ641" s="75"/>
      <c r="BA641" s="75"/>
      <c r="BB641" s="75"/>
      <c r="BC641" s="75"/>
      <c r="BD641" s="75"/>
      <c r="BE641" s="75"/>
      <c r="BF641" s="75"/>
      <c r="BG641" s="75"/>
      <c r="BH641" s="75"/>
      <c r="BI641" s="75"/>
      <c r="BJ641" s="75"/>
      <c r="BK641" s="75"/>
      <c r="BL641" s="75"/>
      <c r="BM641" s="75"/>
      <c r="BN641" s="75"/>
      <c r="BO641" s="75"/>
      <c r="BP641" s="75"/>
      <c r="BQ641" s="75"/>
      <c r="BR641" s="75"/>
      <c r="BS641" s="75"/>
      <c r="BT641" s="75"/>
      <c r="BU641" s="75"/>
      <c r="BV641" s="75"/>
      <c r="BW641" s="75"/>
      <c r="BX641" s="75"/>
      <c r="BY641" s="75"/>
      <c r="BZ641" s="75"/>
      <c r="CA641" s="75"/>
      <c r="CB641" s="75"/>
      <c r="CC641" s="75"/>
      <c r="CD641" s="75"/>
      <c r="CE641" s="75"/>
      <c r="CF641" s="75"/>
      <c r="CG641" s="75"/>
      <c r="CH641" s="75"/>
      <c r="CI641" s="75"/>
      <c r="CJ641" s="75"/>
      <c r="CK641" s="75"/>
      <c r="CL641" s="75"/>
      <c r="CM641" s="75"/>
      <c r="CN641" s="75"/>
      <c r="CO641" s="75"/>
      <c r="CP641" s="75"/>
      <c r="CQ641" s="75"/>
      <c r="CR641" s="75"/>
      <c r="CS641" s="75"/>
      <c r="CT641" s="75"/>
      <c r="CU641" s="75"/>
      <c r="CV641" s="75"/>
      <c r="CW641" s="75"/>
      <c r="CX641" s="75"/>
    </row>
    <row r="642" spans="34:102" x14ac:dyDescent="0.25">
      <c r="AH642" s="75"/>
      <c r="AI642" s="75"/>
      <c r="AJ642" s="75"/>
      <c r="AK642" s="75"/>
      <c r="AL642" s="75"/>
      <c r="AM642" s="75"/>
      <c r="AN642" s="75"/>
      <c r="AO642" s="117"/>
      <c r="AP642" s="117"/>
      <c r="AQ642" s="117"/>
      <c r="AR642" s="117"/>
      <c r="AS642" s="117"/>
      <c r="AT642" s="117"/>
      <c r="AU642" s="117"/>
      <c r="AV642" s="117"/>
      <c r="AW642" s="117"/>
      <c r="AX642" s="117"/>
      <c r="AY642" s="75"/>
      <c r="AZ642" s="75"/>
      <c r="BA642" s="75"/>
      <c r="BB642" s="75"/>
      <c r="BC642" s="75"/>
      <c r="BD642" s="75"/>
      <c r="BE642" s="75"/>
      <c r="BF642" s="75"/>
      <c r="BG642" s="75"/>
      <c r="BH642" s="75"/>
      <c r="BI642" s="75"/>
      <c r="BJ642" s="75"/>
      <c r="BK642" s="75"/>
      <c r="BL642" s="75"/>
      <c r="BM642" s="75"/>
      <c r="BN642" s="75"/>
      <c r="BO642" s="75"/>
      <c r="BP642" s="75"/>
      <c r="BQ642" s="75"/>
      <c r="BR642" s="75"/>
      <c r="BS642" s="75"/>
      <c r="BT642" s="75"/>
      <c r="BU642" s="75"/>
      <c r="BV642" s="75"/>
      <c r="BW642" s="75"/>
      <c r="BX642" s="75"/>
      <c r="BY642" s="75"/>
      <c r="BZ642" s="75"/>
      <c r="CA642" s="75"/>
      <c r="CB642" s="75"/>
      <c r="CC642" s="75"/>
      <c r="CD642" s="75"/>
      <c r="CE642" s="75"/>
      <c r="CF642" s="75"/>
      <c r="CG642" s="75"/>
      <c r="CH642" s="75"/>
      <c r="CI642" s="75"/>
      <c r="CJ642" s="75"/>
      <c r="CK642" s="75"/>
      <c r="CL642" s="75"/>
      <c r="CM642" s="75"/>
      <c r="CN642" s="75"/>
      <c r="CO642" s="75"/>
      <c r="CP642" s="75"/>
      <c r="CQ642" s="75"/>
      <c r="CR642" s="75"/>
      <c r="CS642" s="75"/>
      <c r="CT642" s="75"/>
      <c r="CU642" s="75"/>
      <c r="CV642" s="75"/>
      <c r="CW642" s="75"/>
      <c r="CX642" s="75"/>
    </row>
    <row r="643" spans="34:102" x14ac:dyDescent="0.25">
      <c r="AH643" s="75"/>
      <c r="AI643" s="75"/>
      <c r="AJ643" s="75"/>
      <c r="AK643" s="75"/>
      <c r="AL643" s="75"/>
      <c r="AM643" s="75"/>
      <c r="AN643" s="75"/>
      <c r="AO643" s="117"/>
      <c r="AP643" s="117"/>
      <c r="AQ643" s="117"/>
      <c r="AR643" s="117"/>
      <c r="AS643" s="117"/>
      <c r="AT643" s="117"/>
      <c r="AU643" s="117"/>
      <c r="AV643" s="117"/>
      <c r="AW643" s="117"/>
      <c r="AX643" s="117"/>
      <c r="AY643" s="75"/>
      <c r="AZ643" s="75"/>
      <c r="BA643" s="75"/>
      <c r="BB643" s="75"/>
      <c r="BC643" s="75"/>
      <c r="BD643" s="75"/>
      <c r="BE643" s="75"/>
      <c r="BF643" s="75"/>
      <c r="BG643" s="75"/>
      <c r="BH643" s="75"/>
      <c r="BI643" s="75"/>
      <c r="BJ643" s="75"/>
      <c r="BK643" s="75"/>
      <c r="BL643" s="75"/>
      <c r="BM643" s="75"/>
      <c r="BN643" s="75"/>
      <c r="BO643" s="75"/>
      <c r="BP643" s="75"/>
      <c r="BQ643" s="75"/>
      <c r="BR643" s="75"/>
      <c r="BS643" s="75"/>
      <c r="BT643" s="75"/>
      <c r="BU643" s="75"/>
      <c r="BV643" s="75"/>
      <c r="BW643" s="75"/>
      <c r="BX643" s="75"/>
      <c r="BY643" s="75"/>
      <c r="BZ643" s="75"/>
      <c r="CA643" s="75"/>
      <c r="CB643" s="75"/>
      <c r="CC643" s="75"/>
      <c r="CD643" s="75"/>
      <c r="CE643" s="75"/>
      <c r="CF643" s="75"/>
      <c r="CG643" s="75"/>
      <c r="CH643" s="75"/>
      <c r="CI643" s="75"/>
      <c r="CJ643" s="75"/>
      <c r="CK643" s="75"/>
      <c r="CL643" s="75"/>
      <c r="CM643" s="75"/>
      <c r="CN643" s="75"/>
      <c r="CO643" s="75"/>
      <c r="CP643" s="75"/>
      <c r="CQ643" s="75"/>
      <c r="CR643" s="75"/>
      <c r="CS643" s="75"/>
      <c r="CT643" s="75"/>
      <c r="CU643" s="75"/>
      <c r="CV643" s="75"/>
      <c r="CW643" s="75"/>
      <c r="CX643" s="75"/>
    </row>
    <row r="644" spans="34:102" x14ac:dyDescent="0.25">
      <c r="AH644" s="75"/>
      <c r="AI644" s="75"/>
      <c r="AJ644" s="75"/>
      <c r="AK644" s="75"/>
      <c r="AL644" s="75"/>
      <c r="AM644" s="75"/>
      <c r="AN644" s="75"/>
      <c r="AO644" s="117"/>
      <c r="AP644" s="117"/>
      <c r="AQ644" s="117"/>
      <c r="AR644" s="117"/>
      <c r="AS644" s="117"/>
      <c r="AT644" s="117"/>
      <c r="AU644" s="117"/>
      <c r="AV644" s="117"/>
      <c r="AW644" s="117"/>
      <c r="AX644" s="117"/>
      <c r="AY644" s="75"/>
      <c r="AZ644" s="75"/>
      <c r="BA644" s="75"/>
      <c r="BB644" s="75"/>
      <c r="BC644" s="75"/>
      <c r="BD644" s="75"/>
      <c r="BE644" s="75"/>
      <c r="BF644" s="75"/>
      <c r="BG644" s="75"/>
      <c r="BH644" s="75"/>
      <c r="BI644" s="75"/>
      <c r="BJ644" s="75"/>
      <c r="BK644" s="75"/>
      <c r="BL644" s="75"/>
      <c r="BM644" s="75"/>
      <c r="BN644" s="75"/>
      <c r="BO644" s="75"/>
      <c r="BP644" s="75"/>
      <c r="BQ644" s="75"/>
      <c r="BR644" s="75"/>
      <c r="BS644" s="75"/>
      <c r="BT644" s="75"/>
      <c r="BU644" s="75"/>
      <c r="BV644" s="75"/>
      <c r="BW644" s="75"/>
      <c r="BX644" s="75"/>
      <c r="BY644" s="75"/>
      <c r="BZ644" s="75"/>
      <c r="CA644" s="75"/>
      <c r="CB644" s="75"/>
      <c r="CC644" s="75"/>
      <c r="CD644" s="75"/>
      <c r="CE644" s="75"/>
      <c r="CF644" s="75"/>
      <c r="CG644" s="75"/>
      <c r="CH644" s="75"/>
      <c r="CI644" s="75"/>
      <c r="CJ644" s="75"/>
      <c r="CK644" s="75"/>
      <c r="CL644" s="75"/>
      <c r="CM644" s="75"/>
      <c r="CN644" s="75"/>
      <c r="CO644" s="75"/>
      <c r="CP644" s="75"/>
      <c r="CQ644" s="75"/>
      <c r="CR644" s="75"/>
      <c r="CS644" s="75"/>
      <c r="CT644" s="75"/>
      <c r="CU644" s="75"/>
      <c r="CV644" s="75"/>
      <c r="CW644" s="75"/>
      <c r="CX644" s="75"/>
    </row>
    <row r="645" spans="34:102" x14ac:dyDescent="0.25">
      <c r="AH645" s="75"/>
      <c r="AI645" s="75"/>
      <c r="AJ645" s="75"/>
      <c r="AK645" s="75"/>
      <c r="AL645" s="75"/>
      <c r="AM645" s="75"/>
      <c r="AN645" s="75"/>
      <c r="AO645" s="117"/>
      <c r="AP645" s="117"/>
      <c r="AQ645" s="117"/>
      <c r="AR645" s="117"/>
      <c r="AS645" s="117"/>
      <c r="AT645" s="117"/>
      <c r="AU645" s="117"/>
      <c r="AV645" s="117"/>
      <c r="AW645" s="117"/>
      <c r="AX645" s="117"/>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75"/>
      <c r="BZ645" s="75"/>
      <c r="CA645" s="75"/>
      <c r="CB645" s="75"/>
      <c r="CC645" s="75"/>
      <c r="CD645" s="75"/>
      <c r="CE645" s="75"/>
      <c r="CF645" s="75"/>
      <c r="CG645" s="75"/>
      <c r="CH645" s="75"/>
      <c r="CI645" s="75"/>
      <c r="CJ645" s="75"/>
      <c r="CK645" s="75"/>
      <c r="CL645" s="75"/>
      <c r="CM645" s="75"/>
      <c r="CN645" s="75"/>
      <c r="CO645" s="75"/>
      <c r="CP645" s="75"/>
      <c r="CQ645" s="75"/>
      <c r="CR645" s="75"/>
      <c r="CS645" s="75"/>
      <c r="CT645" s="75"/>
      <c r="CU645" s="75"/>
      <c r="CV645" s="75"/>
      <c r="CW645" s="75"/>
      <c r="CX645" s="75"/>
    </row>
    <row r="646" spans="34:102" x14ac:dyDescent="0.25">
      <c r="AH646" s="75"/>
      <c r="AI646" s="75"/>
      <c r="AJ646" s="75"/>
      <c r="AK646" s="75"/>
      <c r="AL646" s="75"/>
      <c r="AM646" s="75"/>
      <c r="AN646" s="75"/>
      <c r="AO646" s="117"/>
      <c r="AP646" s="117"/>
      <c r="AQ646" s="117"/>
      <c r="AR646" s="117"/>
      <c r="AS646" s="117"/>
      <c r="AT646" s="117"/>
      <c r="AU646" s="117"/>
      <c r="AV646" s="117"/>
      <c r="AW646" s="117"/>
      <c r="AX646" s="117"/>
      <c r="AY646" s="75"/>
      <c r="AZ646" s="75"/>
      <c r="BA646" s="75"/>
      <c r="BB646" s="75"/>
      <c r="BC646" s="75"/>
      <c r="BD646" s="75"/>
      <c r="BE646" s="75"/>
      <c r="BF646" s="75"/>
      <c r="BG646" s="75"/>
      <c r="BH646" s="75"/>
      <c r="BI646" s="75"/>
      <c r="BJ646" s="75"/>
      <c r="BK646" s="75"/>
      <c r="BL646" s="75"/>
      <c r="BM646" s="75"/>
      <c r="BN646" s="75"/>
      <c r="BO646" s="75"/>
      <c r="BP646" s="75"/>
      <c r="BQ646" s="75"/>
      <c r="BR646" s="75"/>
      <c r="BS646" s="75"/>
      <c r="BT646" s="75"/>
      <c r="BU646" s="75"/>
      <c r="BV646" s="75"/>
      <c r="BW646" s="75"/>
      <c r="BX646" s="75"/>
      <c r="BY646" s="75"/>
      <c r="BZ646" s="75"/>
      <c r="CA646" s="75"/>
      <c r="CB646" s="75"/>
      <c r="CC646" s="75"/>
      <c r="CD646" s="75"/>
      <c r="CE646" s="75"/>
      <c r="CF646" s="75"/>
      <c r="CG646" s="75"/>
      <c r="CH646" s="75"/>
      <c r="CI646" s="75"/>
      <c r="CJ646" s="75"/>
      <c r="CK646" s="75"/>
      <c r="CL646" s="75"/>
      <c r="CM646" s="75"/>
      <c r="CN646" s="75"/>
      <c r="CO646" s="75"/>
      <c r="CP646" s="75"/>
      <c r="CQ646" s="75"/>
      <c r="CR646" s="75"/>
      <c r="CS646" s="75"/>
      <c r="CT646" s="75"/>
      <c r="CU646" s="75"/>
      <c r="CV646" s="75"/>
      <c r="CW646" s="75"/>
      <c r="CX646" s="75"/>
    </row>
    <row r="647" spans="34:102" x14ac:dyDescent="0.25">
      <c r="AH647" s="75"/>
      <c r="AI647" s="75"/>
      <c r="AJ647" s="75"/>
      <c r="AK647" s="75"/>
      <c r="AL647" s="75"/>
      <c r="AM647" s="75"/>
      <c r="AN647" s="75"/>
      <c r="AO647" s="117"/>
      <c r="AP647" s="117"/>
      <c r="AQ647" s="117"/>
      <c r="AR647" s="117"/>
      <c r="AS647" s="117"/>
      <c r="AT647" s="117"/>
      <c r="AU647" s="117"/>
      <c r="AV647" s="117"/>
      <c r="AW647" s="117"/>
      <c r="AX647" s="117"/>
      <c r="AY647" s="75"/>
      <c r="AZ647" s="75"/>
      <c r="BA647" s="75"/>
      <c r="BB647" s="75"/>
      <c r="BC647" s="75"/>
      <c r="BD647" s="75"/>
      <c r="BE647" s="75"/>
      <c r="BF647" s="75"/>
      <c r="BG647" s="75"/>
      <c r="BH647" s="75"/>
      <c r="BI647" s="75"/>
      <c r="BJ647" s="75"/>
      <c r="BK647" s="75"/>
      <c r="BL647" s="75"/>
      <c r="BM647" s="75"/>
      <c r="BN647" s="75"/>
      <c r="BO647" s="75"/>
      <c r="BP647" s="75"/>
      <c r="BQ647" s="75"/>
      <c r="BR647" s="75"/>
      <c r="BS647" s="75"/>
      <c r="BT647" s="75"/>
      <c r="BU647" s="75"/>
      <c r="BV647" s="75"/>
      <c r="BW647" s="75"/>
      <c r="BX647" s="75"/>
      <c r="BY647" s="75"/>
      <c r="BZ647" s="75"/>
      <c r="CA647" s="75"/>
      <c r="CB647" s="75"/>
      <c r="CC647" s="75"/>
      <c r="CD647" s="75"/>
      <c r="CE647" s="75"/>
      <c r="CF647" s="75"/>
      <c r="CG647" s="75"/>
      <c r="CH647" s="75"/>
      <c r="CI647" s="75"/>
      <c r="CJ647" s="75"/>
      <c r="CK647" s="75"/>
      <c r="CL647" s="75"/>
      <c r="CM647" s="75"/>
      <c r="CN647" s="75"/>
      <c r="CO647" s="75"/>
      <c r="CP647" s="75"/>
      <c r="CQ647" s="75"/>
      <c r="CR647" s="75"/>
      <c r="CS647" s="75"/>
      <c r="CT647" s="75"/>
      <c r="CU647" s="75"/>
      <c r="CV647" s="75"/>
      <c r="CW647" s="75"/>
      <c r="CX647" s="75"/>
    </row>
    <row r="648" spans="34:102" x14ac:dyDescent="0.25">
      <c r="AH648" s="75"/>
      <c r="AI648" s="75"/>
      <c r="AJ648" s="75"/>
      <c r="AK648" s="75"/>
      <c r="AL648" s="75"/>
      <c r="AM648" s="75"/>
      <c r="AN648" s="75"/>
      <c r="AO648" s="117"/>
      <c r="AP648" s="117"/>
      <c r="AQ648" s="117"/>
      <c r="AR648" s="117"/>
      <c r="AS648" s="117"/>
      <c r="AT648" s="117"/>
      <c r="AU648" s="117"/>
      <c r="AV648" s="117"/>
      <c r="AW648" s="117"/>
      <c r="AX648" s="117"/>
      <c r="AY648" s="75"/>
      <c r="AZ648" s="75"/>
      <c r="BA648" s="75"/>
      <c r="BB648" s="75"/>
      <c r="BC648" s="75"/>
      <c r="BD648" s="75"/>
      <c r="BE648" s="75"/>
      <c r="BF648" s="75"/>
      <c r="BG648" s="75"/>
      <c r="BH648" s="75"/>
      <c r="BI648" s="75"/>
      <c r="BJ648" s="75"/>
      <c r="BK648" s="75"/>
      <c r="BL648" s="75"/>
      <c r="BM648" s="75"/>
      <c r="BN648" s="75"/>
      <c r="BO648" s="75"/>
      <c r="BP648" s="75"/>
      <c r="BQ648" s="75"/>
      <c r="BR648" s="75"/>
      <c r="BS648" s="75"/>
      <c r="BT648" s="75"/>
      <c r="BU648" s="75"/>
      <c r="BV648" s="75"/>
      <c r="BW648" s="75"/>
      <c r="BX648" s="75"/>
      <c r="BY648" s="75"/>
      <c r="BZ648" s="75"/>
      <c r="CA648" s="75"/>
      <c r="CB648" s="75"/>
      <c r="CC648" s="75"/>
      <c r="CD648" s="75"/>
      <c r="CE648" s="75"/>
      <c r="CF648" s="75"/>
      <c r="CG648" s="75"/>
      <c r="CH648" s="75"/>
      <c r="CI648" s="75"/>
      <c r="CJ648" s="75"/>
      <c r="CK648" s="75"/>
      <c r="CL648" s="75"/>
      <c r="CM648" s="75"/>
      <c r="CN648" s="75"/>
      <c r="CO648" s="75"/>
      <c r="CP648" s="75"/>
      <c r="CQ648" s="75"/>
      <c r="CR648" s="75"/>
      <c r="CS648" s="75"/>
      <c r="CT648" s="75"/>
      <c r="CU648" s="75"/>
      <c r="CV648" s="75"/>
      <c r="CW648" s="75"/>
      <c r="CX648" s="75"/>
    </row>
    <row r="649" spans="34:102" x14ac:dyDescent="0.25">
      <c r="AH649" s="75"/>
      <c r="AI649" s="75"/>
      <c r="AJ649" s="75"/>
      <c r="AK649" s="75"/>
      <c r="AL649" s="75"/>
      <c r="AM649" s="75"/>
      <c r="AN649" s="75"/>
      <c r="AO649" s="117"/>
      <c r="AP649" s="117"/>
      <c r="AQ649" s="117"/>
      <c r="AR649" s="117"/>
      <c r="AS649" s="117"/>
      <c r="AT649" s="117"/>
      <c r="AU649" s="117"/>
      <c r="AV649" s="117"/>
      <c r="AW649" s="117"/>
      <c r="AX649" s="117"/>
      <c r="AY649" s="75"/>
      <c r="AZ649" s="75"/>
      <c r="BA649" s="75"/>
      <c r="BB649" s="75"/>
      <c r="BC649" s="75"/>
      <c r="BD649" s="75"/>
      <c r="BE649" s="75"/>
      <c r="BF649" s="75"/>
      <c r="BG649" s="75"/>
      <c r="BH649" s="75"/>
      <c r="BI649" s="75"/>
      <c r="BJ649" s="75"/>
      <c r="BK649" s="75"/>
      <c r="BL649" s="75"/>
      <c r="BM649" s="75"/>
      <c r="BN649" s="75"/>
      <c r="BO649" s="75"/>
      <c r="BP649" s="75"/>
      <c r="BQ649" s="75"/>
      <c r="BR649" s="75"/>
      <c r="BS649" s="75"/>
      <c r="BT649" s="75"/>
      <c r="BU649" s="75"/>
      <c r="BV649" s="75"/>
      <c r="BW649" s="75"/>
      <c r="BX649" s="75"/>
      <c r="BY649" s="75"/>
      <c r="BZ649" s="75"/>
      <c r="CA649" s="75"/>
      <c r="CB649" s="75"/>
      <c r="CC649" s="75"/>
      <c r="CD649" s="75"/>
      <c r="CE649" s="75"/>
      <c r="CF649" s="75"/>
      <c r="CG649" s="75"/>
      <c r="CH649" s="75"/>
      <c r="CI649" s="75"/>
      <c r="CJ649" s="75"/>
      <c r="CK649" s="75"/>
      <c r="CL649" s="75"/>
      <c r="CM649" s="75"/>
      <c r="CN649" s="75"/>
      <c r="CO649" s="75"/>
      <c r="CP649" s="75"/>
      <c r="CQ649" s="75"/>
      <c r="CR649" s="75"/>
      <c r="CS649" s="75"/>
      <c r="CT649" s="75"/>
      <c r="CU649" s="75"/>
      <c r="CV649" s="75"/>
      <c r="CW649" s="75"/>
      <c r="CX649" s="75"/>
    </row>
    <row r="650" spans="34:102" x14ac:dyDescent="0.25">
      <c r="AH650" s="75"/>
      <c r="AI650" s="75"/>
      <c r="AJ650" s="75"/>
      <c r="AK650" s="75"/>
      <c r="AL650" s="75"/>
      <c r="AM650" s="75"/>
      <c r="AN650" s="75"/>
      <c r="AO650" s="117"/>
      <c r="AP650" s="117"/>
      <c r="AQ650" s="117"/>
      <c r="AR650" s="117"/>
      <c r="AS650" s="117"/>
      <c r="AT650" s="117"/>
      <c r="AU650" s="117"/>
      <c r="AV650" s="117"/>
      <c r="AW650" s="117"/>
      <c r="AX650" s="117"/>
      <c r="AY650" s="75"/>
      <c r="AZ650" s="75"/>
      <c r="BA650" s="75"/>
      <c r="BB650" s="75"/>
      <c r="BC650" s="75"/>
      <c r="BD650" s="75"/>
      <c r="BE650" s="75"/>
      <c r="BF650" s="75"/>
      <c r="BG650" s="75"/>
      <c r="BH650" s="75"/>
      <c r="BI650" s="75"/>
      <c r="BJ650" s="75"/>
      <c r="BK650" s="75"/>
      <c r="BL650" s="75"/>
      <c r="BM650" s="75"/>
      <c r="BN650" s="75"/>
      <c r="BO650" s="75"/>
      <c r="BP650" s="75"/>
      <c r="BQ650" s="75"/>
      <c r="BR650" s="75"/>
      <c r="BS650" s="75"/>
      <c r="BT650" s="75"/>
      <c r="BU650" s="75"/>
      <c r="BV650" s="75"/>
      <c r="BW650" s="75"/>
      <c r="BX650" s="75"/>
      <c r="BY650" s="75"/>
      <c r="BZ650" s="75"/>
      <c r="CA650" s="75"/>
      <c r="CB650" s="75"/>
      <c r="CC650" s="75"/>
      <c r="CD650" s="75"/>
      <c r="CE650" s="75"/>
      <c r="CF650" s="75"/>
      <c r="CG650" s="75"/>
      <c r="CH650" s="75"/>
      <c r="CI650" s="75"/>
      <c r="CJ650" s="75"/>
      <c r="CK650" s="75"/>
      <c r="CL650" s="75"/>
      <c r="CM650" s="75"/>
      <c r="CN650" s="75"/>
      <c r="CO650" s="75"/>
      <c r="CP650" s="75"/>
      <c r="CQ650" s="75"/>
      <c r="CR650" s="75"/>
      <c r="CS650" s="75"/>
      <c r="CT650" s="75"/>
      <c r="CU650" s="75"/>
      <c r="CV650" s="75"/>
      <c r="CW650" s="75"/>
      <c r="CX650" s="75"/>
    </row>
    <row r="651" spans="34:102" x14ac:dyDescent="0.25">
      <c r="AH651" s="75"/>
      <c r="AI651" s="75"/>
      <c r="AJ651" s="75"/>
      <c r="AK651" s="75"/>
      <c r="AL651" s="75"/>
      <c r="AM651" s="75"/>
      <c r="AN651" s="75"/>
      <c r="AO651" s="117"/>
      <c r="AP651" s="117"/>
      <c r="AQ651" s="117"/>
      <c r="AR651" s="117"/>
      <c r="AS651" s="117"/>
      <c r="AT651" s="117"/>
      <c r="AU651" s="117"/>
      <c r="AV651" s="117"/>
      <c r="AW651" s="117"/>
      <c r="AX651" s="117"/>
      <c r="AY651" s="75"/>
      <c r="AZ651" s="75"/>
      <c r="BA651" s="75"/>
      <c r="BB651" s="75"/>
      <c r="BC651" s="75"/>
      <c r="BD651" s="75"/>
      <c r="BE651" s="75"/>
      <c r="BF651" s="75"/>
      <c r="BG651" s="75"/>
      <c r="BH651" s="75"/>
      <c r="BI651" s="75"/>
      <c r="BJ651" s="75"/>
      <c r="BK651" s="75"/>
      <c r="BL651" s="75"/>
      <c r="BM651" s="75"/>
      <c r="BN651" s="75"/>
      <c r="BO651" s="75"/>
      <c r="BP651" s="75"/>
      <c r="BQ651" s="75"/>
      <c r="BR651" s="75"/>
      <c r="BS651" s="75"/>
      <c r="BT651" s="75"/>
      <c r="BU651" s="75"/>
      <c r="BV651" s="75"/>
      <c r="BW651" s="75"/>
      <c r="BX651" s="75"/>
      <c r="BY651" s="75"/>
      <c r="BZ651" s="75"/>
      <c r="CA651" s="75"/>
      <c r="CB651" s="75"/>
      <c r="CC651" s="75"/>
      <c r="CD651" s="75"/>
      <c r="CE651" s="75"/>
      <c r="CF651" s="75"/>
      <c r="CG651" s="75"/>
      <c r="CH651" s="75"/>
      <c r="CI651" s="75"/>
      <c r="CJ651" s="75"/>
      <c r="CK651" s="75"/>
      <c r="CL651" s="75"/>
      <c r="CM651" s="75"/>
      <c r="CN651" s="75"/>
      <c r="CO651" s="75"/>
      <c r="CP651" s="75"/>
      <c r="CQ651" s="75"/>
      <c r="CR651" s="75"/>
      <c r="CS651" s="75"/>
      <c r="CT651" s="75"/>
      <c r="CU651" s="75"/>
      <c r="CV651" s="75"/>
      <c r="CW651" s="75"/>
      <c r="CX651" s="75"/>
    </row>
    <row r="652" spans="34:102" x14ac:dyDescent="0.25">
      <c r="AH652" s="75"/>
      <c r="AI652" s="75"/>
      <c r="AJ652" s="75"/>
      <c r="AK652" s="75"/>
      <c r="AL652" s="75"/>
      <c r="AM652" s="75"/>
      <c r="AN652" s="75"/>
      <c r="AO652" s="117"/>
      <c r="AP652" s="117"/>
      <c r="AQ652" s="117"/>
      <c r="AR652" s="117"/>
      <c r="AS652" s="117"/>
      <c r="AT652" s="117"/>
      <c r="AU652" s="117"/>
      <c r="AV652" s="117"/>
      <c r="AW652" s="117"/>
      <c r="AX652" s="117"/>
      <c r="AY652" s="75"/>
      <c r="AZ652" s="75"/>
      <c r="BA652" s="75"/>
      <c r="BB652" s="75"/>
      <c r="BC652" s="75"/>
      <c r="BD652" s="75"/>
      <c r="BE652" s="75"/>
      <c r="BF652" s="75"/>
      <c r="BG652" s="75"/>
      <c r="BH652" s="75"/>
      <c r="BI652" s="75"/>
      <c r="BJ652" s="75"/>
      <c r="BK652" s="75"/>
      <c r="BL652" s="75"/>
      <c r="BM652" s="75"/>
      <c r="BN652" s="75"/>
      <c r="BO652" s="75"/>
      <c r="BP652" s="75"/>
      <c r="BQ652" s="75"/>
      <c r="BR652" s="75"/>
      <c r="BS652" s="75"/>
      <c r="BT652" s="75"/>
      <c r="BU652" s="75"/>
      <c r="BV652" s="75"/>
      <c r="BW652" s="75"/>
      <c r="BX652" s="75"/>
      <c r="BY652" s="75"/>
      <c r="BZ652" s="75"/>
      <c r="CA652" s="75"/>
      <c r="CB652" s="75"/>
      <c r="CC652" s="75"/>
      <c r="CD652" s="75"/>
      <c r="CE652" s="75"/>
      <c r="CF652" s="75"/>
      <c r="CG652" s="75"/>
      <c r="CH652" s="75"/>
      <c r="CI652" s="75"/>
      <c r="CJ652" s="75"/>
      <c r="CK652" s="75"/>
      <c r="CL652" s="75"/>
      <c r="CM652" s="75"/>
      <c r="CN652" s="75"/>
      <c r="CO652" s="75"/>
      <c r="CP652" s="75"/>
      <c r="CQ652" s="75"/>
      <c r="CR652" s="75"/>
      <c r="CS652" s="75"/>
      <c r="CT652" s="75"/>
      <c r="CU652" s="75"/>
      <c r="CV652" s="75"/>
      <c r="CW652" s="75"/>
      <c r="CX652" s="75"/>
    </row>
    <row r="653" spans="34:102" x14ac:dyDescent="0.25">
      <c r="AH653" s="75"/>
      <c r="AI653" s="75"/>
      <c r="AJ653" s="75"/>
      <c r="AK653" s="75"/>
      <c r="AL653" s="75"/>
      <c r="AM653" s="75"/>
      <c r="AN653" s="75"/>
      <c r="AO653" s="117"/>
      <c r="AP653" s="117"/>
      <c r="AQ653" s="117"/>
      <c r="AR653" s="117"/>
      <c r="AS653" s="117"/>
      <c r="AT653" s="117"/>
      <c r="AU653" s="117"/>
      <c r="AV653" s="117"/>
      <c r="AW653" s="117"/>
      <c r="AX653" s="117"/>
      <c r="AY653" s="75"/>
      <c r="AZ653" s="75"/>
      <c r="BA653" s="75"/>
      <c r="BB653" s="75"/>
      <c r="BC653" s="75"/>
      <c r="BD653" s="75"/>
      <c r="BE653" s="75"/>
      <c r="BF653" s="75"/>
      <c r="BG653" s="75"/>
      <c r="BH653" s="75"/>
      <c r="BI653" s="75"/>
      <c r="BJ653" s="75"/>
      <c r="BK653" s="75"/>
      <c r="BL653" s="75"/>
      <c r="BM653" s="75"/>
      <c r="BN653" s="75"/>
      <c r="BO653" s="75"/>
      <c r="BP653" s="75"/>
      <c r="BQ653" s="75"/>
      <c r="BR653" s="75"/>
      <c r="BS653" s="75"/>
      <c r="BT653" s="75"/>
      <c r="BU653" s="75"/>
      <c r="BV653" s="75"/>
      <c r="BW653" s="75"/>
      <c r="BX653" s="75"/>
      <c r="BY653" s="75"/>
      <c r="BZ653" s="75"/>
      <c r="CA653" s="75"/>
      <c r="CB653" s="75"/>
      <c r="CC653" s="75"/>
      <c r="CD653" s="75"/>
      <c r="CE653" s="75"/>
      <c r="CF653" s="75"/>
      <c r="CG653" s="75"/>
      <c r="CH653" s="75"/>
      <c r="CI653" s="75"/>
      <c r="CJ653" s="75"/>
      <c r="CK653" s="75"/>
      <c r="CL653" s="75"/>
      <c r="CM653" s="75"/>
      <c r="CN653" s="75"/>
      <c r="CO653" s="75"/>
      <c r="CP653" s="75"/>
      <c r="CQ653" s="75"/>
      <c r="CR653" s="75"/>
      <c r="CS653" s="75"/>
      <c r="CT653" s="75"/>
      <c r="CU653" s="75"/>
      <c r="CV653" s="75"/>
      <c r="CW653" s="75"/>
      <c r="CX653" s="75"/>
    </row>
    <row r="654" spans="34:102" x14ac:dyDescent="0.25">
      <c r="AH654" s="75"/>
      <c r="AI654" s="75"/>
      <c r="AJ654" s="75"/>
      <c r="AK654" s="75"/>
      <c r="AL654" s="75"/>
      <c r="AM654" s="75"/>
      <c r="AN654" s="75"/>
      <c r="AO654" s="117"/>
      <c r="AP654" s="117"/>
      <c r="AQ654" s="117"/>
      <c r="AR654" s="117"/>
      <c r="AS654" s="117"/>
      <c r="AT654" s="117"/>
      <c r="AU654" s="117"/>
      <c r="AV654" s="117"/>
      <c r="AW654" s="117"/>
      <c r="AX654" s="117"/>
      <c r="AY654" s="75"/>
      <c r="AZ654" s="75"/>
      <c r="BA654" s="75"/>
      <c r="BB654" s="75"/>
      <c r="BC654" s="75"/>
      <c r="BD654" s="75"/>
      <c r="BE654" s="75"/>
      <c r="BF654" s="75"/>
      <c r="BG654" s="75"/>
      <c r="BH654" s="75"/>
      <c r="BI654" s="75"/>
      <c r="BJ654" s="75"/>
      <c r="BK654" s="75"/>
      <c r="BL654" s="75"/>
      <c r="BM654" s="75"/>
      <c r="BN654" s="75"/>
      <c r="BO654" s="75"/>
      <c r="BP654" s="75"/>
      <c r="BQ654" s="75"/>
      <c r="BR654" s="75"/>
      <c r="BS654" s="75"/>
      <c r="BT654" s="75"/>
      <c r="BU654" s="75"/>
      <c r="BV654" s="75"/>
      <c r="BW654" s="75"/>
      <c r="BX654" s="75"/>
      <c r="BY654" s="75"/>
      <c r="BZ654" s="75"/>
      <c r="CA654" s="75"/>
      <c r="CB654" s="75"/>
      <c r="CC654" s="75"/>
      <c r="CD654" s="75"/>
      <c r="CE654" s="75"/>
      <c r="CF654" s="75"/>
      <c r="CG654" s="75"/>
      <c r="CH654" s="75"/>
      <c r="CI654" s="75"/>
      <c r="CJ654" s="75"/>
      <c r="CK654" s="75"/>
      <c r="CL654" s="75"/>
      <c r="CM654" s="75"/>
      <c r="CN654" s="75"/>
      <c r="CO654" s="75"/>
      <c r="CP654" s="75"/>
      <c r="CQ654" s="75"/>
      <c r="CR654" s="75"/>
      <c r="CS654" s="75"/>
      <c r="CT654" s="75"/>
      <c r="CU654" s="75"/>
      <c r="CV654" s="75"/>
      <c r="CW654" s="75"/>
      <c r="CX654" s="75"/>
    </row>
    <row r="655" spans="34:102" x14ac:dyDescent="0.25">
      <c r="AH655" s="75"/>
      <c r="AI655" s="75"/>
      <c r="AJ655" s="75"/>
      <c r="AK655" s="75"/>
      <c r="AL655" s="75"/>
      <c r="AM655" s="75"/>
      <c r="AN655" s="75"/>
      <c r="AO655" s="117"/>
      <c r="AP655" s="117"/>
      <c r="AQ655" s="117"/>
      <c r="AR655" s="117"/>
      <c r="AS655" s="117"/>
      <c r="AT655" s="117"/>
      <c r="AU655" s="117"/>
      <c r="AV655" s="117"/>
      <c r="AW655" s="117"/>
      <c r="AX655" s="117"/>
      <c r="AY655" s="75"/>
      <c r="AZ655" s="75"/>
      <c r="BA655" s="75"/>
      <c r="BB655" s="75"/>
      <c r="BC655" s="75"/>
      <c r="BD655" s="75"/>
      <c r="BE655" s="75"/>
      <c r="BF655" s="75"/>
      <c r="BG655" s="75"/>
      <c r="BH655" s="75"/>
      <c r="BI655" s="75"/>
      <c r="BJ655" s="75"/>
      <c r="BK655" s="75"/>
      <c r="BL655" s="75"/>
      <c r="BM655" s="75"/>
      <c r="BN655" s="75"/>
      <c r="BO655" s="75"/>
      <c r="BP655" s="75"/>
      <c r="BQ655" s="75"/>
      <c r="BR655" s="75"/>
      <c r="BS655" s="75"/>
      <c r="BT655" s="75"/>
      <c r="BU655" s="75"/>
      <c r="BV655" s="75"/>
      <c r="BW655" s="75"/>
      <c r="BX655" s="75"/>
      <c r="BY655" s="75"/>
      <c r="BZ655" s="75"/>
      <c r="CA655" s="75"/>
      <c r="CB655" s="75"/>
      <c r="CC655" s="75"/>
      <c r="CD655" s="75"/>
      <c r="CE655" s="75"/>
      <c r="CF655" s="75"/>
      <c r="CG655" s="75"/>
      <c r="CH655" s="75"/>
      <c r="CI655" s="75"/>
      <c r="CJ655" s="75"/>
      <c r="CK655" s="75"/>
      <c r="CL655" s="75"/>
      <c r="CM655" s="75"/>
      <c r="CN655" s="75"/>
      <c r="CO655" s="75"/>
      <c r="CP655" s="75"/>
      <c r="CQ655" s="75"/>
      <c r="CR655" s="75"/>
      <c r="CS655" s="75"/>
      <c r="CT655" s="75"/>
      <c r="CU655" s="75"/>
      <c r="CV655" s="75"/>
      <c r="CW655" s="75"/>
      <c r="CX655" s="75"/>
    </row>
    <row r="656" spans="34:102" x14ac:dyDescent="0.25">
      <c r="AH656" s="75"/>
      <c r="AI656" s="75"/>
      <c r="AJ656" s="75"/>
      <c r="AK656" s="75"/>
      <c r="AL656" s="75"/>
      <c r="AM656" s="75"/>
      <c r="AN656" s="75"/>
      <c r="AO656" s="117"/>
      <c r="AP656" s="117"/>
      <c r="AQ656" s="117"/>
      <c r="AR656" s="117"/>
      <c r="AS656" s="117"/>
      <c r="AT656" s="117"/>
      <c r="AU656" s="117"/>
      <c r="AV656" s="117"/>
      <c r="AW656" s="117"/>
      <c r="AX656" s="117"/>
      <c r="AY656" s="75"/>
      <c r="AZ656" s="75"/>
      <c r="BA656" s="75"/>
      <c r="BB656" s="75"/>
      <c r="BC656" s="75"/>
      <c r="BD656" s="75"/>
      <c r="BE656" s="75"/>
      <c r="BF656" s="75"/>
      <c r="BG656" s="75"/>
      <c r="BH656" s="75"/>
      <c r="BI656" s="75"/>
      <c r="BJ656" s="75"/>
      <c r="BK656" s="75"/>
      <c r="BL656" s="75"/>
      <c r="BM656" s="75"/>
      <c r="BN656" s="75"/>
      <c r="BO656" s="75"/>
      <c r="BP656" s="75"/>
      <c r="BQ656" s="75"/>
      <c r="BR656" s="75"/>
      <c r="BS656" s="75"/>
      <c r="BT656" s="75"/>
      <c r="BU656" s="75"/>
      <c r="BV656" s="75"/>
      <c r="BW656" s="75"/>
      <c r="BX656" s="75"/>
      <c r="BY656" s="75"/>
      <c r="BZ656" s="75"/>
      <c r="CA656" s="75"/>
      <c r="CB656" s="75"/>
      <c r="CC656" s="75"/>
      <c r="CD656" s="75"/>
      <c r="CE656" s="75"/>
      <c r="CF656" s="75"/>
      <c r="CG656" s="75"/>
      <c r="CH656" s="75"/>
      <c r="CI656" s="75"/>
      <c r="CJ656" s="75"/>
      <c r="CK656" s="75"/>
      <c r="CL656" s="75"/>
      <c r="CM656" s="75"/>
      <c r="CN656" s="75"/>
      <c r="CO656" s="75"/>
      <c r="CP656" s="75"/>
      <c r="CQ656" s="75"/>
      <c r="CR656" s="75"/>
      <c r="CS656" s="75"/>
      <c r="CT656" s="75"/>
      <c r="CU656" s="75"/>
      <c r="CV656" s="75"/>
      <c r="CW656" s="75"/>
      <c r="CX656" s="75"/>
    </row>
    <row r="657" spans="34:102" x14ac:dyDescent="0.25">
      <c r="AH657" s="75"/>
      <c r="AI657" s="75"/>
      <c r="AJ657" s="75"/>
      <c r="AK657" s="75"/>
      <c r="AL657" s="75"/>
      <c r="AM657" s="75"/>
      <c r="AN657" s="75"/>
      <c r="AO657" s="117"/>
      <c r="AP657" s="117"/>
      <c r="AQ657" s="117"/>
      <c r="AR657" s="117"/>
      <c r="AS657" s="117"/>
      <c r="AT657" s="117"/>
      <c r="AU657" s="117"/>
      <c r="AV657" s="117"/>
      <c r="AW657" s="117"/>
      <c r="AX657" s="117"/>
      <c r="AY657" s="75"/>
      <c r="AZ657" s="75"/>
      <c r="BA657" s="75"/>
      <c r="BB657" s="75"/>
      <c r="BC657" s="75"/>
      <c r="BD657" s="75"/>
      <c r="BE657" s="75"/>
      <c r="BF657" s="75"/>
      <c r="BG657" s="75"/>
      <c r="BH657" s="75"/>
      <c r="BI657" s="75"/>
      <c r="BJ657" s="75"/>
      <c r="BK657" s="75"/>
      <c r="BL657" s="75"/>
      <c r="BM657" s="75"/>
      <c r="BN657" s="75"/>
      <c r="BO657" s="75"/>
      <c r="BP657" s="75"/>
      <c r="BQ657" s="75"/>
      <c r="BR657" s="75"/>
      <c r="BS657" s="75"/>
      <c r="BT657" s="75"/>
      <c r="BU657" s="75"/>
      <c r="BV657" s="75"/>
      <c r="BW657" s="75"/>
      <c r="BX657" s="75"/>
      <c r="BY657" s="75"/>
      <c r="BZ657" s="75"/>
      <c r="CA657" s="75"/>
      <c r="CB657" s="75"/>
      <c r="CC657" s="75"/>
      <c r="CD657" s="75"/>
      <c r="CE657" s="75"/>
      <c r="CF657" s="75"/>
      <c r="CG657" s="75"/>
      <c r="CH657" s="75"/>
      <c r="CI657" s="75"/>
      <c r="CJ657" s="75"/>
      <c r="CK657" s="75"/>
      <c r="CL657" s="75"/>
      <c r="CM657" s="75"/>
      <c r="CN657" s="75"/>
      <c r="CO657" s="75"/>
      <c r="CP657" s="75"/>
      <c r="CQ657" s="75"/>
      <c r="CR657" s="75"/>
      <c r="CS657" s="75"/>
      <c r="CT657" s="75"/>
      <c r="CU657" s="75"/>
      <c r="CV657" s="75"/>
      <c r="CW657" s="75"/>
      <c r="CX657" s="75"/>
    </row>
    <row r="658" spans="34:102" x14ac:dyDescent="0.25">
      <c r="AH658" s="75"/>
      <c r="AI658" s="75"/>
      <c r="AJ658" s="75"/>
      <c r="AK658" s="75"/>
      <c r="AL658" s="75"/>
      <c r="AM658" s="75"/>
      <c r="AN658" s="75"/>
      <c r="AO658" s="117"/>
      <c r="AP658" s="117"/>
      <c r="AQ658" s="117"/>
      <c r="AR658" s="117"/>
      <c r="AS658" s="117"/>
      <c r="AT658" s="117"/>
      <c r="AU658" s="117"/>
      <c r="AV658" s="117"/>
      <c r="AW658" s="117"/>
      <c r="AX658" s="117"/>
      <c r="AY658" s="75"/>
      <c r="AZ658" s="75"/>
      <c r="BA658" s="75"/>
      <c r="BB658" s="75"/>
      <c r="BC658" s="75"/>
      <c r="BD658" s="75"/>
      <c r="BE658" s="75"/>
      <c r="BF658" s="75"/>
      <c r="BG658" s="75"/>
      <c r="BH658" s="75"/>
      <c r="BI658" s="75"/>
      <c r="BJ658" s="75"/>
      <c r="BK658" s="75"/>
      <c r="BL658" s="75"/>
      <c r="BM658" s="75"/>
      <c r="BN658" s="75"/>
      <c r="BO658" s="75"/>
      <c r="BP658" s="75"/>
      <c r="BQ658" s="75"/>
      <c r="BR658" s="75"/>
      <c r="BS658" s="75"/>
      <c r="BT658" s="75"/>
      <c r="BU658" s="75"/>
      <c r="BV658" s="75"/>
      <c r="BW658" s="75"/>
      <c r="BX658" s="75"/>
      <c r="BY658" s="75"/>
      <c r="BZ658" s="75"/>
      <c r="CA658" s="75"/>
      <c r="CB658" s="75"/>
      <c r="CC658" s="75"/>
      <c r="CD658" s="75"/>
      <c r="CE658" s="75"/>
      <c r="CF658" s="75"/>
      <c r="CG658" s="75"/>
      <c r="CH658" s="75"/>
      <c r="CI658" s="75"/>
      <c r="CJ658" s="75"/>
      <c r="CK658" s="75"/>
      <c r="CL658" s="75"/>
      <c r="CM658" s="75"/>
      <c r="CN658" s="75"/>
      <c r="CO658" s="75"/>
      <c r="CP658" s="75"/>
      <c r="CQ658" s="75"/>
      <c r="CR658" s="75"/>
      <c r="CS658" s="75"/>
      <c r="CT658" s="75"/>
      <c r="CU658" s="75"/>
      <c r="CV658" s="75"/>
      <c r="CW658" s="75"/>
      <c r="CX658" s="75"/>
    </row>
    <row r="659" spans="34:102" x14ac:dyDescent="0.25">
      <c r="AH659" s="75"/>
      <c r="AI659" s="75"/>
      <c r="AJ659" s="75"/>
      <c r="AK659" s="75"/>
      <c r="AL659" s="75"/>
      <c r="AM659" s="75"/>
      <c r="AN659" s="75"/>
      <c r="AO659" s="117"/>
      <c r="AP659" s="117"/>
      <c r="AQ659" s="117"/>
      <c r="AR659" s="117"/>
      <c r="AS659" s="117"/>
      <c r="AT659" s="117"/>
      <c r="AU659" s="117"/>
      <c r="AV659" s="117"/>
      <c r="AW659" s="117"/>
      <c r="AX659" s="117"/>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75"/>
      <c r="BZ659" s="75"/>
      <c r="CA659" s="75"/>
      <c r="CB659" s="75"/>
      <c r="CC659" s="75"/>
      <c r="CD659" s="75"/>
      <c r="CE659" s="75"/>
      <c r="CF659" s="75"/>
      <c r="CG659" s="75"/>
      <c r="CH659" s="75"/>
      <c r="CI659" s="75"/>
      <c r="CJ659" s="75"/>
      <c r="CK659" s="75"/>
      <c r="CL659" s="75"/>
      <c r="CM659" s="75"/>
      <c r="CN659" s="75"/>
      <c r="CO659" s="75"/>
      <c r="CP659" s="75"/>
      <c r="CQ659" s="75"/>
      <c r="CR659" s="75"/>
      <c r="CS659" s="75"/>
      <c r="CT659" s="75"/>
      <c r="CU659" s="75"/>
      <c r="CV659" s="75"/>
      <c r="CW659" s="75"/>
      <c r="CX659" s="75"/>
    </row>
    <row r="660" spans="34:102" x14ac:dyDescent="0.25">
      <c r="AH660" s="75"/>
      <c r="AI660" s="75"/>
      <c r="AJ660" s="75"/>
      <c r="AK660" s="75"/>
      <c r="AL660" s="75"/>
      <c r="AM660" s="75"/>
      <c r="AN660" s="75"/>
      <c r="AO660" s="117"/>
      <c r="AP660" s="117"/>
      <c r="AQ660" s="117"/>
      <c r="AR660" s="117"/>
      <c r="AS660" s="117"/>
      <c r="AT660" s="117"/>
      <c r="AU660" s="117"/>
      <c r="AV660" s="117"/>
      <c r="AW660" s="117"/>
      <c r="AX660" s="117"/>
      <c r="AY660" s="75"/>
      <c r="AZ660" s="75"/>
      <c r="BA660" s="75"/>
      <c r="BB660" s="75"/>
      <c r="BC660" s="75"/>
      <c r="BD660" s="75"/>
      <c r="BE660" s="75"/>
      <c r="BF660" s="75"/>
      <c r="BG660" s="75"/>
      <c r="BH660" s="75"/>
      <c r="BI660" s="75"/>
      <c r="BJ660" s="75"/>
      <c r="BK660" s="75"/>
      <c r="BL660" s="75"/>
      <c r="BM660" s="75"/>
      <c r="BN660" s="75"/>
      <c r="BO660" s="75"/>
      <c r="BP660" s="75"/>
      <c r="BQ660" s="75"/>
      <c r="BR660" s="75"/>
      <c r="BS660" s="75"/>
      <c r="BT660" s="75"/>
      <c r="BU660" s="75"/>
      <c r="BV660" s="75"/>
      <c r="BW660" s="75"/>
      <c r="BX660" s="75"/>
      <c r="BY660" s="75"/>
      <c r="BZ660" s="75"/>
      <c r="CA660" s="75"/>
      <c r="CB660" s="75"/>
      <c r="CC660" s="75"/>
      <c r="CD660" s="75"/>
      <c r="CE660" s="75"/>
      <c r="CF660" s="75"/>
      <c r="CG660" s="75"/>
      <c r="CH660" s="75"/>
      <c r="CI660" s="75"/>
      <c r="CJ660" s="75"/>
      <c r="CK660" s="75"/>
      <c r="CL660" s="75"/>
      <c r="CM660" s="75"/>
      <c r="CN660" s="75"/>
      <c r="CO660" s="75"/>
      <c r="CP660" s="75"/>
      <c r="CQ660" s="75"/>
      <c r="CR660" s="75"/>
      <c r="CS660" s="75"/>
      <c r="CT660" s="75"/>
      <c r="CU660" s="75"/>
      <c r="CV660" s="75"/>
      <c r="CW660" s="75"/>
      <c r="CX660" s="75"/>
    </row>
    <row r="661" spans="34:102" x14ac:dyDescent="0.25">
      <c r="AH661" s="75"/>
      <c r="AI661" s="75"/>
      <c r="AJ661" s="75"/>
      <c r="AK661" s="75"/>
      <c r="AL661" s="75"/>
      <c r="AM661" s="75"/>
      <c r="AN661" s="75"/>
      <c r="AO661" s="117"/>
      <c r="AP661" s="117"/>
      <c r="AQ661" s="117"/>
      <c r="AR661" s="117"/>
      <c r="AS661" s="117"/>
      <c r="AT661" s="117"/>
      <c r="AU661" s="117"/>
      <c r="AV661" s="117"/>
      <c r="AW661" s="117"/>
      <c r="AX661" s="117"/>
      <c r="AY661" s="75"/>
      <c r="AZ661" s="75"/>
      <c r="BA661" s="75"/>
      <c r="BB661" s="75"/>
      <c r="BC661" s="75"/>
      <c r="BD661" s="75"/>
      <c r="BE661" s="75"/>
      <c r="BF661" s="75"/>
      <c r="BG661" s="75"/>
      <c r="BH661" s="75"/>
      <c r="BI661" s="75"/>
      <c r="BJ661" s="75"/>
      <c r="BK661" s="75"/>
      <c r="BL661" s="75"/>
      <c r="BM661" s="75"/>
      <c r="BN661" s="75"/>
      <c r="BO661" s="75"/>
      <c r="BP661" s="75"/>
      <c r="BQ661" s="75"/>
      <c r="BR661" s="75"/>
      <c r="BS661" s="75"/>
      <c r="BT661" s="75"/>
      <c r="BU661" s="75"/>
      <c r="BV661" s="75"/>
      <c r="BW661" s="75"/>
      <c r="BX661" s="75"/>
      <c r="BY661" s="75"/>
      <c r="BZ661" s="75"/>
      <c r="CA661" s="75"/>
      <c r="CB661" s="75"/>
      <c r="CC661" s="75"/>
      <c r="CD661" s="75"/>
      <c r="CE661" s="75"/>
      <c r="CF661" s="75"/>
      <c r="CG661" s="75"/>
      <c r="CH661" s="75"/>
      <c r="CI661" s="75"/>
      <c r="CJ661" s="75"/>
      <c r="CK661" s="75"/>
      <c r="CL661" s="75"/>
      <c r="CM661" s="75"/>
      <c r="CN661" s="75"/>
      <c r="CO661" s="75"/>
      <c r="CP661" s="75"/>
      <c r="CQ661" s="75"/>
      <c r="CR661" s="75"/>
      <c r="CS661" s="75"/>
      <c r="CT661" s="75"/>
      <c r="CU661" s="75"/>
      <c r="CV661" s="75"/>
      <c r="CW661" s="75"/>
      <c r="CX661" s="75"/>
    </row>
    <row r="662" spans="34:102" x14ac:dyDescent="0.25">
      <c r="AH662" s="75"/>
      <c r="AI662" s="75"/>
      <c r="AJ662" s="75"/>
      <c r="AK662" s="75"/>
      <c r="AL662" s="75"/>
      <c r="AM662" s="75"/>
      <c r="AN662" s="75"/>
      <c r="AO662" s="117"/>
      <c r="AP662" s="117"/>
      <c r="AQ662" s="117"/>
      <c r="AR662" s="117"/>
      <c r="AS662" s="117"/>
      <c r="AT662" s="117"/>
      <c r="AU662" s="117"/>
      <c r="AV662" s="117"/>
      <c r="AW662" s="117"/>
      <c r="AX662" s="117"/>
      <c r="AY662" s="75"/>
      <c r="AZ662" s="75"/>
      <c r="BA662" s="75"/>
      <c r="BB662" s="75"/>
      <c r="BC662" s="75"/>
      <c r="BD662" s="75"/>
      <c r="BE662" s="75"/>
      <c r="BF662" s="75"/>
      <c r="BG662" s="75"/>
      <c r="BH662" s="75"/>
      <c r="BI662" s="75"/>
      <c r="BJ662" s="75"/>
      <c r="BK662" s="75"/>
      <c r="BL662" s="75"/>
      <c r="BM662" s="75"/>
      <c r="BN662" s="75"/>
      <c r="BO662" s="75"/>
      <c r="BP662" s="75"/>
      <c r="BQ662" s="75"/>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75"/>
      <c r="CN662" s="75"/>
      <c r="CO662" s="75"/>
      <c r="CP662" s="75"/>
      <c r="CQ662" s="75"/>
      <c r="CR662" s="75"/>
      <c r="CS662" s="75"/>
      <c r="CT662" s="75"/>
      <c r="CU662" s="75"/>
      <c r="CV662" s="75"/>
      <c r="CW662" s="75"/>
      <c r="CX662" s="75"/>
    </row>
    <row r="663" spans="34:102" x14ac:dyDescent="0.25">
      <c r="AH663" s="75"/>
      <c r="AI663" s="75"/>
      <c r="AJ663" s="75"/>
      <c r="AK663" s="75"/>
      <c r="AL663" s="75"/>
      <c r="AM663" s="75"/>
      <c r="AN663" s="75"/>
      <c r="AO663" s="117"/>
      <c r="AP663" s="117"/>
      <c r="AQ663" s="117"/>
      <c r="AR663" s="117"/>
      <c r="AS663" s="117"/>
      <c r="AT663" s="117"/>
      <c r="AU663" s="117"/>
      <c r="AV663" s="117"/>
      <c r="AW663" s="117"/>
      <c r="AX663" s="117"/>
      <c r="AY663" s="75"/>
      <c r="AZ663" s="75"/>
      <c r="BA663" s="75"/>
      <c r="BB663" s="75"/>
      <c r="BC663" s="75"/>
      <c r="BD663" s="75"/>
      <c r="BE663" s="75"/>
      <c r="BF663" s="75"/>
      <c r="BG663" s="75"/>
      <c r="BH663" s="75"/>
      <c r="BI663" s="75"/>
      <c r="BJ663" s="75"/>
      <c r="BK663" s="75"/>
      <c r="BL663" s="75"/>
      <c r="BM663" s="75"/>
      <c r="BN663" s="75"/>
      <c r="BO663" s="75"/>
      <c r="BP663" s="75"/>
      <c r="BQ663" s="75"/>
      <c r="BR663" s="75"/>
      <c r="BS663" s="75"/>
      <c r="BT663" s="75"/>
      <c r="BU663" s="75"/>
      <c r="BV663" s="75"/>
      <c r="BW663" s="75"/>
      <c r="BX663" s="75"/>
      <c r="BY663" s="75"/>
      <c r="BZ663" s="75"/>
      <c r="CA663" s="75"/>
      <c r="CB663" s="75"/>
      <c r="CC663" s="75"/>
      <c r="CD663" s="75"/>
      <c r="CE663" s="75"/>
      <c r="CF663" s="75"/>
      <c r="CG663" s="75"/>
      <c r="CH663" s="75"/>
      <c r="CI663" s="75"/>
      <c r="CJ663" s="75"/>
      <c r="CK663" s="75"/>
      <c r="CL663" s="75"/>
      <c r="CM663" s="75"/>
      <c r="CN663" s="75"/>
      <c r="CO663" s="75"/>
      <c r="CP663" s="75"/>
      <c r="CQ663" s="75"/>
      <c r="CR663" s="75"/>
      <c r="CS663" s="75"/>
      <c r="CT663" s="75"/>
      <c r="CU663" s="75"/>
      <c r="CV663" s="75"/>
      <c r="CW663" s="75"/>
      <c r="CX663" s="75"/>
    </row>
    <row r="664" spans="34:102" x14ac:dyDescent="0.25">
      <c r="AH664" s="75"/>
      <c r="AI664" s="75"/>
      <c r="AJ664" s="75"/>
      <c r="AK664" s="75"/>
      <c r="AL664" s="75"/>
      <c r="AM664" s="75"/>
      <c r="AN664" s="75"/>
      <c r="AO664" s="117"/>
      <c r="AP664" s="117"/>
      <c r="AQ664" s="117"/>
      <c r="AR664" s="117"/>
      <c r="AS664" s="117"/>
      <c r="AT664" s="117"/>
      <c r="AU664" s="117"/>
      <c r="AV664" s="117"/>
      <c r="AW664" s="117"/>
      <c r="AX664" s="117"/>
      <c r="AY664" s="75"/>
      <c r="AZ664" s="75"/>
      <c r="BA664" s="75"/>
      <c r="BB664" s="75"/>
      <c r="BC664" s="75"/>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75"/>
      <c r="CA664" s="75"/>
      <c r="CB664" s="75"/>
      <c r="CC664" s="75"/>
      <c r="CD664" s="75"/>
      <c r="CE664" s="75"/>
      <c r="CF664" s="75"/>
      <c r="CG664" s="75"/>
      <c r="CH664" s="75"/>
      <c r="CI664" s="75"/>
      <c r="CJ664" s="75"/>
      <c r="CK664" s="75"/>
      <c r="CL664" s="75"/>
      <c r="CM664" s="75"/>
      <c r="CN664" s="75"/>
      <c r="CO664" s="75"/>
      <c r="CP664" s="75"/>
      <c r="CQ664" s="75"/>
      <c r="CR664" s="75"/>
      <c r="CS664" s="75"/>
      <c r="CT664" s="75"/>
      <c r="CU664" s="75"/>
      <c r="CV664" s="75"/>
      <c r="CW664" s="75"/>
      <c r="CX664" s="75"/>
    </row>
    <row r="665" spans="34:102" x14ac:dyDescent="0.25">
      <c r="AH665" s="75"/>
      <c r="AI665" s="75"/>
      <c r="AJ665" s="75"/>
      <c r="AK665" s="75"/>
      <c r="AL665" s="75"/>
      <c r="AM665" s="75"/>
      <c r="AN665" s="75"/>
      <c r="AO665" s="117"/>
      <c r="AP665" s="117"/>
      <c r="AQ665" s="117"/>
      <c r="AR665" s="117"/>
      <c r="AS665" s="117"/>
      <c r="AT665" s="117"/>
      <c r="AU665" s="117"/>
      <c r="AV665" s="117"/>
      <c r="AW665" s="117"/>
      <c r="AX665" s="117"/>
      <c r="AY665" s="75"/>
      <c r="AZ665" s="75"/>
      <c r="BA665" s="75"/>
      <c r="BB665" s="75"/>
      <c r="BC665" s="75"/>
      <c r="BD665" s="75"/>
      <c r="BE665" s="75"/>
      <c r="BF665" s="75"/>
      <c r="BG665" s="75"/>
      <c r="BH665" s="75"/>
      <c r="BI665" s="75"/>
      <c r="BJ665" s="75"/>
      <c r="BK665" s="75"/>
      <c r="BL665" s="75"/>
      <c r="BM665" s="75"/>
      <c r="BN665" s="75"/>
      <c r="BO665" s="75"/>
      <c r="BP665" s="75"/>
      <c r="BQ665" s="75"/>
      <c r="BR665" s="75"/>
      <c r="BS665" s="75"/>
      <c r="BT665" s="75"/>
      <c r="BU665" s="75"/>
      <c r="BV665" s="75"/>
      <c r="BW665" s="75"/>
      <c r="BX665" s="75"/>
      <c r="BY665" s="75"/>
      <c r="BZ665" s="75"/>
      <c r="CA665" s="75"/>
      <c r="CB665" s="75"/>
      <c r="CC665" s="75"/>
      <c r="CD665" s="75"/>
      <c r="CE665" s="75"/>
      <c r="CF665" s="75"/>
      <c r="CG665" s="75"/>
      <c r="CH665" s="75"/>
      <c r="CI665" s="75"/>
      <c r="CJ665" s="75"/>
      <c r="CK665" s="75"/>
      <c r="CL665" s="75"/>
      <c r="CM665" s="75"/>
      <c r="CN665" s="75"/>
      <c r="CO665" s="75"/>
      <c r="CP665" s="75"/>
      <c r="CQ665" s="75"/>
      <c r="CR665" s="75"/>
      <c r="CS665" s="75"/>
      <c r="CT665" s="75"/>
      <c r="CU665" s="75"/>
      <c r="CV665" s="75"/>
      <c r="CW665" s="75"/>
      <c r="CX665" s="75"/>
    </row>
    <row r="666" spans="34:102" x14ac:dyDescent="0.25">
      <c r="AH666" s="75"/>
      <c r="AI666" s="75"/>
      <c r="AJ666" s="75"/>
      <c r="AK666" s="75"/>
      <c r="AL666" s="75"/>
      <c r="AM666" s="75"/>
      <c r="AN666" s="75"/>
      <c r="AO666" s="117"/>
      <c r="AP666" s="117"/>
      <c r="AQ666" s="117"/>
      <c r="AR666" s="117"/>
      <c r="AS666" s="117"/>
      <c r="AT666" s="117"/>
      <c r="AU666" s="117"/>
      <c r="AV666" s="117"/>
      <c r="AW666" s="117"/>
      <c r="AX666" s="117"/>
      <c r="AY666" s="75"/>
      <c r="AZ666" s="75"/>
      <c r="BA666" s="75"/>
      <c r="BB666" s="75"/>
      <c r="BC666" s="75"/>
      <c r="BD666" s="75"/>
      <c r="BE666" s="75"/>
      <c r="BF666" s="75"/>
      <c r="BG666" s="75"/>
      <c r="BH666" s="75"/>
      <c r="BI666" s="75"/>
      <c r="BJ666" s="75"/>
      <c r="BK666" s="75"/>
      <c r="BL666" s="75"/>
      <c r="BM666" s="75"/>
      <c r="BN666" s="75"/>
      <c r="BO666" s="75"/>
      <c r="BP666" s="75"/>
      <c r="BQ666" s="75"/>
      <c r="BR666" s="75"/>
      <c r="BS666" s="75"/>
      <c r="BT666" s="75"/>
      <c r="BU666" s="75"/>
      <c r="BV666" s="75"/>
      <c r="BW666" s="75"/>
      <c r="BX666" s="75"/>
      <c r="BY666" s="75"/>
      <c r="BZ666" s="75"/>
      <c r="CA666" s="75"/>
      <c r="CB666" s="75"/>
      <c r="CC666" s="75"/>
      <c r="CD666" s="75"/>
      <c r="CE666" s="75"/>
      <c r="CF666" s="75"/>
      <c r="CG666" s="75"/>
      <c r="CH666" s="75"/>
      <c r="CI666" s="75"/>
      <c r="CJ666" s="75"/>
      <c r="CK666" s="75"/>
      <c r="CL666" s="75"/>
      <c r="CM666" s="75"/>
      <c r="CN666" s="75"/>
      <c r="CO666" s="75"/>
      <c r="CP666" s="75"/>
      <c r="CQ666" s="75"/>
      <c r="CR666" s="75"/>
      <c r="CS666" s="75"/>
      <c r="CT666" s="75"/>
      <c r="CU666" s="75"/>
      <c r="CV666" s="75"/>
      <c r="CW666" s="75"/>
      <c r="CX666" s="75"/>
    </row>
    <row r="667" spans="34:102" x14ac:dyDescent="0.25">
      <c r="AH667" s="75"/>
      <c r="AI667" s="75"/>
      <c r="AJ667" s="75"/>
      <c r="AK667" s="75"/>
      <c r="AL667" s="75"/>
      <c r="AM667" s="75"/>
      <c r="AN667" s="75"/>
      <c r="AO667" s="117"/>
      <c r="AP667" s="117"/>
      <c r="AQ667" s="117"/>
      <c r="AR667" s="117"/>
      <c r="AS667" s="117"/>
      <c r="AT667" s="117"/>
      <c r="AU667" s="117"/>
      <c r="AV667" s="117"/>
      <c r="AW667" s="117"/>
      <c r="AX667" s="117"/>
      <c r="AY667" s="75"/>
      <c r="AZ667" s="75"/>
      <c r="BA667" s="75"/>
      <c r="BB667" s="75"/>
      <c r="BC667" s="75"/>
      <c r="BD667" s="75"/>
      <c r="BE667" s="75"/>
      <c r="BF667" s="75"/>
      <c r="BG667" s="75"/>
      <c r="BH667" s="75"/>
      <c r="BI667" s="75"/>
      <c r="BJ667" s="75"/>
      <c r="BK667" s="75"/>
      <c r="BL667" s="75"/>
      <c r="BM667" s="75"/>
      <c r="BN667" s="75"/>
      <c r="BO667" s="75"/>
      <c r="BP667" s="75"/>
      <c r="BQ667" s="75"/>
      <c r="BR667" s="75"/>
      <c r="BS667" s="75"/>
      <c r="BT667" s="75"/>
      <c r="BU667" s="75"/>
      <c r="BV667" s="75"/>
      <c r="BW667" s="75"/>
      <c r="BX667" s="75"/>
      <c r="BY667" s="75"/>
      <c r="BZ667" s="75"/>
      <c r="CA667" s="75"/>
      <c r="CB667" s="75"/>
      <c r="CC667" s="75"/>
      <c r="CD667" s="75"/>
      <c r="CE667" s="75"/>
      <c r="CF667" s="75"/>
      <c r="CG667" s="75"/>
      <c r="CH667" s="75"/>
      <c r="CI667" s="75"/>
      <c r="CJ667" s="75"/>
      <c r="CK667" s="75"/>
      <c r="CL667" s="75"/>
      <c r="CM667" s="75"/>
      <c r="CN667" s="75"/>
      <c r="CO667" s="75"/>
      <c r="CP667" s="75"/>
      <c r="CQ667" s="75"/>
      <c r="CR667" s="75"/>
      <c r="CS667" s="75"/>
      <c r="CT667" s="75"/>
      <c r="CU667" s="75"/>
      <c r="CV667" s="75"/>
      <c r="CW667" s="75"/>
      <c r="CX667" s="75"/>
    </row>
    <row r="668" spans="34:102" x14ac:dyDescent="0.25">
      <c r="AH668" s="75"/>
      <c r="AI668" s="75"/>
      <c r="AJ668" s="75"/>
      <c r="AK668" s="75"/>
      <c r="AL668" s="75"/>
      <c r="AM668" s="75"/>
      <c r="AN668" s="75"/>
      <c r="AO668" s="117"/>
      <c r="AP668" s="117"/>
      <c r="AQ668" s="117"/>
      <c r="AR668" s="117"/>
      <c r="AS668" s="117"/>
      <c r="AT668" s="117"/>
      <c r="AU668" s="117"/>
      <c r="AV668" s="117"/>
      <c r="AW668" s="117"/>
      <c r="AX668" s="117"/>
      <c r="AY668" s="75"/>
      <c r="AZ668" s="75"/>
      <c r="BA668" s="75"/>
      <c r="BB668" s="75"/>
      <c r="BC668" s="75"/>
      <c r="BD668" s="75"/>
      <c r="BE668" s="75"/>
      <c r="BF668" s="75"/>
      <c r="BG668" s="75"/>
      <c r="BH668" s="75"/>
      <c r="BI668" s="75"/>
      <c r="BJ668" s="75"/>
      <c r="BK668" s="75"/>
      <c r="BL668" s="75"/>
      <c r="BM668" s="75"/>
      <c r="BN668" s="75"/>
      <c r="BO668" s="75"/>
      <c r="BP668" s="75"/>
      <c r="BQ668" s="75"/>
      <c r="BR668" s="75"/>
      <c r="BS668" s="75"/>
      <c r="BT668" s="75"/>
      <c r="BU668" s="75"/>
      <c r="BV668" s="75"/>
      <c r="BW668" s="75"/>
      <c r="BX668" s="75"/>
      <c r="BY668" s="75"/>
      <c r="BZ668" s="75"/>
      <c r="CA668" s="75"/>
      <c r="CB668" s="75"/>
      <c r="CC668" s="75"/>
      <c r="CD668" s="75"/>
      <c r="CE668" s="75"/>
      <c r="CF668" s="75"/>
      <c r="CG668" s="75"/>
      <c r="CH668" s="75"/>
      <c r="CI668" s="75"/>
      <c r="CJ668" s="75"/>
      <c r="CK668" s="75"/>
      <c r="CL668" s="75"/>
      <c r="CM668" s="75"/>
      <c r="CN668" s="75"/>
      <c r="CO668" s="75"/>
      <c r="CP668" s="75"/>
      <c r="CQ668" s="75"/>
      <c r="CR668" s="75"/>
      <c r="CS668" s="75"/>
      <c r="CT668" s="75"/>
      <c r="CU668" s="75"/>
      <c r="CV668" s="75"/>
      <c r="CW668" s="75"/>
      <c r="CX668" s="75"/>
    </row>
    <row r="669" spans="34:102" x14ac:dyDescent="0.25">
      <c r="AH669" s="75"/>
      <c r="AI669" s="75"/>
      <c r="AJ669" s="75"/>
      <c r="AK669" s="75"/>
      <c r="AL669" s="75"/>
      <c r="AM669" s="75"/>
      <c r="AN669" s="75"/>
      <c r="AO669" s="117"/>
      <c r="AP669" s="117"/>
      <c r="AQ669" s="117"/>
      <c r="AR669" s="117"/>
      <c r="AS669" s="117"/>
      <c r="AT669" s="117"/>
      <c r="AU669" s="117"/>
      <c r="AV669" s="117"/>
      <c r="AW669" s="117"/>
      <c r="AX669" s="117"/>
      <c r="AY669" s="75"/>
      <c r="AZ669" s="75"/>
      <c r="BA669" s="75"/>
      <c r="BB669" s="75"/>
      <c r="BC669" s="75"/>
      <c r="BD669" s="75"/>
      <c r="BE669" s="75"/>
      <c r="BF669" s="75"/>
      <c r="BG669" s="75"/>
      <c r="BH669" s="75"/>
      <c r="BI669" s="75"/>
      <c r="BJ669" s="75"/>
      <c r="BK669" s="75"/>
      <c r="BL669" s="75"/>
      <c r="BM669" s="75"/>
      <c r="BN669" s="75"/>
      <c r="BO669" s="75"/>
      <c r="BP669" s="75"/>
      <c r="BQ669" s="75"/>
      <c r="BR669" s="75"/>
      <c r="BS669" s="75"/>
      <c r="BT669" s="75"/>
      <c r="BU669" s="75"/>
      <c r="BV669" s="75"/>
      <c r="BW669" s="75"/>
      <c r="BX669" s="75"/>
      <c r="BY669" s="75"/>
      <c r="BZ669" s="75"/>
      <c r="CA669" s="75"/>
      <c r="CB669" s="75"/>
      <c r="CC669" s="75"/>
      <c r="CD669" s="75"/>
      <c r="CE669" s="75"/>
      <c r="CF669" s="75"/>
      <c r="CG669" s="75"/>
      <c r="CH669" s="75"/>
      <c r="CI669" s="75"/>
      <c r="CJ669" s="75"/>
      <c r="CK669" s="75"/>
      <c r="CL669" s="75"/>
      <c r="CM669" s="75"/>
      <c r="CN669" s="75"/>
      <c r="CO669" s="75"/>
      <c r="CP669" s="75"/>
      <c r="CQ669" s="75"/>
      <c r="CR669" s="75"/>
      <c r="CS669" s="75"/>
      <c r="CT669" s="75"/>
      <c r="CU669" s="75"/>
      <c r="CV669" s="75"/>
      <c r="CW669" s="75"/>
      <c r="CX669" s="75"/>
    </row>
    <row r="670" spans="34:102" x14ac:dyDescent="0.25">
      <c r="AH670" s="75"/>
      <c r="AI670" s="75"/>
      <c r="AJ670" s="75"/>
      <c r="AK670" s="75"/>
      <c r="AL670" s="75"/>
      <c r="AM670" s="75"/>
      <c r="AN670" s="75"/>
      <c r="AO670" s="117"/>
      <c r="AP670" s="117"/>
      <c r="AQ670" s="117"/>
      <c r="AR670" s="117"/>
      <c r="AS670" s="117"/>
      <c r="AT670" s="117"/>
      <c r="AU670" s="117"/>
      <c r="AV670" s="117"/>
      <c r="AW670" s="117"/>
      <c r="AX670" s="117"/>
      <c r="AY670" s="75"/>
      <c r="AZ670" s="75"/>
      <c r="BA670" s="75"/>
      <c r="BB670" s="75"/>
      <c r="BC670" s="75"/>
      <c r="BD670" s="75"/>
      <c r="BE670" s="75"/>
      <c r="BF670" s="75"/>
      <c r="BG670" s="75"/>
      <c r="BH670" s="75"/>
      <c r="BI670" s="75"/>
      <c r="BJ670" s="75"/>
      <c r="BK670" s="75"/>
      <c r="BL670" s="75"/>
      <c r="BM670" s="75"/>
      <c r="BN670" s="75"/>
      <c r="BO670" s="75"/>
      <c r="BP670" s="75"/>
      <c r="BQ670" s="75"/>
      <c r="BR670" s="75"/>
      <c r="BS670" s="75"/>
      <c r="BT670" s="75"/>
      <c r="BU670" s="75"/>
      <c r="BV670" s="75"/>
      <c r="BW670" s="75"/>
      <c r="BX670" s="75"/>
      <c r="BY670" s="75"/>
      <c r="BZ670" s="75"/>
      <c r="CA670" s="75"/>
      <c r="CB670" s="75"/>
      <c r="CC670" s="75"/>
      <c r="CD670" s="75"/>
      <c r="CE670" s="75"/>
      <c r="CF670" s="75"/>
      <c r="CG670" s="75"/>
      <c r="CH670" s="75"/>
      <c r="CI670" s="75"/>
      <c r="CJ670" s="75"/>
      <c r="CK670" s="75"/>
      <c r="CL670" s="75"/>
      <c r="CM670" s="75"/>
      <c r="CN670" s="75"/>
      <c r="CO670" s="75"/>
      <c r="CP670" s="75"/>
      <c r="CQ670" s="75"/>
      <c r="CR670" s="75"/>
      <c r="CS670" s="75"/>
      <c r="CT670" s="75"/>
      <c r="CU670" s="75"/>
      <c r="CV670" s="75"/>
      <c r="CW670" s="75"/>
      <c r="CX670" s="75"/>
    </row>
    <row r="671" spans="34:102" x14ac:dyDescent="0.25">
      <c r="AH671" s="75"/>
      <c r="AI671" s="75"/>
      <c r="AJ671" s="75"/>
      <c r="AK671" s="75"/>
      <c r="AL671" s="75"/>
      <c r="AM671" s="75"/>
      <c r="AN671" s="75"/>
      <c r="AO671" s="117"/>
      <c r="AP671" s="117"/>
      <c r="AQ671" s="117"/>
      <c r="AR671" s="117"/>
      <c r="AS671" s="117"/>
      <c r="AT671" s="117"/>
      <c r="AU671" s="117"/>
      <c r="AV671" s="117"/>
      <c r="AW671" s="117"/>
      <c r="AX671" s="117"/>
      <c r="AY671" s="75"/>
      <c r="AZ671" s="75"/>
      <c r="BA671" s="75"/>
      <c r="BB671" s="75"/>
      <c r="BC671" s="75"/>
      <c r="BD671" s="75"/>
      <c r="BE671" s="75"/>
      <c r="BF671" s="75"/>
      <c r="BG671" s="75"/>
      <c r="BH671" s="75"/>
      <c r="BI671" s="75"/>
      <c r="BJ671" s="75"/>
      <c r="BK671" s="75"/>
      <c r="BL671" s="75"/>
      <c r="BM671" s="75"/>
      <c r="BN671" s="75"/>
      <c r="BO671" s="75"/>
      <c r="BP671" s="75"/>
      <c r="BQ671" s="75"/>
      <c r="BR671" s="75"/>
      <c r="BS671" s="75"/>
      <c r="BT671" s="75"/>
      <c r="BU671" s="75"/>
      <c r="BV671" s="75"/>
      <c r="BW671" s="75"/>
      <c r="BX671" s="75"/>
      <c r="BY671" s="75"/>
      <c r="BZ671" s="75"/>
      <c r="CA671" s="75"/>
      <c r="CB671" s="75"/>
      <c r="CC671" s="75"/>
      <c r="CD671" s="75"/>
      <c r="CE671" s="75"/>
      <c r="CF671" s="75"/>
      <c r="CG671" s="75"/>
      <c r="CH671" s="75"/>
      <c r="CI671" s="75"/>
      <c r="CJ671" s="75"/>
      <c r="CK671" s="75"/>
      <c r="CL671" s="75"/>
      <c r="CM671" s="75"/>
      <c r="CN671" s="75"/>
      <c r="CO671" s="75"/>
      <c r="CP671" s="75"/>
      <c r="CQ671" s="75"/>
      <c r="CR671" s="75"/>
      <c r="CS671" s="75"/>
      <c r="CT671" s="75"/>
      <c r="CU671" s="75"/>
      <c r="CV671" s="75"/>
      <c r="CW671" s="75"/>
      <c r="CX671" s="75"/>
    </row>
    <row r="672" spans="34:102" x14ac:dyDescent="0.25">
      <c r="AH672" s="75"/>
      <c r="AI672" s="75"/>
      <c r="AJ672" s="75"/>
      <c r="AK672" s="75"/>
      <c r="AL672" s="75"/>
      <c r="AM672" s="75"/>
      <c r="AN672" s="75"/>
      <c r="AO672" s="117"/>
      <c r="AP672" s="117"/>
      <c r="AQ672" s="117"/>
      <c r="AR672" s="117"/>
      <c r="AS672" s="117"/>
      <c r="AT672" s="117"/>
      <c r="AU672" s="117"/>
      <c r="AV672" s="117"/>
      <c r="AW672" s="117"/>
      <c r="AX672" s="117"/>
      <c r="AY672" s="75"/>
      <c r="AZ672" s="75"/>
      <c r="BA672" s="75"/>
      <c r="BB672" s="75"/>
      <c r="BC672" s="75"/>
      <c r="BD672" s="75"/>
      <c r="BE672" s="75"/>
      <c r="BF672" s="75"/>
      <c r="BG672" s="75"/>
      <c r="BH672" s="75"/>
      <c r="BI672" s="75"/>
      <c r="BJ672" s="75"/>
      <c r="BK672" s="75"/>
      <c r="BL672" s="75"/>
      <c r="BM672" s="75"/>
      <c r="BN672" s="75"/>
      <c r="BO672" s="75"/>
      <c r="BP672" s="75"/>
      <c r="BQ672" s="75"/>
      <c r="BR672" s="75"/>
      <c r="BS672" s="75"/>
      <c r="BT672" s="75"/>
      <c r="BU672" s="75"/>
      <c r="BV672" s="75"/>
      <c r="BW672" s="75"/>
      <c r="BX672" s="75"/>
      <c r="BY672" s="75"/>
      <c r="BZ672" s="75"/>
      <c r="CA672" s="75"/>
      <c r="CB672" s="75"/>
      <c r="CC672" s="75"/>
      <c r="CD672" s="75"/>
      <c r="CE672" s="75"/>
      <c r="CF672" s="75"/>
      <c r="CG672" s="75"/>
      <c r="CH672" s="75"/>
      <c r="CI672" s="75"/>
      <c r="CJ672" s="75"/>
      <c r="CK672" s="75"/>
      <c r="CL672" s="75"/>
      <c r="CM672" s="75"/>
      <c r="CN672" s="75"/>
      <c r="CO672" s="75"/>
      <c r="CP672" s="75"/>
      <c r="CQ672" s="75"/>
      <c r="CR672" s="75"/>
      <c r="CS672" s="75"/>
      <c r="CT672" s="75"/>
      <c r="CU672" s="75"/>
      <c r="CV672" s="75"/>
      <c r="CW672" s="75"/>
      <c r="CX672" s="75"/>
    </row>
    <row r="673" spans="34:102" x14ac:dyDescent="0.25">
      <c r="AH673" s="75"/>
      <c r="AI673" s="75"/>
      <c r="AJ673" s="75"/>
      <c r="AK673" s="75"/>
      <c r="AL673" s="75"/>
      <c r="AM673" s="75"/>
      <c r="AN673" s="75"/>
      <c r="AO673" s="117"/>
      <c r="AP673" s="117"/>
      <c r="AQ673" s="117"/>
      <c r="AR673" s="117"/>
      <c r="AS673" s="117"/>
      <c r="AT673" s="117"/>
      <c r="AU673" s="117"/>
      <c r="AV673" s="117"/>
      <c r="AW673" s="117"/>
      <c r="AX673" s="117"/>
      <c r="AY673" s="75"/>
      <c r="AZ673" s="75"/>
      <c r="BA673" s="75"/>
      <c r="BB673" s="75"/>
      <c r="BC673" s="75"/>
      <c r="BD673" s="75"/>
      <c r="BE673" s="75"/>
      <c r="BF673" s="75"/>
      <c r="BG673" s="75"/>
      <c r="BH673" s="75"/>
      <c r="BI673" s="75"/>
      <c r="BJ673" s="75"/>
      <c r="BK673" s="75"/>
      <c r="BL673" s="75"/>
      <c r="BM673" s="75"/>
      <c r="BN673" s="75"/>
      <c r="BO673" s="75"/>
      <c r="BP673" s="75"/>
      <c r="BQ673" s="75"/>
      <c r="BR673" s="75"/>
      <c r="BS673" s="75"/>
      <c r="BT673" s="75"/>
      <c r="BU673" s="75"/>
      <c r="BV673" s="75"/>
      <c r="BW673" s="75"/>
      <c r="BX673" s="75"/>
      <c r="BY673" s="75"/>
      <c r="BZ673" s="75"/>
      <c r="CA673" s="75"/>
      <c r="CB673" s="75"/>
      <c r="CC673" s="75"/>
      <c r="CD673" s="75"/>
      <c r="CE673" s="75"/>
      <c r="CF673" s="75"/>
      <c r="CG673" s="75"/>
      <c r="CH673" s="75"/>
      <c r="CI673" s="75"/>
      <c r="CJ673" s="75"/>
      <c r="CK673" s="75"/>
      <c r="CL673" s="75"/>
      <c r="CM673" s="75"/>
      <c r="CN673" s="75"/>
      <c r="CO673" s="75"/>
      <c r="CP673" s="75"/>
      <c r="CQ673" s="75"/>
      <c r="CR673" s="75"/>
      <c r="CS673" s="75"/>
      <c r="CT673" s="75"/>
      <c r="CU673" s="75"/>
      <c r="CV673" s="75"/>
      <c r="CW673" s="75"/>
      <c r="CX673" s="75"/>
    </row>
    <row r="674" spans="34:102" x14ac:dyDescent="0.25">
      <c r="AH674" s="75"/>
      <c r="AI674" s="75"/>
      <c r="AJ674" s="75"/>
      <c r="AK674" s="75"/>
      <c r="AL674" s="75"/>
      <c r="AM674" s="75"/>
      <c r="AN674" s="75"/>
      <c r="AO674" s="117"/>
      <c r="AP674" s="117"/>
      <c r="AQ674" s="117"/>
      <c r="AR674" s="117"/>
      <c r="AS674" s="117"/>
      <c r="AT674" s="117"/>
      <c r="AU674" s="117"/>
      <c r="AV674" s="117"/>
      <c r="AW674" s="117"/>
      <c r="AX674" s="117"/>
      <c r="AY674" s="75"/>
      <c r="AZ674" s="75"/>
      <c r="BA674" s="75"/>
      <c r="BB674" s="75"/>
      <c r="BC674" s="75"/>
      <c r="BD674" s="75"/>
      <c r="BE674" s="75"/>
      <c r="BF674" s="75"/>
      <c r="BG674" s="75"/>
      <c r="BH674" s="75"/>
      <c r="BI674" s="75"/>
      <c r="BJ674" s="75"/>
      <c r="BK674" s="75"/>
      <c r="BL674" s="75"/>
      <c r="BM674" s="75"/>
      <c r="BN674" s="75"/>
      <c r="BO674" s="75"/>
      <c r="BP674" s="75"/>
      <c r="BQ674" s="75"/>
      <c r="BR674" s="75"/>
      <c r="BS674" s="75"/>
      <c r="BT674" s="75"/>
      <c r="BU674" s="75"/>
      <c r="BV674" s="75"/>
      <c r="BW674" s="75"/>
      <c r="BX674" s="75"/>
      <c r="BY674" s="75"/>
      <c r="BZ674" s="75"/>
      <c r="CA674" s="75"/>
      <c r="CB674" s="75"/>
      <c r="CC674" s="75"/>
      <c r="CD674" s="75"/>
      <c r="CE674" s="75"/>
      <c r="CF674" s="75"/>
      <c r="CG674" s="75"/>
      <c r="CH674" s="75"/>
      <c r="CI674" s="75"/>
      <c r="CJ674" s="75"/>
      <c r="CK674" s="75"/>
      <c r="CL674" s="75"/>
      <c r="CM674" s="75"/>
      <c r="CN674" s="75"/>
      <c r="CO674" s="75"/>
      <c r="CP674" s="75"/>
      <c r="CQ674" s="75"/>
      <c r="CR674" s="75"/>
      <c r="CS674" s="75"/>
      <c r="CT674" s="75"/>
      <c r="CU674" s="75"/>
      <c r="CV674" s="75"/>
      <c r="CW674" s="75"/>
      <c r="CX674" s="75"/>
    </row>
    <row r="675" spans="34:102" x14ac:dyDescent="0.25">
      <c r="AH675" s="75"/>
      <c r="AI675" s="75"/>
      <c r="AJ675" s="75"/>
      <c r="AK675" s="75"/>
      <c r="AL675" s="75"/>
      <c r="AM675" s="75"/>
      <c r="AN675" s="75"/>
      <c r="AO675" s="117"/>
      <c r="AP675" s="117"/>
      <c r="AQ675" s="117"/>
      <c r="AR675" s="117"/>
      <c r="AS675" s="117"/>
      <c r="AT675" s="117"/>
      <c r="AU675" s="117"/>
      <c r="AV675" s="117"/>
      <c r="AW675" s="117"/>
      <c r="AX675" s="117"/>
      <c r="AY675" s="75"/>
      <c r="AZ675" s="75"/>
      <c r="BA675" s="75"/>
      <c r="BB675" s="75"/>
      <c r="BC675" s="75"/>
      <c r="BD675" s="75"/>
      <c r="BE675" s="75"/>
      <c r="BF675" s="75"/>
      <c r="BG675" s="75"/>
      <c r="BH675" s="75"/>
      <c r="BI675" s="75"/>
      <c r="BJ675" s="75"/>
      <c r="BK675" s="75"/>
      <c r="BL675" s="75"/>
      <c r="BM675" s="75"/>
      <c r="BN675" s="75"/>
      <c r="BO675" s="75"/>
      <c r="BP675" s="75"/>
      <c r="BQ675" s="75"/>
      <c r="BR675" s="75"/>
      <c r="BS675" s="75"/>
      <c r="BT675" s="75"/>
      <c r="BU675" s="75"/>
      <c r="BV675" s="75"/>
      <c r="BW675" s="75"/>
      <c r="BX675" s="75"/>
      <c r="BY675" s="75"/>
      <c r="BZ675" s="75"/>
      <c r="CA675" s="75"/>
      <c r="CB675" s="75"/>
      <c r="CC675" s="75"/>
      <c r="CD675" s="75"/>
      <c r="CE675" s="75"/>
      <c r="CF675" s="75"/>
      <c r="CG675" s="75"/>
      <c r="CH675" s="75"/>
      <c r="CI675" s="75"/>
      <c r="CJ675" s="75"/>
      <c r="CK675" s="75"/>
      <c r="CL675" s="75"/>
      <c r="CM675" s="75"/>
      <c r="CN675" s="75"/>
      <c r="CO675" s="75"/>
      <c r="CP675" s="75"/>
      <c r="CQ675" s="75"/>
      <c r="CR675" s="75"/>
      <c r="CS675" s="75"/>
      <c r="CT675" s="75"/>
      <c r="CU675" s="75"/>
      <c r="CV675" s="75"/>
      <c r="CW675" s="75"/>
      <c r="CX675" s="75"/>
    </row>
    <row r="676" spans="34:102" x14ac:dyDescent="0.25">
      <c r="AH676" s="75"/>
      <c r="AI676" s="75"/>
      <c r="AJ676" s="75"/>
      <c r="AK676" s="75"/>
      <c r="AL676" s="75"/>
      <c r="AM676" s="75"/>
      <c r="AN676" s="75"/>
      <c r="AO676" s="117"/>
      <c r="AP676" s="117"/>
      <c r="AQ676" s="117"/>
      <c r="AR676" s="117"/>
      <c r="AS676" s="117"/>
      <c r="AT676" s="117"/>
      <c r="AU676" s="117"/>
      <c r="AV676" s="117"/>
      <c r="AW676" s="117"/>
      <c r="AX676" s="117"/>
      <c r="AY676" s="75"/>
      <c r="AZ676" s="75"/>
      <c r="BA676" s="75"/>
      <c r="BB676" s="75"/>
      <c r="BC676" s="75"/>
      <c r="BD676" s="75"/>
      <c r="BE676" s="75"/>
      <c r="BF676" s="75"/>
      <c r="BG676" s="75"/>
      <c r="BH676" s="75"/>
      <c r="BI676" s="75"/>
      <c r="BJ676" s="75"/>
      <c r="BK676" s="75"/>
      <c r="BL676" s="75"/>
      <c r="BM676" s="75"/>
      <c r="BN676" s="75"/>
      <c r="BO676" s="75"/>
      <c r="BP676" s="75"/>
      <c r="BQ676" s="75"/>
      <c r="BR676" s="75"/>
      <c r="BS676" s="75"/>
      <c r="BT676" s="75"/>
      <c r="BU676" s="75"/>
      <c r="BV676" s="75"/>
      <c r="BW676" s="75"/>
      <c r="BX676" s="75"/>
      <c r="BY676" s="75"/>
      <c r="BZ676" s="75"/>
      <c r="CA676" s="75"/>
      <c r="CB676" s="75"/>
      <c r="CC676" s="75"/>
      <c r="CD676" s="75"/>
      <c r="CE676" s="75"/>
      <c r="CF676" s="75"/>
      <c r="CG676" s="75"/>
      <c r="CH676" s="75"/>
      <c r="CI676" s="75"/>
      <c r="CJ676" s="75"/>
      <c r="CK676" s="75"/>
      <c r="CL676" s="75"/>
      <c r="CM676" s="75"/>
      <c r="CN676" s="75"/>
      <c r="CO676" s="75"/>
      <c r="CP676" s="75"/>
      <c r="CQ676" s="75"/>
      <c r="CR676" s="75"/>
      <c r="CS676" s="75"/>
      <c r="CT676" s="75"/>
      <c r="CU676" s="75"/>
      <c r="CV676" s="75"/>
      <c r="CW676" s="75"/>
      <c r="CX676" s="75"/>
    </row>
    <row r="677" spans="34:102" x14ac:dyDescent="0.25">
      <c r="AH677" s="75"/>
      <c r="AI677" s="75"/>
      <c r="AJ677" s="75"/>
      <c r="AK677" s="75"/>
      <c r="AL677" s="75"/>
      <c r="AM677" s="75"/>
      <c r="AN677" s="75"/>
      <c r="AO677" s="117"/>
      <c r="AP677" s="117"/>
      <c r="AQ677" s="117"/>
      <c r="AR677" s="117"/>
      <c r="AS677" s="117"/>
      <c r="AT677" s="117"/>
      <c r="AU677" s="117"/>
      <c r="AV677" s="117"/>
      <c r="AW677" s="117"/>
      <c r="AX677" s="117"/>
      <c r="AY677" s="75"/>
      <c r="AZ677" s="75"/>
      <c r="BA677" s="75"/>
      <c r="BB677" s="75"/>
      <c r="BC677" s="75"/>
      <c r="BD677" s="75"/>
      <c r="BE677" s="75"/>
      <c r="BF677" s="75"/>
      <c r="BG677" s="75"/>
      <c r="BH677" s="75"/>
      <c r="BI677" s="75"/>
      <c r="BJ677" s="75"/>
      <c r="BK677" s="75"/>
      <c r="BL677" s="75"/>
      <c r="BM677" s="75"/>
      <c r="BN677" s="75"/>
      <c r="BO677" s="75"/>
      <c r="BP677" s="75"/>
      <c r="BQ677" s="75"/>
      <c r="BR677" s="75"/>
      <c r="BS677" s="75"/>
      <c r="BT677" s="75"/>
      <c r="BU677" s="75"/>
      <c r="BV677" s="75"/>
      <c r="BW677" s="75"/>
      <c r="BX677" s="75"/>
      <c r="BY677" s="75"/>
      <c r="BZ677" s="75"/>
      <c r="CA677" s="75"/>
      <c r="CB677" s="75"/>
      <c r="CC677" s="75"/>
      <c r="CD677" s="75"/>
      <c r="CE677" s="75"/>
      <c r="CF677" s="75"/>
      <c r="CG677" s="75"/>
      <c r="CH677" s="75"/>
      <c r="CI677" s="75"/>
      <c r="CJ677" s="75"/>
      <c r="CK677" s="75"/>
      <c r="CL677" s="75"/>
      <c r="CM677" s="75"/>
      <c r="CN677" s="75"/>
      <c r="CO677" s="75"/>
      <c r="CP677" s="75"/>
      <c r="CQ677" s="75"/>
      <c r="CR677" s="75"/>
      <c r="CS677" s="75"/>
      <c r="CT677" s="75"/>
      <c r="CU677" s="75"/>
      <c r="CV677" s="75"/>
      <c r="CW677" s="75"/>
      <c r="CX677" s="75"/>
    </row>
    <row r="678" spans="34:102" x14ac:dyDescent="0.25">
      <c r="AH678" s="75"/>
      <c r="AI678" s="75"/>
      <c r="AJ678" s="75"/>
      <c r="AK678" s="75"/>
      <c r="AL678" s="75"/>
      <c r="AM678" s="75"/>
      <c r="AN678" s="75"/>
      <c r="AO678" s="117"/>
      <c r="AP678" s="117"/>
      <c r="AQ678" s="117"/>
      <c r="AR678" s="117"/>
      <c r="AS678" s="117"/>
      <c r="AT678" s="117"/>
      <c r="AU678" s="117"/>
      <c r="AV678" s="117"/>
      <c r="AW678" s="117"/>
      <c r="AX678" s="117"/>
      <c r="AY678" s="75"/>
      <c r="AZ678" s="75"/>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c r="CG678" s="75"/>
      <c r="CH678" s="75"/>
      <c r="CI678" s="75"/>
      <c r="CJ678" s="75"/>
      <c r="CK678" s="75"/>
      <c r="CL678" s="75"/>
      <c r="CM678" s="75"/>
      <c r="CN678" s="75"/>
      <c r="CO678" s="75"/>
      <c r="CP678" s="75"/>
      <c r="CQ678" s="75"/>
      <c r="CR678" s="75"/>
      <c r="CS678" s="75"/>
      <c r="CT678" s="75"/>
      <c r="CU678" s="75"/>
      <c r="CV678" s="75"/>
      <c r="CW678" s="75"/>
      <c r="CX678" s="75"/>
    </row>
    <row r="679" spans="34:102" x14ac:dyDescent="0.25">
      <c r="AH679" s="75"/>
      <c r="AI679" s="75"/>
      <c r="AJ679" s="75"/>
      <c r="AK679" s="75"/>
      <c r="AL679" s="75"/>
      <c r="AM679" s="75"/>
      <c r="AN679" s="75"/>
      <c r="AO679" s="117"/>
      <c r="AP679" s="117"/>
      <c r="AQ679" s="117"/>
      <c r="AR679" s="117"/>
      <c r="AS679" s="117"/>
      <c r="AT679" s="117"/>
      <c r="AU679" s="117"/>
      <c r="AV679" s="117"/>
      <c r="AW679" s="117"/>
      <c r="AX679" s="117"/>
      <c r="AY679" s="75"/>
      <c r="AZ679" s="75"/>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c r="CG679" s="75"/>
      <c r="CH679" s="75"/>
      <c r="CI679" s="75"/>
      <c r="CJ679" s="75"/>
      <c r="CK679" s="75"/>
      <c r="CL679" s="75"/>
      <c r="CM679" s="75"/>
      <c r="CN679" s="75"/>
      <c r="CO679" s="75"/>
      <c r="CP679" s="75"/>
      <c r="CQ679" s="75"/>
      <c r="CR679" s="75"/>
      <c r="CS679" s="75"/>
      <c r="CT679" s="75"/>
      <c r="CU679" s="75"/>
      <c r="CV679" s="75"/>
      <c r="CW679" s="75"/>
      <c r="CX679" s="75"/>
    </row>
    <row r="680" spans="34:102" x14ac:dyDescent="0.25">
      <c r="AH680" s="75"/>
      <c r="AI680" s="75"/>
      <c r="AJ680" s="75"/>
      <c r="AK680" s="75"/>
      <c r="AL680" s="75"/>
      <c r="AM680" s="75"/>
      <c r="AN680" s="75"/>
      <c r="AO680" s="117"/>
      <c r="AP680" s="117"/>
      <c r="AQ680" s="117"/>
      <c r="AR680" s="117"/>
      <c r="AS680" s="117"/>
      <c r="AT680" s="117"/>
      <c r="AU680" s="117"/>
      <c r="AV680" s="117"/>
      <c r="AW680" s="117"/>
      <c r="AX680" s="117"/>
      <c r="AY680" s="75"/>
      <c r="AZ680" s="75"/>
      <c r="BA680" s="75"/>
      <c r="BB680" s="75"/>
      <c r="BC680" s="75"/>
      <c r="BD680" s="75"/>
      <c r="BE680" s="75"/>
      <c r="BF680" s="75"/>
      <c r="BG680" s="75"/>
      <c r="BH680" s="75"/>
      <c r="BI680" s="75"/>
      <c r="BJ680" s="75"/>
      <c r="BK680" s="75"/>
      <c r="BL680" s="75"/>
      <c r="BM680" s="75"/>
      <c r="BN680" s="75"/>
      <c r="BO680" s="75"/>
      <c r="BP680" s="75"/>
      <c r="BQ680" s="75"/>
      <c r="BR680" s="75"/>
      <c r="BS680" s="75"/>
      <c r="BT680" s="75"/>
      <c r="BU680" s="75"/>
      <c r="BV680" s="75"/>
      <c r="BW680" s="75"/>
      <c r="BX680" s="75"/>
      <c r="BY680" s="75"/>
      <c r="BZ680" s="75"/>
      <c r="CA680" s="75"/>
      <c r="CB680" s="75"/>
      <c r="CC680" s="75"/>
      <c r="CD680" s="75"/>
      <c r="CE680" s="75"/>
      <c r="CF680" s="75"/>
      <c r="CG680" s="75"/>
      <c r="CH680" s="75"/>
      <c r="CI680" s="75"/>
      <c r="CJ680" s="75"/>
      <c r="CK680" s="75"/>
      <c r="CL680" s="75"/>
      <c r="CM680" s="75"/>
      <c r="CN680" s="75"/>
      <c r="CO680" s="75"/>
      <c r="CP680" s="75"/>
      <c r="CQ680" s="75"/>
      <c r="CR680" s="75"/>
      <c r="CS680" s="75"/>
      <c r="CT680" s="75"/>
      <c r="CU680" s="75"/>
      <c r="CV680" s="75"/>
      <c r="CW680" s="75"/>
      <c r="CX680" s="75"/>
    </row>
    <row r="681" spans="34:102" x14ac:dyDescent="0.25">
      <c r="AH681" s="75"/>
      <c r="AI681" s="75"/>
      <c r="AJ681" s="75"/>
      <c r="AK681" s="75"/>
      <c r="AL681" s="75"/>
      <c r="AM681" s="75"/>
      <c r="AN681" s="75"/>
      <c r="AO681" s="117"/>
      <c r="AP681" s="117"/>
      <c r="AQ681" s="117"/>
      <c r="AR681" s="117"/>
      <c r="AS681" s="117"/>
      <c r="AT681" s="117"/>
      <c r="AU681" s="117"/>
      <c r="AV681" s="117"/>
      <c r="AW681" s="117"/>
      <c r="AX681" s="117"/>
      <c r="AY681" s="75"/>
      <c r="AZ681" s="75"/>
      <c r="BA681" s="75"/>
      <c r="BB681" s="75"/>
      <c r="BC681" s="75"/>
      <c r="BD681" s="75"/>
      <c r="BE681" s="75"/>
      <c r="BF681" s="75"/>
      <c r="BG681" s="75"/>
      <c r="BH681" s="75"/>
      <c r="BI681" s="75"/>
      <c r="BJ681" s="75"/>
      <c r="BK681" s="75"/>
      <c r="BL681" s="75"/>
      <c r="BM681" s="75"/>
      <c r="BN681" s="75"/>
      <c r="BO681" s="75"/>
      <c r="BP681" s="75"/>
      <c r="BQ681" s="75"/>
      <c r="BR681" s="75"/>
      <c r="BS681" s="75"/>
      <c r="BT681" s="75"/>
      <c r="BU681" s="75"/>
      <c r="BV681" s="75"/>
      <c r="BW681" s="75"/>
      <c r="BX681" s="75"/>
      <c r="BY681" s="75"/>
      <c r="BZ681" s="75"/>
      <c r="CA681" s="75"/>
      <c r="CB681" s="75"/>
      <c r="CC681" s="75"/>
      <c r="CD681" s="75"/>
      <c r="CE681" s="75"/>
      <c r="CF681" s="75"/>
      <c r="CG681" s="75"/>
      <c r="CH681" s="75"/>
      <c r="CI681" s="75"/>
      <c r="CJ681" s="75"/>
      <c r="CK681" s="75"/>
      <c r="CL681" s="75"/>
      <c r="CM681" s="75"/>
      <c r="CN681" s="75"/>
      <c r="CO681" s="75"/>
      <c r="CP681" s="75"/>
      <c r="CQ681" s="75"/>
      <c r="CR681" s="75"/>
      <c r="CS681" s="75"/>
      <c r="CT681" s="75"/>
      <c r="CU681" s="75"/>
      <c r="CV681" s="75"/>
      <c r="CW681" s="75"/>
      <c r="CX681" s="75"/>
    </row>
    <row r="682" spans="34:102" x14ac:dyDescent="0.25">
      <c r="AH682" s="75"/>
      <c r="AI682" s="75"/>
      <c r="AJ682" s="75"/>
      <c r="AK682" s="75"/>
      <c r="AL682" s="75"/>
      <c r="AM682" s="75"/>
      <c r="AN682" s="75"/>
      <c r="AO682" s="117"/>
      <c r="AP682" s="117"/>
      <c r="AQ682" s="117"/>
      <c r="AR682" s="117"/>
      <c r="AS682" s="117"/>
      <c r="AT682" s="117"/>
      <c r="AU682" s="117"/>
      <c r="AV682" s="117"/>
      <c r="AW682" s="117"/>
      <c r="AX682" s="117"/>
      <c r="AY682" s="75"/>
      <c r="AZ682" s="75"/>
      <c r="BA682" s="75"/>
      <c r="BB682" s="75"/>
      <c r="BC682" s="75"/>
      <c r="BD682" s="75"/>
      <c r="BE682" s="75"/>
      <c r="BF682" s="75"/>
      <c r="BG682" s="75"/>
      <c r="BH682" s="75"/>
      <c r="BI682" s="75"/>
      <c r="BJ682" s="75"/>
      <c r="BK682" s="75"/>
      <c r="BL682" s="75"/>
      <c r="BM682" s="75"/>
      <c r="BN682" s="75"/>
      <c r="BO682" s="75"/>
      <c r="BP682" s="75"/>
      <c r="BQ682" s="75"/>
      <c r="BR682" s="75"/>
      <c r="BS682" s="75"/>
      <c r="BT682" s="75"/>
      <c r="BU682" s="75"/>
      <c r="BV682" s="75"/>
      <c r="BW682" s="75"/>
      <c r="BX682" s="75"/>
      <c r="BY682" s="75"/>
      <c r="BZ682" s="75"/>
      <c r="CA682" s="75"/>
      <c r="CB682" s="75"/>
      <c r="CC682" s="75"/>
      <c r="CD682" s="75"/>
      <c r="CE682" s="75"/>
      <c r="CF682" s="75"/>
      <c r="CG682" s="75"/>
      <c r="CH682" s="75"/>
      <c r="CI682" s="75"/>
      <c r="CJ682" s="75"/>
      <c r="CK682" s="75"/>
      <c r="CL682" s="75"/>
      <c r="CM682" s="75"/>
      <c r="CN682" s="75"/>
      <c r="CO682" s="75"/>
      <c r="CP682" s="75"/>
      <c r="CQ682" s="75"/>
      <c r="CR682" s="75"/>
      <c r="CS682" s="75"/>
      <c r="CT682" s="75"/>
      <c r="CU682" s="75"/>
      <c r="CV682" s="75"/>
      <c r="CW682" s="75"/>
      <c r="CX682" s="75"/>
    </row>
    <row r="683" spans="34:102" x14ac:dyDescent="0.25">
      <c r="AH683" s="75"/>
      <c r="AI683" s="75"/>
      <c r="AJ683" s="75"/>
      <c r="AK683" s="75"/>
      <c r="AL683" s="75"/>
      <c r="AM683" s="75"/>
      <c r="AN683" s="75"/>
      <c r="AO683" s="117"/>
      <c r="AP683" s="117"/>
      <c r="AQ683" s="117"/>
      <c r="AR683" s="117"/>
      <c r="AS683" s="117"/>
      <c r="AT683" s="117"/>
      <c r="AU683" s="117"/>
      <c r="AV683" s="117"/>
      <c r="AW683" s="117"/>
      <c r="AX683" s="117"/>
      <c r="AY683" s="75"/>
      <c r="AZ683" s="75"/>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c r="CG683" s="75"/>
      <c r="CH683" s="75"/>
      <c r="CI683" s="75"/>
      <c r="CJ683" s="75"/>
      <c r="CK683" s="75"/>
      <c r="CL683" s="75"/>
      <c r="CM683" s="75"/>
      <c r="CN683" s="75"/>
      <c r="CO683" s="75"/>
      <c r="CP683" s="75"/>
      <c r="CQ683" s="75"/>
      <c r="CR683" s="75"/>
      <c r="CS683" s="75"/>
      <c r="CT683" s="75"/>
      <c r="CU683" s="75"/>
      <c r="CV683" s="75"/>
      <c r="CW683" s="75"/>
      <c r="CX683" s="75"/>
    </row>
    <row r="684" spans="34:102" x14ac:dyDescent="0.25">
      <c r="AH684" s="75"/>
      <c r="AI684" s="75"/>
      <c r="AJ684" s="75"/>
      <c r="AK684" s="75"/>
      <c r="AL684" s="75"/>
      <c r="AM684" s="75"/>
      <c r="AN684" s="75"/>
      <c r="AO684" s="117"/>
      <c r="AP684" s="117"/>
      <c r="AQ684" s="117"/>
      <c r="AR684" s="117"/>
      <c r="AS684" s="117"/>
      <c r="AT684" s="117"/>
      <c r="AU684" s="117"/>
      <c r="AV684" s="117"/>
      <c r="AW684" s="117"/>
      <c r="AX684" s="117"/>
      <c r="AY684" s="75"/>
      <c r="AZ684" s="75"/>
      <c r="BA684" s="75"/>
      <c r="BB684" s="75"/>
      <c r="BC684" s="75"/>
      <c r="BD684" s="75"/>
      <c r="BE684" s="75"/>
      <c r="BF684" s="75"/>
      <c r="BG684" s="75"/>
      <c r="BH684" s="75"/>
      <c r="BI684" s="75"/>
      <c r="BJ684" s="75"/>
      <c r="BK684" s="75"/>
      <c r="BL684" s="75"/>
      <c r="BM684" s="75"/>
      <c r="BN684" s="75"/>
      <c r="BO684" s="75"/>
      <c r="BP684" s="75"/>
      <c r="BQ684" s="75"/>
      <c r="BR684" s="75"/>
      <c r="BS684" s="75"/>
      <c r="BT684" s="75"/>
      <c r="BU684" s="75"/>
      <c r="BV684" s="75"/>
      <c r="BW684" s="75"/>
      <c r="BX684" s="75"/>
      <c r="BY684" s="75"/>
      <c r="BZ684" s="75"/>
      <c r="CA684" s="75"/>
      <c r="CB684" s="75"/>
      <c r="CC684" s="75"/>
      <c r="CD684" s="75"/>
      <c r="CE684" s="75"/>
      <c r="CF684" s="75"/>
      <c r="CG684" s="75"/>
      <c r="CH684" s="75"/>
      <c r="CI684" s="75"/>
      <c r="CJ684" s="75"/>
      <c r="CK684" s="75"/>
      <c r="CL684" s="75"/>
      <c r="CM684" s="75"/>
      <c r="CN684" s="75"/>
      <c r="CO684" s="75"/>
      <c r="CP684" s="75"/>
      <c r="CQ684" s="75"/>
      <c r="CR684" s="75"/>
      <c r="CS684" s="75"/>
      <c r="CT684" s="75"/>
      <c r="CU684" s="75"/>
      <c r="CV684" s="75"/>
      <c r="CW684" s="75"/>
      <c r="CX684" s="75"/>
    </row>
    <row r="685" spans="34:102" x14ac:dyDescent="0.25">
      <c r="AH685" s="75"/>
      <c r="AI685" s="75"/>
      <c r="AJ685" s="75"/>
      <c r="AK685" s="75"/>
      <c r="AL685" s="75"/>
      <c r="AM685" s="75"/>
      <c r="AN685" s="75"/>
      <c r="AO685" s="117"/>
      <c r="AP685" s="117"/>
      <c r="AQ685" s="117"/>
      <c r="AR685" s="117"/>
      <c r="AS685" s="117"/>
      <c r="AT685" s="117"/>
      <c r="AU685" s="117"/>
      <c r="AV685" s="117"/>
      <c r="AW685" s="117"/>
      <c r="AX685" s="117"/>
      <c r="AY685" s="75"/>
      <c r="AZ685" s="75"/>
      <c r="BA685" s="75"/>
      <c r="BB685" s="75"/>
      <c r="BC685" s="75"/>
      <c r="BD685" s="75"/>
      <c r="BE685" s="75"/>
      <c r="BF685" s="75"/>
      <c r="BG685" s="75"/>
      <c r="BH685" s="75"/>
      <c r="BI685" s="75"/>
      <c r="BJ685" s="75"/>
      <c r="BK685" s="75"/>
      <c r="BL685" s="75"/>
      <c r="BM685" s="75"/>
      <c r="BN685" s="75"/>
      <c r="BO685" s="75"/>
      <c r="BP685" s="75"/>
      <c r="BQ685" s="75"/>
      <c r="BR685" s="75"/>
      <c r="BS685" s="75"/>
      <c r="BT685" s="75"/>
      <c r="BU685" s="75"/>
      <c r="BV685" s="75"/>
      <c r="BW685" s="75"/>
      <c r="BX685" s="75"/>
      <c r="BY685" s="75"/>
      <c r="BZ685" s="75"/>
      <c r="CA685" s="75"/>
      <c r="CB685" s="75"/>
      <c r="CC685" s="75"/>
      <c r="CD685" s="75"/>
      <c r="CE685" s="75"/>
      <c r="CF685" s="75"/>
      <c r="CG685" s="75"/>
      <c r="CH685" s="75"/>
      <c r="CI685" s="75"/>
      <c r="CJ685" s="75"/>
      <c r="CK685" s="75"/>
      <c r="CL685" s="75"/>
      <c r="CM685" s="75"/>
      <c r="CN685" s="75"/>
      <c r="CO685" s="75"/>
      <c r="CP685" s="75"/>
      <c r="CQ685" s="75"/>
      <c r="CR685" s="75"/>
      <c r="CS685" s="75"/>
      <c r="CT685" s="75"/>
      <c r="CU685" s="75"/>
      <c r="CV685" s="75"/>
      <c r="CW685" s="75"/>
      <c r="CX685" s="75"/>
    </row>
    <row r="686" spans="34:102" x14ac:dyDescent="0.25">
      <c r="AH686" s="75"/>
      <c r="AI686" s="75"/>
      <c r="AJ686" s="75"/>
      <c r="AK686" s="75"/>
      <c r="AL686" s="75"/>
      <c r="AM686" s="75"/>
      <c r="AN686" s="75"/>
      <c r="AO686" s="117"/>
      <c r="AP686" s="117"/>
      <c r="AQ686" s="117"/>
      <c r="AR686" s="117"/>
      <c r="AS686" s="117"/>
      <c r="AT686" s="117"/>
      <c r="AU686" s="117"/>
      <c r="AV686" s="117"/>
      <c r="AW686" s="117"/>
      <c r="AX686" s="117"/>
      <c r="AY686" s="75"/>
      <c r="AZ686" s="75"/>
      <c r="BA686" s="75"/>
      <c r="BB686" s="75"/>
      <c r="BC686" s="75"/>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75"/>
      <c r="CA686" s="75"/>
      <c r="CB686" s="75"/>
      <c r="CC686" s="75"/>
      <c r="CD686" s="75"/>
      <c r="CE686" s="75"/>
      <c r="CF686" s="75"/>
      <c r="CG686" s="75"/>
      <c r="CH686" s="75"/>
      <c r="CI686" s="75"/>
      <c r="CJ686" s="75"/>
      <c r="CK686" s="75"/>
      <c r="CL686" s="75"/>
      <c r="CM686" s="75"/>
      <c r="CN686" s="75"/>
      <c r="CO686" s="75"/>
      <c r="CP686" s="75"/>
      <c r="CQ686" s="75"/>
      <c r="CR686" s="75"/>
      <c r="CS686" s="75"/>
      <c r="CT686" s="75"/>
      <c r="CU686" s="75"/>
      <c r="CV686" s="75"/>
      <c r="CW686" s="75"/>
      <c r="CX686" s="75"/>
    </row>
    <row r="687" spans="34:102" x14ac:dyDescent="0.25">
      <c r="AH687" s="75"/>
      <c r="AI687" s="75"/>
      <c r="AJ687" s="75"/>
      <c r="AK687" s="75"/>
      <c r="AL687" s="75"/>
      <c r="AM687" s="75"/>
      <c r="AN687" s="75"/>
      <c r="AO687" s="117"/>
      <c r="AP687" s="117"/>
      <c r="AQ687" s="117"/>
      <c r="AR687" s="117"/>
      <c r="AS687" s="117"/>
      <c r="AT687" s="117"/>
      <c r="AU687" s="117"/>
      <c r="AV687" s="117"/>
      <c r="AW687" s="117"/>
      <c r="AX687" s="117"/>
      <c r="AY687" s="75"/>
      <c r="AZ687" s="75"/>
      <c r="BA687" s="75"/>
      <c r="BB687" s="75"/>
      <c r="BC687" s="75"/>
      <c r="BD687" s="75"/>
      <c r="BE687" s="75"/>
      <c r="BF687" s="75"/>
      <c r="BG687" s="75"/>
      <c r="BH687" s="75"/>
      <c r="BI687" s="75"/>
      <c r="BJ687" s="75"/>
      <c r="BK687" s="75"/>
      <c r="BL687" s="75"/>
      <c r="BM687" s="75"/>
      <c r="BN687" s="75"/>
      <c r="BO687" s="75"/>
      <c r="BP687" s="75"/>
      <c r="BQ687" s="75"/>
      <c r="BR687" s="75"/>
      <c r="BS687" s="75"/>
      <c r="BT687" s="75"/>
      <c r="BU687" s="75"/>
      <c r="BV687" s="75"/>
      <c r="BW687" s="75"/>
      <c r="BX687" s="75"/>
      <c r="BY687" s="75"/>
      <c r="BZ687" s="75"/>
      <c r="CA687" s="75"/>
      <c r="CB687" s="75"/>
      <c r="CC687" s="75"/>
      <c r="CD687" s="75"/>
      <c r="CE687" s="75"/>
      <c r="CF687" s="75"/>
      <c r="CG687" s="75"/>
      <c r="CH687" s="75"/>
      <c r="CI687" s="75"/>
      <c r="CJ687" s="75"/>
      <c r="CK687" s="75"/>
      <c r="CL687" s="75"/>
      <c r="CM687" s="75"/>
      <c r="CN687" s="75"/>
      <c r="CO687" s="75"/>
      <c r="CP687" s="75"/>
      <c r="CQ687" s="75"/>
      <c r="CR687" s="75"/>
      <c r="CS687" s="75"/>
      <c r="CT687" s="75"/>
      <c r="CU687" s="75"/>
      <c r="CV687" s="75"/>
      <c r="CW687" s="75"/>
      <c r="CX687" s="75"/>
    </row>
    <row r="688" spans="34:102" x14ac:dyDescent="0.25">
      <c r="AH688" s="75"/>
      <c r="AI688" s="75"/>
      <c r="AJ688" s="75"/>
      <c r="AK688" s="75"/>
      <c r="AL688" s="75"/>
      <c r="AM688" s="75"/>
      <c r="AN688" s="75"/>
      <c r="AO688" s="117"/>
      <c r="AP688" s="117"/>
      <c r="AQ688" s="117"/>
      <c r="AR688" s="117"/>
      <c r="AS688" s="117"/>
      <c r="AT688" s="117"/>
      <c r="AU688" s="117"/>
      <c r="AV688" s="117"/>
      <c r="AW688" s="117"/>
      <c r="AX688" s="117"/>
      <c r="AY688" s="75"/>
      <c r="AZ688" s="75"/>
      <c r="BA688" s="75"/>
      <c r="BB688" s="75"/>
      <c r="BC688" s="75"/>
      <c r="BD688" s="75"/>
      <c r="BE688" s="75"/>
      <c r="BF688" s="75"/>
      <c r="BG688" s="75"/>
      <c r="BH688" s="75"/>
      <c r="BI688" s="75"/>
      <c r="BJ688" s="75"/>
      <c r="BK688" s="75"/>
      <c r="BL688" s="75"/>
      <c r="BM688" s="75"/>
      <c r="BN688" s="75"/>
      <c r="BO688" s="75"/>
      <c r="BP688" s="75"/>
      <c r="BQ688" s="75"/>
      <c r="BR688" s="75"/>
      <c r="BS688" s="75"/>
      <c r="BT688" s="75"/>
      <c r="BU688" s="75"/>
      <c r="BV688" s="75"/>
      <c r="BW688" s="75"/>
      <c r="BX688" s="75"/>
      <c r="BY688" s="75"/>
      <c r="BZ688" s="75"/>
      <c r="CA688" s="75"/>
      <c r="CB688" s="75"/>
      <c r="CC688" s="75"/>
      <c r="CD688" s="75"/>
      <c r="CE688" s="75"/>
      <c r="CF688" s="75"/>
      <c r="CG688" s="75"/>
      <c r="CH688" s="75"/>
      <c r="CI688" s="75"/>
      <c r="CJ688" s="75"/>
      <c r="CK688" s="75"/>
      <c r="CL688" s="75"/>
      <c r="CM688" s="75"/>
      <c r="CN688" s="75"/>
      <c r="CO688" s="75"/>
      <c r="CP688" s="75"/>
      <c r="CQ688" s="75"/>
      <c r="CR688" s="75"/>
      <c r="CS688" s="75"/>
      <c r="CT688" s="75"/>
      <c r="CU688" s="75"/>
      <c r="CV688" s="75"/>
      <c r="CW688" s="75"/>
      <c r="CX688" s="75"/>
    </row>
    <row r="689" spans="34:102" x14ac:dyDescent="0.25">
      <c r="AH689" s="75"/>
      <c r="AI689" s="75"/>
      <c r="AJ689" s="75"/>
      <c r="AK689" s="75"/>
      <c r="AL689" s="75"/>
      <c r="AM689" s="75"/>
      <c r="AN689" s="75"/>
      <c r="AO689" s="117"/>
      <c r="AP689" s="117"/>
      <c r="AQ689" s="117"/>
      <c r="AR689" s="117"/>
      <c r="AS689" s="117"/>
      <c r="AT689" s="117"/>
      <c r="AU689" s="117"/>
      <c r="AV689" s="117"/>
      <c r="AW689" s="117"/>
      <c r="AX689" s="117"/>
      <c r="AY689" s="75"/>
      <c r="AZ689" s="75"/>
      <c r="BA689" s="75"/>
      <c r="BB689" s="75"/>
      <c r="BC689" s="75"/>
      <c r="BD689" s="75"/>
      <c r="BE689" s="75"/>
      <c r="BF689" s="75"/>
      <c r="BG689" s="75"/>
      <c r="BH689" s="75"/>
      <c r="BI689" s="75"/>
      <c r="BJ689" s="75"/>
      <c r="BK689" s="75"/>
      <c r="BL689" s="75"/>
      <c r="BM689" s="75"/>
      <c r="BN689" s="75"/>
      <c r="BO689" s="75"/>
      <c r="BP689" s="75"/>
      <c r="BQ689" s="75"/>
      <c r="BR689" s="75"/>
      <c r="BS689" s="75"/>
      <c r="BT689" s="75"/>
      <c r="BU689" s="75"/>
      <c r="BV689" s="75"/>
      <c r="BW689" s="75"/>
      <c r="BX689" s="75"/>
      <c r="BY689" s="75"/>
      <c r="BZ689" s="75"/>
      <c r="CA689" s="75"/>
      <c r="CB689" s="75"/>
      <c r="CC689" s="75"/>
      <c r="CD689" s="75"/>
      <c r="CE689" s="75"/>
      <c r="CF689" s="75"/>
      <c r="CG689" s="75"/>
      <c r="CH689" s="75"/>
      <c r="CI689" s="75"/>
      <c r="CJ689" s="75"/>
      <c r="CK689" s="75"/>
      <c r="CL689" s="75"/>
      <c r="CM689" s="75"/>
      <c r="CN689" s="75"/>
      <c r="CO689" s="75"/>
      <c r="CP689" s="75"/>
      <c r="CQ689" s="75"/>
      <c r="CR689" s="75"/>
      <c r="CS689" s="75"/>
      <c r="CT689" s="75"/>
      <c r="CU689" s="75"/>
      <c r="CV689" s="75"/>
      <c r="CW689" s="75"/>
      <c r="CX689" s="75"/>
    </row>
    <row r="690" spans="34:102" x14ac:dyDescent="0.25">
      <c r="AH690" s="75"/>
      <c r="AI690" s="75"/>
      <c r="AJ690" s="75"/>
      <c r="AK690" s="75"/>
      <c r="AL690" s="75"/>
      <c r="AM690" s="75"/>
      <c r="AN690" s="75"/>
      <c r="AO690" s="117"/>
      <c r="AP690" s="117"/>
      <c r="AQ690" s="117"/>
      <c r="AR690" s="117"/>
      <c r="AS690" s="117"/>
      <c r="AT690" s="117"/>
      <c r="AU690" s="117"/>
      <c r="AV690" s="117"/>
      <c r="AW690" s="117"/>
      <c r="AX690" s="117"/>
      <c r="AY690" s="75"/>
      <c r="AZ690" s="75"/>
      <c r="BA690" s="75"/>
      <c r="BB690" s="75"/>
      <c r="BC690" s="75"/>
      <c r="BD690" s="75"/>
      <c r="BE690" s="75"/>
      <c r="BF690" s="75"/>
      <c r="BG690" s="75"/>
      <c r="BH690" s="75"/>
      <c r="BI690" s="75"/>
      <c r="BJ690" s="75"/>
      <c r="BK690" s="75"/>
      <c r="BL690" s="75"/>
      <c r="BM690" s="75"/>
      <c r="BN690" s="75"/>
      <c r="BO690" s="75"/>
      <c r="BP690" s="75"/>
      <c r="BQ690" s="75"/>
      <c r="BR690" s="75"/>
      <c r="BS690" s="75"/>
      <c r="BT690" s="75"/>
      <c r="BU690" s="75"/>
      <c r="BV690" s="75"/>
      <c r="BW690" s="75"/>
      <c r="BX690" s="75"/>
      <c r="BY690" s="75"/>
      <c r="BZ690" s="75"/>
      <c r="CA690" s="75"/>
      <c r="CB690" s="75"/>
      <c r="CC690" s="75"/>
      <c r="CD690" s="75"/>
      <c r="CE690" s="75"/>
      <c r="CF690" s="75"/>
      <c r="CG690" s="75"/>
      <c r="CH690" s="75"/>
      <c r="CI690" s="75"/>
      <c r="CJ690" s="75"/>
      <c r="CK690" s="75"/>
      <c r="CL690" s="75"/>
      <c r="CM690" s="75"/>
      <c r="CN690" s="75"/>
      <c r="CO690" s="75"/>
      <c r="CP690" s="75"/>
      <c r="CQ690" s="75"/>
      <c r="CR690" s="75"/>
      <c r="CS690" s="75"/>
      <c r="CT690" s="75"/>
      <c r="CU690" s="75"/>
      <c r="CV690" s="75"/>
      <c r="CW690" s="75"/>
      <c r="CX690" s="75"/>
    </row>
    <row r="691" spans="34:102" x14ac:dyDescent="0.25">
      <c r="AH691" s="75"/>
      <c r="AI691" s="75"/>
      <c r="AJ691" s="75"/>
      <c r="AK691" s="75"/>
      <c r="AL691" s="75"/>
      <c r="AM691" s="75"/>
      <c r="AN691" s="75"/>
      <c r="AO691" s="117"/>
      <c r="AP691" s="117"/>
      <c r="AQ691" s="117"/>
      <c r="AR691" s="117"/>
      <c r="AS691" s="117"/>
      <c r="AT691" s="117"/>
      <c r="AU691" s="117"/>
      <c r="AV691" s="117"/>
      <c r="AW691" s="117"/>
      <c r="AX691" s="117"/>
      <c r="AY691" s="75"/>
      <c r="AZ691" s="75"/>
      <c r="BA691" s="75"/>
      <c r="BB691" s="75"/>
      <c r="BC691" s="75"/>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75"/>
      <c r="CA691" s="75"/>
      <c r="CB691" s="75"/>
      <c r="CC691" s="75"/>
      <c r="CD691" s="75"/>
      <c r="CE691" s="75"/>
      <c r="CF691" s="75"/>
      <c r="CG691" s="75"/>
      <c r="CH691" s="75"/>
      <c r="CI691" s="75"/>
      <c r="CJ691" s="75"/>
      <c r="CK691" s="75"/>
      <c r="CL691" s="75"/>
      <c r="CM691" s="75"/>
      <c r="CN691" s="75"/>
      <c r="CO691" s="75"/>
      <c r="CP691" s="75"/>
      <c r="CQ691" s="75"/>
      <c r="CR691" s="75"/>
      <c r="CS691" s="75"/>
      <c r="CT691" s="75"/>
      <c r="CU691" s="75"/>
      <c r="CV691" s="75"/>
      <c r="CW691" s="75"/>
      <c r="CX691" s="75"/>
    </row>
    <row r="692" spans="34:102" x14ac:dyDescent="0.25">
      <c r="AH692" s="75"/>
      <c r="AI692" s="75"/>
      <c r="AJ692" s="75"/>
      <c r="AK692" s="75"/>
      <c r="AL692" s="75"/>
      <c r="AM692" s="75"/>
      <c r="AN692" s="75"/>
      <c r="AO692" s="117"/>
      <c r="AP692" s="117"/>
      <c r="AQ692" s="117"/>
      <c r="AR692" s="117"/>
      <c r="AS692" s="117"/>
      <c r="AT692" s="117"/>
      <c r="AU692" s="117"/>
      <c r="AV692" s="117"/>
      <c r="AW692" s="117"/>
      <c r="AX692" s="117"/>
      <c r="AY692" s="75"/>
      <c r="AZ692" s="75"/>
      <c r="BA692" s="75"/>
      <c r="BB692" s="75"/>
      <c r="BC692" s="75"/>
      <c r="BD692" s="75"/>
      <c r="BE692" s="75"/>
      <c r="BF692" s="75"/>
      <c r="BG692" s="75"/>
      <c r="BH692" s="75"/>
      <c r="BI692" s="75"/>
      <c r="BJ692" s="75"/>
      <c r="BK692" s="75"/>
      <c r="BL692" s="75"/>
      <c r="BM692" s="75"/>
      <c r="BN692" s="75"/>
      <c r="BO692" s="75"/>
      <c r="BP692" s="75"/>
      <c r="BQ692" s="75"/>
      <c r="BR692" s="75"/>
      <c r="BS692" s="75"/>
      <c r="BT692" s="75"/>
      <c r="BU692" s="75"/>
      <c r="BV692" s="75"/>
      <c r="BW692" s="75"/>
      <c r="BX692" s="75"/>
      <c r="BY692" s="75"/>
      <c r="BZ692" s="75"/>
      <c r="CA692" s="75"/>
      <c r="CB692" s="75"/>
      <c r="CC692" s="75"/>
      <c r="CD692" s="75"/>
      <c r="CE692" s="75"/>
      <c r="CF692" s="75"/>
      <c r="CG692" s="75"/>
      <c r="CH692" s="75"/>
      <c r="CI692" s="75"/>
      <c r="CJ692" s="75"/>
      <c r="CK692" s="75"/>
      <c r="CL692" s="75"/>
      <c r="CM692" s="75"/>
      <c r="CN692" s="75"/>
      <c r="CO692" s="75"/>
      <c r="CP692" s="75"/>
      <c r="CQ692" s="75"/>
      <c r="CR692" s="75"/>
      <c r="CS692" s="75"/>
      <c r="CT692" s="75"/>
      <c r="CU692" s="75"/>
      <c r="CV692" s="75"/>
      <c r="CW692" s="75"/>
      <c r="CX692" s="75"/>
    </row>
    <row r="693" spans="34:102" x14ac:dyDescent="0.25">
      <c r="AH693" s="75"/>
      <c r="AI693" s="75"/>
      <c r="AJ693" s="75"/>
      <c r="AK693" s="75"/>
      <c r="AL693" s="75"/>
      <c r="AM693" s="75"/>
      <c r="AN693" s="75"/>
      <c r="AO693" s="117"/>
      <c r="AP693" s="117"/>
      <c r="AQ693" s="117"/>
      <c r="AR693" s="117"/>
      <c r="AS693" s="117"/>
      <c r="AT693" s="117"/>
      <c r="AU693" s="117"/>
      <c r="AV693" s="117"/>
      <c r="AW693" s="117"/>
      <c r="AX693" s="117"/>
      <c r="AY693" s="75"/>
      <c r="AZ693" s="75"/>
      <c r="BA693" s="75"/>
      <c r="BB693" s="75"/>
      <c r="BC693" s="75"/>
      <c r="BD693" s="75"/>
      <c r="BE693" s="75"/>
      <c r="BF693" s="75"/>
      <c r="BG693" s="75"/>
      <c r="BH693" s="75"/>
      <c r="BI693" s="75"/>
      <c r="BJ693" s="75"/>
      <c r="BK693" s="75"/>
      <c r="BL693" s="75"/>
      <c r="BM693" s="75"/>
      <c r="BN693" s="75"/>
      <c r="BO693" s="75"/>
      <c r="BP693" s="75"/>
      <c r="BQ693" s="75"/>
      <c r="BR693" s="75"/>
      <c r="BS693" s="75"/>
      <c r="BT693" s="75"/>
      <c r="BU693" s="75"/>
      <c r="BV693" s="75"/>
      <c r="BW693" s="75"/>
      <c r="BX693" s="75"/>
      <c r="BY693" s="75"/>
      <c r="BZ693" s="75"/>
      <c r="CA693" s="75"/>
      <c r="CB693" s="75"/>
      <c r="CC693" s="75"/>
      <c r="CD693" s="75"/>
      <c r="CE693" s="75"/>
      <c r="CF693" s="75"/>
      <c r="CG693" s="75"/>
      <c r="CH693" s="75"/>
      <c r="CI693" s="75"/>
      <c r="CJ693" s="75"/>
      <c r="CK693" s="75"/>
      <c r="CL693" s="75"/>
      <c r="CM693" s="75"/>
      <c r="CN693" s="75"/>
      <c r="CO693" s="75"/>
      <c r="CP693" s="75"/>
      <c r="CQ693" s="75"/>
      <c r="CR693" s="75"/>
      <c r="CS693" s="75"/>
      <c r="CT693" s="75"/>
      <c r="CU693" s="75"/>
      <c r="CV693" s="75"/>
      <c r="CW693" s="75"/>
      <c r="CX693" s="75"/>
    </row>
    <row r="694" spans="34:102" x14ac:dyDescent="0.25">
      <c r="AH694" s="75"/>
      <c r="AI694" s="75"/>
      <c r="AJ694" s="75"/>
      <c r="AK694" s="75"/>
      <c r="AL694" s="75"/>
      <c r="AM694" s="75"/>
      <c r="AN694" s="75"/>
      <c r="AO694" s="117"/>
      <c r="AP694" s="117"/>
      <c r="AQ694" s="117"/>
      <c r="AR694" s="117"/>
      <c r="AS694" s="117"/>
      <c r="AT694" s="117"/>
      <c r="AU694" s="117"/>
      <c r="AV694" s="117"/>
      <c r="AW694" s="117"/>
      <c r="AX694" s="117"/>
      <c r="AY694" s="75"/>
      <c r="AZ694" s="75"/>
      <c r="BA694" s="75"/>
      <c r="BB694" s="75"/>
      <c r="BC694" s="75"/>
      <c r="BD694" s="75"/>
      <c r="BE694" s="75"/>
      <c r="BF694" s="75"/>
      <c r="BG694" s="75"/>
      <c r="BH694" s="75"/>
      <c r="BI694" s="75"/>
      <c r="BJ694" s="75"/>
      <c r="BK694" s="75"/>
      <c r="BL694" s="75"/>
      <c r="BM694" s="75"/>
      <c r="BN694" s="75"/>
      <c r="BO694" s="75"/>
      <c r="BP694" s="75"/>
      <c r="BQ694" s="75"/>
      <c r="BR694" s="75"/>
      <c r="BS694" s="75"/>
      <c r="BT694" s="75"/>
      <c r="BU694" s="75"/>
      <c r="BV694" s="75"/>
      <c r="BW694" s="75"/>
      <c r="BX694" s="75"/>
      <c r="BY694" s="75"/>
      <c r="BZ694" s="75"/>
      <c r="CA694" s="75"/>
      <c r="CB694" s="75"/>
      <c r="CC694" s="75"/>
      <c r="CD694" s="75"/>
      <c r="CE694" s="75"/>
      <c r="CF694" s="75"/>
      <c r="CG694" s="75"/>
      <c r="CH694" s="75"/>
      <c r="CI694" s="75"/>
      <c r="CJ694" s="75"/>
      <c r="CK694" s="75"/>
      <c r="CL694" s="75"/>
      <c r="CM694" s="75"/>
      <c r="CN694" s="75"/>
      <c r="CO694" s="75"/>
      <c r="CP694" s="75"/>
      <c r="CQ694" s="75"/>
      <c r="CR694" s="75"/>
      <c r="CS694" s="75"/>
      <c r="CT694" s="75"/>
      <c r="CU694" s="75"/>
      <c r="CV694" s="75"/>
      <c r="CW694" s="75"/>
      <c r="CX694" s="75"/>
    </row>
    <row r="695" spans="34:102" x14ac:dyDescent="0.25">
      <c r="AH695" s="75"/>
      <c r="AI695" s="75"/>
      <c r="AJ695" s="75"/>
      <c r="AK695" s="75"/>
      <c r="AL695" s="75"/>
      <c r="AM695" s="75"/>
      <c r="AN695" s="75"/>
      <c r="AO695" s="117"/>
      <c r="AP695" s="117"/>
      <c r="AQ695" s="117"/>
      <c r="AR695" s="117"/>
      <c r="AS695" s="117"/>
      <c r="AT695" s="117"/>
      <c r="AU695" s="117"/>
      <c r="AV695" s="117"/>
      <c r="AW695" s="117"/>
      <c r="AX695" s="117"/>
      <c r="AY695" s="75"/>
      <c r="AZ695" s="75"/>
      <c r="BA695" s="75"/>
      <c r="BB695" s="75"/>
      <c r="BC695" s="75"/>
      <c r="BD695" s="75"/>
      <c r="BE695" s="75"/>
      <c r="BF695" s="75"/>
      <c r="BG695" s="75"/>
      <c r="BH695" s="75"/>
      <c r="BI695" s="75"/>
      <c r="BJ695" s="75"/>
      <c r="BK695" s="75"/>
      <c r="BL695" s="75"/>
      <c r="BM695" s="75"/>
      <c r="BN695" s="75"/>
      <c r="BO695" s="75"/>
      <c r="BP695" s="75"/>
      <c r="BQ695" s="75"/>
      <c r="BR695" s="75"/>
      <c r="BS695" s="75"/>
      <c r="BT695" s="75"/>
      <c r="BU695" s="75"/>
      <c r="BV695" s="75"/>
      <c r="BW695" s="75"/>
      <c r="BX695" s="75"/>
      <c r="BY695" s="75"/>
      <c r="BZ695" s="75"/>
      <c r="CA695" s="75"/>
      <c r="CB695" s="75"/>
      <c r="CC695" s="75"/>
      <c r="CD695" s="75"/>
      <c r="CE695" s="75"/>
      <c r="CF695" s="75"/>
      <c r="CG695" s="75"/>
      <c r="CH695" s="75"/>
      <c r="CI695" s="75"/>
      <c r="CJ695" s="75"/>
      <c r="CK695" s="75"/>
      <c r="CL695" s="75"/>
      <c r="CM695" s="75"/>
      <c r="CN695" s="75"/>
      <c r="CO695" s="75"/>
      <c r="CP695" s="75"/>
      <c r="CQ695" s="75"/>
      <c r="CR695" s="75"/>
      <c r="CS695" s="75"/>
      <c r="CT695" s="75"/>
      <c r="CU695" s="75"/>
      <c r="CV695" s="75"/>
      <c r="CW695" s="75"/>
      <c r="CX695" s="75"/>
    </row>
    <row r="696" spans="34:102" x14ac:dyDescent="0.25">
      <c r="AH696" s="75"/>
      <c r="AI696" s="75"/>
      <c r="AJ696" s="75"/>
      <c r="AK696" s="75"/>
      <c r="AL696" s="75"/>
      <c r="AM696" s="75"/>
      <c r="AN696" s="75"/>
      <c r="AO696" s="117"/>
      <c r="AP696" s="117"/>
      <c r="AQ696" s="117"/>
      <c r="AR696" s="117"/>
      <c r="AS696" s="117"/>
      <c r="AT696" s="117"/>
      <c r="AU696" s="117"/>
      <c r="AV696" s="117"/>
      <c r="AW696" s="117"/>
      <c r="AX696" s="117"/>
      <c r="AY696" s="75"/>
      <c r="AZ696" s="75"/>
      <c r="BA696" s="75"/>
      <c r="BB696" s="75"/>
      <c r="BC696" s="75"/>
      <c r="BD696" s="75"/>
      <c r="BE696" s="75"/>
      <c r="BF696" s="75"/>
      <c r="BG696" s="75"/>
      <c r="BH696" s="75"/>
      <c r="BI696" s="75"/>
      <c r="BJ696" s="75"/>
      <c r="BK696" s="75"/>
      <c r="BL696" s="75"/>
      <c r="BM696" s="75"/>
      <c r="BN696" s="75"/>
      <c r="BO696" s="75"/>
      <c r="BP696" s="75"/>
      <c r="BQ696" s="75"/>
      <c r="BR696" s="75"/>
      <c r="BS696" s="75"/>
      <c r="BT696" s="75"/>
      <c r="BU696" s="75"/>
      <c r="BV696" s="75"/>
      <c r="BW696" s="75"/>
      <c r="BX696" s="75"/>
      <c r="BY696" s="75"/>
      <c r="BZ696" s="75"/>
      <c r="CA696" s="75"/>
      <c r="CB696" s="75"/>
      <c r="CC696" s="75"/>
      <c r="CD696" s="75"/>
      <c r="CE696" s="75"/>
      <c r="CF696" s="75"/>
      <c r="CG696" s="75"/>
      <c r="CH696" s="75"/>
      <c r="CI696" s="75"/>
      <c r="CJ696" s="75"/>
      <c r="CK696" s="75"/>
      <c r="CL696" s="75"/>
      <c r="CM696" s="75"/>
      <c r="CN696" s="75"/>
      <c r="CO696" s="75"/>
      <c r="CP696" s="75"/>
      <c r="CQ696" s="75"/>
      <c r="CR696" s="75"/>
      <c r="CS696" s="75"/>
      <c r="CT696" s="75"/>
      <c r="CU696" s="75"/>
      <c r="CV696" s="75"/>
      <c r="CW696" s="75"/>
      <c r="CX696" s="75"/>
    </row>
    <row r="697" spans="34:102" x14ac:dyDescent="0.25">
      <c r="AH697" s="75"/>
      <c r="AI697" s="75"/>
      <c r="AJ697" s="75"/>
      <c r="AK697" s="75"/>
      <c r="AL697" s="75"/>
      <c r="AM697" s="75"/>
      <c r="AN697" s="75"/>
      <c r="AO697" s="117"/>
      <c r="AP697" s="117"/>
      <c r="AQ697" s="117"/>
      <c r="AR697" s="117"/>
      <c r="AS697" s="117"/>
      <c r="AT697" s="117"/>
      <c r="AU697" s="117"/>
      <c r="AV697" s="117"/>
      <c r="AW697" s="117"/>
      <c r="AX697" s="117"/>
      <c r="AY697" s="75"/>
      <c r="AZ697" s="75"/>
      <c r="BA697" s="75"/>
      <c r="BB697" s="75"/>
      <c r="BC697" s="75"/>
      <c r="BD697" s="75"/>
      <c r="BE697" s="75"/>
      <c r="BF697" s="75"/>
      <c r="BG697" s="75"/>
      <c r="BH697" s="75"/>
      <c r="BI697" s="75"/>
      <c r="BJ697" s="75"/>
      <c r="BK697" s="75"/>
      <c r="BL697" s="75"/>
      <c r="BM697" s="75"/>
      <c r="BN697" s="75"/>
      <c r="BO697" s="75"/>
      <c r="BP697" s="75"/>
      <c r="BQ697" s="75"/>
      <c r="BR697" s="75"/>
      <c r="BS697" s="75"/>
      <c r="BT697" s="75"/>
      <c r="BU697" s="75"/>
      <c r="BV697" s="75"/>
      <c r="BW697" s="75"/>
      <c r="BX697" s="75"/>
      <c r="BY697" s="75"/>
      <c r="BZ697" s="75"/>
      <c r="CA697" s="75"/>
      <c r="CB697" s="75"/>
      <c r="CC697" s="75"/>
      <c r="CD697" s="75"/>
      <c r="CE697" s="75"/>
      <c r="CF697" s="75"/>
      <c r="CG697" s="75"/>
      <c r="CH697" s="75"/>
      <c r="CI697" s="75"/>
      <c r="CJ697" s="75"/>
      <c r="CK697" s="75"/>
      <c r="CL697" s="75"/>
      <c r="CM697" s="75"/>
      <c r="CN697" s="75"/>
      <c r="CO697" s="75"/>
      <c r="CP697" s="75"/>
      <c r="CQ697" s="75"/>
      <c r="CR697" s="75"/>
      <c r="CS697" s="75"/>
      <c r="CT697" s="75"/>
      <c r="CU697" s="75"/>
      <c r="CV697" s="75"/>
      <c r="CW697" s="75"/>
      <c r="CX697" s="75"/>
    </row>
    <row r="698" spans="34:102" x14ac:dyDescent="0.25">
      <c r="AH698" s="75"/>
      <c r="AI698" s="75"/>
      <c r="AJ698" s="75"/>
      <c r="AK698" s="75"/>
      <c r="AL698" s="75"/>
      <c r="AM698" s="75"/>
      <c r="AN698" s="75"/>
      <c r="AO698" s="117"/>
      <c r="AP698" s="117"/>
      <c r="AQ698" s="117"/>
      <c r="AR698" s="117"/>
      <c r="AS698" s="117"/>
      <c r="AT698" s="117"/>
      <c r="AU698" s="117"/>
      <c r="AV698" s="117"/>
      <c r="AW698" s="117"/>
      <c r="AX698" s="117"/>
      <c r="AY698" s="75"/>
      <c r="AZ698" s="75"/>
      <c r="BA698" s="75"/>
      <c r="BB698" s="75"/>
      <c r="BC698" s="75"/>
      <c r="BD698" s="75"/>
      <c r="BE698" s="75"/>
      <c r="BF698" s="75"/>
      <c r="BG698" s="75"/>
      <c r="BH698" s="75"/>
      <c r="BI698" s="75"/>
      <c r="BJ698" s="75"/>
      <c r="BK698" s="75"/>
      <c r="BL698" s="75"/>
      <c r="BM698" s="75"/>
      <c r="BN698" s="75"/>
      <c r="BO698" s="75"/>
      <c r="BP698" s="75"/>
      <c r="BQ698" s="75"/>
      <c r="BR698" s="75"/>
      <c r="BS698" s="75"/>
      <c r="BT698" s="75"/>
      <c r="BU698" s="75"/>
      <c r="BV698" s="75"/>
      <c r="BW698" s="75"/>
      <c r="BX698" s="75"/>
      <c r="BY698" s="75"/>
      <c r="BZ698" s="75"/>
      <c r="CA698" s="75"/>
      <c r="CB698" s="75"/>
      <c r="CC698" s="75"/>
      <c r="CD698" s="75"/>
      <c r="CE698" s="75"/>
      <c r="CF698" s="75"/>
      <c r="CG698" s="75"/>
      <c r="CH698" s="75"/>
      <c r="CI698" s="75"/>
      <c r="CJ698" s="75"/>
      <c r="CK698" s="75"/>
      <c r="CL698" s="75"/>
      <c r="CM698" s="75"/>
      <c r="CN698" s="75"/>
      <c r="CO698" s="75"/>
      <c r="CP698" s="75"/>
      <c r="CQ698" s="75"/>
      <c r="CR698" s="75"/>
      <c r="CS698" s="75"/>
      <c r="CT698" s="75"/>
      <c r="CU698" s="75"/>
      <c r="CV698" s="75"/>
      <c r="CW698" s="75"/>
      <c r="CX698" s="75"/>
    </row>
    <row r="699" spans="34:102" x14ac:dyDescent="0.25">
      <c r="AH699" s="75"/>
      <c r="AI699" s="75"/>
      <c r="AJ699" s="75"/>
      <c r="AK699" s="75"/>
      <c r="AL699" s="75"/>
      <c r="AM699" s="75"/>
      <c r="AN699" s="75"/>
      <c r="AO699" s="117"/>
      <c r="AP699" s="117"/>
      <c r="AQ699" s="117"/>
      <c r="AR699" s="117"/>
      <c r="AS699" s="117"/>
      <c r="AT699" s="117"/>
      <c r="AU699" s="117"/>
      <c r="AV699" s="117"/>
      <c r="AW699" s="117"/>
      <c r="AX699" s="117"/>
      <c r="AY699" s="75"/>
      <c r="AZ699" s="75"/>
      <c r="BA699" s="75"/>
      <c r="BB699" s="75"/>
      <c r="BC699" s="75"/>
      <c r="BD699" s="75"/>
      <c r="BE699" s="75"/>
      <c r="BF699" s="75"/>
      <c r="BG699" s="75"/>
      <c r="BH699" s="75"/>
      <c r="BI699" s="75"/>
      <c r="BJ699" s="75"/>
      <c r="BK699" s="75"/>
      <c r="BL699" s="75"/>
      <c r="BM699" s="75"/>
      <c r="BN699" s="75"/>
      <c r="BO699" s="75"/>
      <c r="BP699" s="75"/>
      <c r="BQ699" s="75"/>
      <c r="BR699" s="75"/>
      <c r="BS699" s="75"/>
      <c r="BT699" s="75"/>
      <c r="BU699" s="75"/>
      <c r="BV699" s="75"/>
      <c r="BW699" s="75"/>
      <c r="BX699" s="75"/>
      <c r="BY699" s="75"/>
      <c r="BZ699" s="75"/>
      <c r="CA699" s="75"/>
      <c r="CB699" s="75"/>
      <c r="CC699" s="75"/>
      <c r="CD699" s="75"/>
      <c r="CE699" s="75"/>
      <c r="CF699" s="75"/>
      <c r="CG699" s="75"/>
      <c r="CH699" s="75"/>
      <c r="CI699" s="75"/>
      <c r="CJ699" s="75"/>
      <c r="CK699" s="75"/>
      <c r="CL699" s="75"/>
      <c r="CM699" s="75"/>
      <c r="CN699" s="75"/>
      <c r="CO699" s="75"/>
      <c r="CP699" s="75"/>
      <c r="CQ699" s="75"/>
      <c r="CR699" s="75"/>
      <c r="CS699" s="75"/>
      <c r="CT699" s="75"/>
      <c r="CU699" s="75"/>
      <c r="CV699" s="75"/>
      <c r="CW699" s="75"/>
      <c r="CX699" s="75"/>
    </row>
    <row r="700" spans="34:102" x14ac:dyDescent="0.25">
      <c r="AH700" s="75"/>
      <c r="AI700" s="75"/>
      <c r="AJ700" s="75"/>
      <c r="AK700" s="75"/>
      <c r="AL700" s="75"/>
      <c r="AM700" s="75"/>
      <c r="AN700" s="75"/>
      <c r="AO700" s="117"/>
      <c r="AP700" s="117"/>
      <c r="AQ700" s="117"/>
      <c r="AR700" s="117"/>
      <c r="AS700" s="117"/>
      <c r="AT700" s="117"/>
      <c r="AU700" s="117"/>
      <c r="AV700" s="117"/>
      <c r="AW700" s="117"/>
      <c r="AX700" s="117"/>
      <c r="AY700" s="75"/>
      <c r="AZ700" s="75"/>
      <c r="BA700" s="75"/>
      <c r="BB700" s="75"/>
      <c r="BC700" s="75"/>
      <c r="BD700" s="75"/>
      <c r="BE700" s="75"/>
      <c r="BF700" s="75"/>
      <c r="BG700" s="75"/>
      <c r="BH700" s="75"/>
      <c r="BI700" s="75"/>
      <c r="BJ700" s="75"/>
      <c r="BK700" s="75"/>
      <c r="BL700" s="75"/>
      <c r="BM700" s="75"/>
      <c r="BN700" s="75"/>
      <c r="BO700" s="75"/>
      <c r="BP700" s="75"/>
      <c r="BQ700" s="75"/>
      <c r="BR700" s="75"/>
      <c r="BS700" s="75"/>
      <c r="BT700" s="75"/>
      <c r="BU700" s="75"/>
      <c r="BV700" s="75"/>
      <c r="BW700" s="75"/>
      <c r="BX700" s="75"/>
      <c r="BY700" s="75"/>
      <c r="BZ700" s="75"/>
      <c r="CA700" s="75"/>
      <c r="CB700" s="75"/>
      <c r="CC700" s="75"/>
      <c r="CD700" s="75"/>
      <c r="CE700" s="75"/>
      <c r="CF700" s="75"/>
      <c r="CG700" s="75"/>
      <c r="CH700" s="75"/>
      <c r="CI700" s="75"/>
      <c r="CJ700" s="75"/>
      <c r="CK700" s="75"/>
      <c r="CL700" s="75"/>
      <c r="CM700" s="75"/>
      <c r="CN700" s="75"/>
      <c r="CO700" s="75"/>
      <c r="CP700" s="75"/>
      <c r="CQ700" s="75"/>
      <c r="CR700" s="75"/>
      <c r="CS700" s="75"/>
      <c r="CT700" s="75"/>
      <c r="CU700" s="75"/>
      <c r="CV700" s="75"/>
      <c r="CW700" s="75"/>
      <c r="CX700" s="75"/>
    </row>
    <row r="701" spans="34:102" x14ac:dyDescent="0.25">
      <c r="AH701" s="75"/>
      <c r="AI701" s="75"/>
      <c r="AJ701" s="75"/>
      <c r="AK701" s="75"/>
      <c r="AL701" s="75"/>
      <c r="AM701" s="75"/>
      <c r="AN701" s="75"/>
      <c r="AO701" s="117"/>
      <c r="AP701" s="117"/>
      <c r="AQ701" s="117"/>
      <c r="AR701" s="117"/>
      <c r="AS701" s="117"/>
      <c r="AT701" s="117"/>
      <c r="AU701" s="117"/>
      <c r="AV701" s="117"/>
      <c r="AW701" s="117"/>
      <c r="AX701" s="117"/>
      <c r="AY701" s="75"/>
      <c r="AZ701" s="75"/>
      <c r="BA701" s="75"/>
      <c r="BB701" s="75"/>
      <c r="BC701" s="75"/>
      <c r="BD701" s="75"/>
      <c r="BE701" s="75"/>
      <c r="BF701" s="75"/>
      <c r="BG701" s="75"/>
      <c r="BH701" s="75"/>
      <c r="BI701" s="75"/>
      <c r="BJ701" s="75"/>
      <c r="BK701" s="75"/>
      <c r="BL701" s="75"/>
      <c r="BM701" s="75"/>
      <c r="BN701" s="75"/>
      <c r="BO701" s="75"/>
      <c r="BP701" s="75"/>
      <c r="BQ701" s="75"/>
      <c r="BR701" s="75"/>
      <c r="BS701" s="75"/>
      <c r="BT701" s="75"/>
      <c r="BU701" s="75"/>
      <c r="BV701" s="75"/>
      <c r="BW701" s="75"/>
      <c r="BX701" s="75"/>
      <c r="BY701" s="75"/>
      <c r="BZ701" s="75"/>
      <c r="CA701" s="75"/>
      <c r="CB701" s="75"/>
      <c r="CC701" s="75"/>
      <c r="CD701" s="75"/>
      <c r="CE701" s="75"/>
      <c r="CF701" s="75"/>
      <c r="CG701" s="75"/>
      <c r="CH701" s="75"/>
      <c r="CI701" s="75"/>
      <c r="CJ701" s="75"/>
      <c r="CK701" s="75"/>
      <c r="CL701" s="75"/>
      <c r="CM701" s="75"/>
      <c r="CN701" s="75"/>
      <c r="CO701" s="75"/>
      <c r="CP701" s="75"/>
      <c r="CQ701" s="75"/>
      <c r="CR701" s="75"/>
      <c r="CS701" s="75"/>
      <c r="CT701" s="75"/>
      <c r="CU701" s="75"/>
      <c r="CV701" s="75"/>
      <c r="CW701" s="75"/>
      <c r="CX701" s="75"/>
    </row>
    <row r="702" spans="34:102" x14ac:dyDescent="0.25">
      <c r="AH702" s="75"/>
      <c r="AI702" s="75"/>
      <c r="AJ702" s="75"/>
      <c r="AK702" s="75"/>
      <c r="AL702" s="75"/>
      <c r="AM702" s="75"/>
      <c r="AN702" s="75"/>
      <c r="AO702" s="117"/>
      <c r="AP702" s="117"/>
      <c r="AQ702" s="117"/>
      <c r="AR702" s="117"/>
      <c r="AS702" s="117"/>
      <c r="AT702" s="117"/>
      <c r="AU702" s="117"/>
      <c r="AV702" s="117"/>
      <c r="AW702" s="117"/>
      <c r="AX702" s="117"/>
      <c r="AY702" s="75"/>
      <c r="AZ702" s="75"/>
      <c r="BA702" s="75"/>
      <c r="BB702" s="75"/>
      <c r="BC702" s="75"/>
      <c r="BD702" s="75"/>
      <c r="BE702" s="75"/>
      <c r="BF702" s="75"/>
      <c r="BG702" s="75"/>
      <c r="BH702" s="75"/>
      <c r="BI702" s="75"/>
      <c r="BJ702" s="75"/>
      <c r="BK702" s="75"/>
      <c r="BL702" s="75"/>
      <c r="BM702" s="75"/>
      <c r="BN702" s="75"/>
      <c r="BO702" s="75"/>
      <c r="BP702" s="75"/>
      <c r="BQ702" s="75"/>
      <c r="BR702" s="75"/>
      <c r="BS702" s="75"/>
      <c r="BT702" s="75"/>
      <c r="BU702" s="75"/>
      <c r="BV702" s="75"/>
      <c r="BW702" s="75"/>
      <c r="BX702" s="75"/>
      <c r="BY702" s="75"/>
      <c r="BZ702" s="75"/>
      <c r="CA702" s="75"/>
      <c r="CB702" s="75"/>
      <c r="CC702" s="75"/>
      <c r="CD702" s="75"/>
      <c r="CE702" s="75"/>
      <c r="CF702" s="75"/>
      <c r="CG702" s="75"/>
      <c r="CH702" s="75"/>
      <c r="CI702" s="75"/>
      <c r="CJ702" s="75"/>
      <c r="CK702" s="75"/>
      <c r="CL702" s="75"/>
      <c r="CM702" s="75"/>
      <c r="CN702" s="75"/>
      <c r="CO702" s="75"/>
      <c r="CP702" s="75"/>
      <c r="CQ702" s="75"/>
      <c r="CR702" s="75"/>
      <c r="CS702" s="75"/>
      <c r="CT702" s="75"/>
      <c r="CU702" s="75"/>
      <c r="CV702" s="75"/>
      <c r="CW702" s="75"/>
      <c r="CX702" s="75"/>
    </row>
    <row r="703" spans="34:102" x14ac:dyDescent="0.25">
      <c r="AH703" s="75"/>
      <c r="AI703" s="75"/>
      <c r="AJ703" s="75"/>
      <c r="AK703" s="75"/>
      <c r="AL703" s="75"/>
      <c r="AM703" s="75"/>
      <c r="AN703" s="75"/>
      <c r="AO703" s="117"/>
      <c r="AP703" s="117"/>
      <c r="AQ703" s="117"/>
      <c r="AR703" s="117"/>
      <c r="AS703" s="117"/>
      <c r="AT703" s="117"/>
      <c r="AU703" s="117"/>
      <c r="AV703" s="117"/>
      <c r="AW703" s="117"/>
      <c r="AX703" s="117"/>
      <c r="AY703" s="75"/>
      <c r="AZ703" s="75"/>
      <c r="BA703" s="75"/>
      <c r="BB703" s="75"/>
      <c r="BC703" s="75"/>
      <c r="BD703" s="75"/>
      <c r="BE703" s="75"/>
      <c r="BF703" s="75"/>
      <c r="BG703" s="75"/>
      <c r="BH703" s="75"/>
      <c r="BI703" s="75"/>
      <c r="BJ703" s="75"/>
      <c r="BK703" s="75"/>
      <c r="BL703" s="75"/>
      <c r="BM703" s="75"/>
      <c r="BN703" s="75"/>
      <c r="BO703" s="75"/>
      <c r="BP703" s="75"/>
      <c r="BQ703" s="75"/>
      <c r="BR703" s="75"/>
      <c r="BS703" s="75"/>
      <c r="BT703" s="75"/>
      <c r="BU703" s="75"/>
      <c r="BV703" s="75"/>
      <c r="BW703" s="75"/>
      <c r="BX703" s="75"/>
      <c r="BY703" s="75"/>
      <c r="BZ703" s="75"/>
      <c r="CA703" s="75"/>
      <c r="CB703" s="75"/>
      <c r="CC703" s="75"/>
      <c r="CD703" s="75"/>
      <c r="CE703" s="75"/>
      <c r="CF703" s="75"/>
      <c r="CG703" s="75"/>
      <c r="CH703" s="75"/>
      <c r="CI703" s="75"/>
      <c r="CJ703" s="75"/>
      <c r="CK703" s="75"/>
      <c r="CL703" s="75"/>
      <c r="CM703" s="75"/>
      <c r="CN703" s="75"/>
      <c r="CO703" s="75"/>
      <c r="CP703" s="75"/>
      <c r="CQ703" s="75"/>
      <c r="CR703" s="75"/>
      <c r="CS703" s="75"/>
      <c r="CT703" s="75"/>
      <c r="CU703" s="75"/>
      <c r="CV703" s="75"/>
      <c r="CW703" s="75"/>
      <c r="CX703" s="75"/>
    </row>
    <row r="704" spans="34:102" x14ac:dyDescent="0.25">
      <c r="AH704" s="75"/>
      <c r="AI704" s="75"/>
      <c r="AJ704" s="75"/>
      <c r="AK704" s="75"/>
      <c r="AL704" s="75"/>
      <c r="AM704" s="75"/>
      <c r="AN704" s="75"/>
      <c r="AO704" s="117"/>
      <c r="AP704" s="117"/>
      <c r="AQ704" s="117"/>
      <c r="AR704" s="117"/>
      <c r="AS704" s="117"/>
      <c r="AT704" s="117"/>
      <c r="AU704" s="117"/>
      <c r="AV704" s="117"/>
      <c r="AW704" s="117"/>
      <c r="AX704" s="117"/>
      <c r="AY704" s="75"/>
      <c r="AZ704" s="75"/>
      <c r="BA704" s="75"/>
      <c r="BB704" s="75"/>
      <c r="BC704" s="75"/>
      <c r="BD704" s="75"/>
      <c r="BE704" s="75"/>
      <c r="BF704" s="75"/>
      <c r="BG704" s="75"/>
      <c r="BH704" s="75"/>
      <c r="BI704" s="75"/>
      <c r="BJ704" s="75"/>
      <c r="BK704" s="75"/>
      <c r="BL704" s="75"/>
      <c r="BM704" s="75"/>
      <c r="BN704" s="75"/>
      <c r="BO704" s="75"/>
      <c r="BP704" s="75"/>
      <c r="BQ704" s="75"/>
      <c r="BR704" s="75"/>
      <c r="BS704" s="75"/>
      <c r="BT704" s="75"/>
      <c r="BU704" s="75"/>
      <c r="BV704" s="75"/>
      <c r="BW704" s="75"/>
      <c r="BX704" s="75"/>
      <c r="BY704" s="75"/>
      <c r="BZ704" s="75"/>
      <c r="CA704" s="75"/>
      <c r="CB704" s="75"/>
      <c r="CC704" s="75"/>
      <c r="CD704" s="75"/>
      <c r="CE704" s="75"/>
      <c r="CF704" s="75"/>
      <c r="CG704" s="75"/>
      <c r="CH704" s="75"/>
      <c r="CI704" s="75"/>
      <c r="CJ704" s="75"/>
      <c r="CK704" s="75"/>
      <c r="CL704" s="75"/>
      <c r="CM704" s="75"/>
      <c r="CN704" s="75"/>
      <c r="CO704" s="75"/>
      <c r="CP704" s="75"/>
      <c r="CQ704" s="75"/>
      <c r="CR704" s="75"/>
      <c r="CS704" s="75"/>
      <c r="CT704" s="75"/>
      <c r="CU704" s="75"/>
      <c r="CV704" s="75"/>
      <c r="CW704" s="75"/>
      <c r="CX704" s="75"/>
    </row>
    <row r="705" spans="34:102" x14ac:dyDescent="0.25">
      <c r="AH705" s="75"/>
      <c r="AI705" s="75"/>
      <c r="AJ705" s="75"/>
      <c r="AK705" s="75"/>
      <c r="AL705" s="75"/>
      <c r="AM705" s="75"/>
      <c r="AN705" s="75"/>
      <c r="AO705" s="117"/>
      <c r="AP705" s="117"/>
      <c r="AQ705" s="117"/>
      <c r="AR705" s="117"/>
      <c r="AS705" s="117"/>
      <c r="AT705" s="117"/>
      <c r="AU705" s="117"/>
      <c r="AV705" s="117"/>
      <c r="AW705" s="117"/>
      <c r="AX705" s="117"/>
      <c r="AY705" s="75"/>
      <c r="AZ705" s="75"/>
      <c r="BA705" s="75"/>
      <c r="BB705" s="75"/>
      <c r="BC705" s="75"/>
      <c r="BD705" s="75"/>
      <c r="BE705" s="75"/>
      <c r="BF705" s="75"/>
      <c r="BG705" s="75"/>
      <c r="BH705" s="75"/>
      <c r="BI705" s="75"/>
      <c r="BJ705" s="75"/>
      <c r="BK705" s="75"/>
      <c r="BL705" s="75"/>
      <c r="BM705" s="75"/>
      <c r="BN705" s="75"/>
      <c r="BO705" s="75"/>
      <c r="BP705" s="75"/>
      <c r="BQ705" s="75"/>
      <c r="BR705" s="75"/>
      <c r="BS705" s="75"/>
      <c r="BT705" s="75"/>
      <c r="BU705" s="75"/>
      <c r="BV705" s="75"/>
      <c r="BW705" s="75"/>
      <c r="BX705" s="75"/>
      <c r="BY705" s="75"/>
      <c r="BZ705" s="75"/>
      <c r="CA705" s="75"/>
      <c r="CB705" s="75"/>
      <c r="CC705" s="75"/>
      <c r="CD705" s="75"/>
      <c r="CE705" s="75"/>
      <c r="CF705" s="75"/>
      <c r="CG705" s="75"/>
      <c r="CH705" s="75"/>
      <c r="CI705" s="75"/>
      <c r="CJ705" s="75"/>
      <c r="CK705" s="75"/>
      <c r="CL705" s="75"/>
      <c r="CM705" s="75"/>
      <c r="CN705" s="75"/>
      <c r="CO705" s="75"/>
      <c r="CP705" s="75"/>
      <c r="CQ705" s="75"/>
      <c r="CR705" s="75"/>
      <c r="CS705" s="75"/>
      <c r="CT705" s="75"/>
      <c r="CU705" s="75"/>
      <c r="CV705" s="75"/>
      <c r="CW705" s="75"/>
      <c r="CX705" s="75"/>
    </row>
    <row r="706" spans="34:102" x14ac:dyDescent="0.25">
      <c r="AH706" s="75"/>
      <c r="AI706" s="75"/>
      <c r="AJ706" s="75"/>
      <c r="AK706" s="75"/>
      <c r="AL706" s="75"/>
      <c r="AM706" s="75"/>
      <c r="AN706" s="75"/>
      <c r="AO706" s="117"/>
      <c r="AP706" s="117"/>
      <c r="AQ706" s="117"/>
      <c r="AR706" s="117"/>
      <c r="AS706" s="117"/>
      <c r="AT706" s="117"/>
      <c r="AU706" s="117"/>
      <c r="AV706" s="117"/>
      <c r="AW706" s="117"/>
      <c r="AX706" s="117"/>
      <c r="AY706" s="75"/>
      <c r="AZ706" s="75"/>
      <c r="BA706" s="75"/>
      <c r="BB706" s="75"/>
      <c r="BC706" s="75"/>
      <c r="BD706" s="75"/>
      <c r="BE706" s="75"/>
      <c r="BF706" s="75"/>
      <c r="BG706" s="75"/>
      <c r="BH706" s="75"/>
      <c r="BI706" s="75"/>
      <c r="BJ706" s="75"/>
      <c r="BK706" s="75"/>
      <c r="BL706" s="75"/>
      <c r="BM706" s="75"/>
      <c r="BN706" s="75"/>
      <c r="BO706" s="75"/>
      <c r="BP706" s="75"/>
      <c r="BQ706" s="75"/>
      <c r="BR706" s="75"/>
      <c r="BS706" s="75"/>
      <c r="BT706" s="75"/>
      <c r="BU706" s="75"/>
      <c r="BV706" s="75"/>
      <c r="BW706" s="75"/>
      <c r="BX706" s="75"/>
      <c r="BY706" s="75"/>
      <c r="BZ706" s="75"/>
      <c r="CA706" s="75"/>
      <c r="CB706" s="75"/>
      <c r="CC706" s="75"/>
      <c r="CD706" s="75"/>
      <c r="CE706" s="75"/>
      <c r="CF706" s="75"/>
      <c r="CG706" s="75"/>
      <c r="CH706" s="75"/>
      <c r="CI706" s="75"/>
      <c r="CJ706" s="75"/>
      <c r="CK706" s="75"/>
      <c r="CL706" s="75"/>
      <c r="CM706" s="75"/>
      <c r="CN706" s="75"/>
      <c r="CO706" s="75"/>
      <c r="CP706" s="75"/>
      <c r="CQ706" s="75"/>
      <c r="CR706" s="75"/>
      <c r="CS706" s="75"/>
      <c r="CT706" s="75"/>
      <c r="CU706" s="75"/>
      <c r="CV706" s="75"/>
      <c r="CW706" s="75"/>
      <c r="CX706" s="75"/>
    </row>
    <row r="707" spans="34:102" x14ac:dyDescent="0.25">
      <c r="AH707" s="75"/>
      <c r="AI707" s="75"/>
      <c r="AJ707" s="75"/>
      <c r="AK707" s="75"/>
      <c r="AL707" s="75"/>
      <c r="AM707" s="75"/>
      <c r="AN707" s="75"/>
      <c r="AO707" s="117"/>
      <c r="AP707" s="117"/>
      <c r="AQ707" s="117"/>
      <c r="AR707" s="117"/>
      <c r="AS707" s="117"/>
      <c r="AT707" s="117"/>
      <c r="AU707" s="117"/>
      <c r="AV707" s="117"/>
      <c r="AW707" s="117"/>
      <c r="AX707" s="117"/>
      <c r="AY707" s="75"/>
      <c r="AZ707" s="75"/>
      <c r="BA707" s="75"/>
      <c r="BB707" s="75"/>
      <c r="BC707" s="75"/>
      <c r="BD707" s="75"/>
      <c r="BE707" s="75"/>
      <c r="BF707" s="75"/>
      <c r="BG707" s="75"/>
      <c r="BH707" s="75"/>
      <c r="BI707" s="75"/>
      <c r="BJ707" s="75"/>
      <c r="BK707" s="75"/>
      <c r="BL707" s="75"/>
      <c r="BM707" s="75"/>
      <c r="BN707" s="75"/>
      <c r="BO707" s="75"/>
      <c r="BP707" s="75"/>
      <c r="BQ707" s="75"/>
      <c r="BR707" s="75"/>
      <c r="BS707" s="75"/>
      <c r="BT707" s="75"/>
      <c r="BU707" s="75"/>
      <c r="BV707" s="75"/>
      <c r="BW707" s="75"/>
      <c r="BX707" s="75"/>
      <c r="BY707" s="75"/>
      <c r="BZ707" s="75"/>
      <c r="CA707" s="75"/>
      <c r="CB707" s="75"/>
      <c r="CC707" s="75"/>
      <c r="CD707" s="75"/>
      <c r="CE707" s="75"/>
      <c r="CF707" s="75"/>
      <c r="CG707" s="75"/>
      <c r="CH707" s="75"/>
      <c r="CI707" s="75"/>
      <c r="CJ707" s="75"/>
      <c r="CK707" s="75"/>
      <c r="CL707" s="75"/>
      <c r="CM707" s="75"/>
      <c r="CN707" s="75"/>
      <c r="CO707" s="75"/>
      <c r="CP707" s="75"/>
      <c r="CQ707" s="75"/>
      <c r="CR707" s="75"/>
      <c r="CS707" s="75"/>
      <c r="CT707" s="75"/>
      <c r="CU707" s="75"/>
      <c r="CV707" s="75"/>
      <c r="CW707" s="75"/>
      <c r="CX707" s="75"/>
    </row>
    <row r="708" spans="34:102" x14ac:dyDescent="0.25">
      <c r="AH708" s="75"/>
      <c r="AI708" s="75"/>
      <c r="AJ708" s="75"/>
      <c r="AK708" s="75"/>
      <c r="AL708" s="75"/>
      <c r="AM708" s="75"/>
      <c r="AN708" s="75"/>
      <c r="AO708" s="117"/>
      <c r="AP708" s="117"/>
      <c r="AQ708" s="117"/>
      <c r="AR708" s="117"/>
      <c r="AS708" s="117"/>
      <c r="AT708" s="117"/>
      <c r="AU708" s="117"/>
      <c r="AV708" s="117"/>
      <c r="AW708" s="117"/>
      <c r="AX708" s="117"/>
      <c r="AY708" s="75"/>
      <c r="AZ708" s="75"/>
      <c r="BA708" s="75"/>
      <c r="BB708" s="75"/>
      <c r="BC708" s="75"/>
      <c r="BD708" s="75"/>
      <c r="BE708" s="75"/>
      <c r="BF708" s="75"/>
      <c r="BG708" s="75"/>
      <c r="BH708" s="75"/>
      <c r="BI708" s="75"/>
      <c r="BJ708" s="75"/>
      <c r="BK708" s="75"/>
      <c r="BL708" s="75"/>
      <c r="BM708" s="75"/>
      <c r="BN708" s="75"/>
      <c r="BO708" s="75"/>
      <c r="BP708" s="75"/>
      <c r="BQ708" s="75"/>
      <c r="BR708" s="75"/>
      <c r="BS708" s="75"/>
      <c r="BT708" s="75"/>
      <c r="BU708" s="75"/>
      <c r="BV708" s="75"/>
      <c r="BW708" s="75"/>
      <c r="BX708" s="75"/>
      <c r="BY708" s="75"/>
      <c r="BZ708" s="75"/>
      <c r="CA708" s="75"/>
      <c r="CB708" s="75"/>
      <c r="CC708" s="75"/>
      <c r="CD708" s="75"/>
      <c r="CE708" s="75"/>
      <c r="CF708" s="75"/>
      <c r="CG708" s="75"/>
      <c r="CH708" s="75"/>
      <c r="CI708" s="75"/>
      <c r="CJ708" s="75"/>
      <c r="CK708" s="75"/>
      <c r="CL708" s="75"/>
      <c r="CM708" s="75"/>
      <c r="CN708" s="75"/>
      <c r="CO708" s="75"/>
      <c r="CP708" s="75"/>
      <c r="CQ708" s="75"/>
      <c r="CR708" s="75"/>
      <c r="CS708" s="75"/>
      <c r="CT708" s="75"/>
      <c r="CU708" s="75"/>
      <c r="CV708" s="75"/>
      <c r="CW708" s="75"/>
      <c r="CX708" s="75"/>
    </row>
    <row r="709" spans="34:102" x14ac:dyDescent="0.25">
      <c r="AH709" s="75"/>
      <c r="AI709" s="75"/>
      <c r="AJ709" s="75"/>
      <c r="AK709" s="75"/>
      <c r="AL709" s="75"/>
      <c r="AM709" s="75"/>
      <c r="AN709" s="75"/>
      <c r="AO709" s="117"/>
      <c r="AP709" s="117"/>
      <c r="AQ709" s="117"/>
      <c r="AR709" s="117"/>
      <c r="AS709" s="117"/>
      <c r="AT709" s="117"/>
      <c r="AU709" s="117"/>
      <c r="AV709" s="117"/>
      <c r="AW709" s="117"/>
      <c r="AX709" s="117"/>
      <c r="AY709" s="75"/>
      <c r="AZ709" s="75"/>
      <c r="BA709" s="75"/>
      <c r="BB709" s="75"/>
      <c r="BC709" s="75"/>
      <c r="BD709" s="75"/>
      <c r="BE709" s="75"/>
      <c r="BF709" s="75"/>
      <c r="BG709" s="75"/>
      <c r="BH709" s="75"/>
      <c r="BI709" s="75"/>
      <c r="BJ709" s="75"/>
      <c r="BK709" s="75"/>
      <c r="BL709" s="75"/>
      <c r="BM709" s="75"/>
      <c r="BN709" s="75"/>
      <c r="BO709" s="75"/>
      <c r="BP709" s="75"/>
      <c r="BQ709" s="75"/>
      <c r="BR709" s="75"/>
      <c r="BS709" s="75"/>
      <c r="BT709" s="75"/>
      <c r="BU709" s="75"/>
      <c r="BV709" s="75"/>
      <c r="BW709" s="75"/>
      <c r="BX709" s="75"/>
      <c r="BY709" s="75"/>
      <c r="BZ709" s="75"/>
      <c r="CA709" s="75"/>
      <c r="CB709" s="75"/>
      <c r="CC709" s="75"/>
      <c r="CD709" s="75"/>
      <c r="CE709" s="75"/>
      <c r="CF709" s="75"/>
      <c r="CG709" s="75"/>
      <c r="CH709" s="75"/>
      <c r="CI709" s="75"/>
      <c r="CJ709" s="75"/>
      <c r="CK709" s="75"/>
      <c r="CL709" s="75"/>
      <c r="CM709" s="75"/>
      <c r="CN709" s="75"/>
      <c r="CO709" s="75"/>
      <c r="CP709" s="75"/>
      <c r="CQ709" s="75"/>
      <c r="CR709" s="75"/>
      <c r="CS709" s="75"/>
      <c r="CT709" s="75"/>
      <c r="CU709" s="75"/>
      <c r="CV709" s="75"/>
      <c r="CW709" s="75"/>
      <c r="CX709" s="75"/>
    </row>
    <row r="710" spans="34:102" x14ac:dyDescent="0.25">
      <c r="AH710" s="75"/>
      <c r="AI710" s="75"/>
      <c r="AJ710" s="75"/>
      <c r="AK710" s="75"/>
      <c r="AL710" s="75"/>
      <c r="AM710" s="75"/>
      <c r="AN710" s="75"/>
      <c r="AO710" s="117"/>
      <c r="AP710" s="117"/>
      <c r="AQ710" s="117"/>
      <c r="AR710" s="117"/>
      <c r="AS710" s="117"/>
      <c r="AT710" s="117"/>
      <c r="AU710" s="117"/>
      <c r="AV710" s="117"/>
      <c r="AW710" s="117"/>
      <c r="AX710" s="117"/>
      <c r="AY710" s="75"/>
      <c r="AZ710" s="75"/>
      <c r="BA710" s="75"/>
      <c r="BB710" s="75"/>
      <c r="BC710" s="75"/>
      <c r="BD710" s="75"/>
      <c r="BE710" s="75"/>
      <c r="BF710" s="75"/>
      <c r="BG710" s="75"/>
      <c r="BH710" s="75"/>
      <c r="BI710" s="75"/>
      <c r="BJ710" s="75"/>
      <c r="BK710" s="75"/>
      <c r="BL710" s="75"/>
      <c r="BM710" s="75"/>
      <c r="BN710" s="75"/>
      <c r="BO710" s="75"/>
      <c r="BP710" s="75"/>
      <c r="BQ710" s="75"/>
      <c r="BR710" s="75"/>
      <c r="BS710" s="75"/>
      <c r="BT710" s="75"/>
      <c r="BU710" s="75"/>
      <c r="BV710" s="75"/>
      <c r="BW710" s="75"/>
      <c r="BX710" s="75"/>
      <c r="BY710" s="75"/>
      <c r="BZ710" s="75"/>
      <c r="CA710" s="75"/>
      <c r="CB710" s="75"/>
      <c r="CC710" s="75"/>
      <c r="CD710" s="75"/>
      <c r="CE710" s="75"/>
      <c r="CF710" s="75"/>
      <c r="CG710" s="75"/>
      <c r="CH710" s="75"/>
      <c r="CI710" s="75"/>
      <c r="CJ710" s="75"/>
      <c r="CK710" s="75"/>
      <c r="CL710" s="75"/>
      <c r="CM710" s="75"/>
      <c r="CN710" s="75"/>
      <c r="CO710" s="75"/>
      <c r="CP710" s="75"/>
      <c r="CQ710" s="75"/>
      <c r="CR710" s="75"/>
      <c r="CS710" s="75"/>
      <c r="CT710" s="75"/>
      <c r="CU710" s="75"/>
      <c r="CV710" s="75"/>
      <c r="CW710" s="75"/>
      <c r="CX710" s="75"/>
    </row>
    <row r="711" spans="34:102" x14ac:dyDescent="0.25">
      <c r="AH711" s="75"/>
      <c r="AI711" s="75"/>
      <c r="AJ711" s="75"/>
      <c r="AK711" s="75"/>
      <c r="AL711" s="75"/>
      <c r="AM711" s="75"/>
      <c r="AN711" s="75"/>
      <c r="AO711" s="117"/>
      <c r="AP711" s="117"/>
      <c r="AQ711" s="117"/>
      <c r="AR711" s="117"/>
      <c r="AS711" s="117"/>
      <c r="AT711" s="117"/>
      <c r="AU711" s="117"/>
      <c r="AV711" s="117"/>
      <c r="AW711" s="117"/>
      <c r="AX711" s="117"/>
      <c r="AY711" s="75"/>
      <c r="AZ711" s="75"/>
      <c r="BA711" s="75"/>
      <c r="BB711" s="75"/>
      <c r="BC711" s="75"/>
      <c r="BD711" s="75"/>
      <c r="BE711" s="75"/>
      <c r="BF711" s="75"/>
      <c r="BG711" s="75"/>
      <c r="BH711" s="75"/>
      <c r="BI711" s="75"/>
      <c r="BJ711" s="75"/>
      <c r="BK711" s="75"/>
      <c r="BL711" s="75"/>
      <c r="BM711" s="75"/>
      <c r="BN711" s="75"/>
      <c r="BO711" s="75"/>
      <c r="BP711" s="75"/>
      <c r="BQ711" s="75"/>
      <c r="BR711" s="75"/>
      <c r="BS711" s="75"/>
      <c r="BT711" s="75"/>
      <c r="BU711" s="75"/>
      <c r="BV711" s="75"/>
      <c r="BW711" s="75"/>
      <c r="BX711" s="75"/>
      <c r="BY711" s="75"/>
      <c r="BZ711" s="75"/>
      <c r="CA711" s="75"/>
      <c r="CB711" s="75"/>
      <c r="CC711" s="75"/>
      <c r="CD711" s="75"/>
      <c r="CE711" s="75"/>
      <c r="CF711" s="75"/>
      <c r="CG711" s="75"/>
      <c r="CH711" s="75"/>
      <c r="CI711" s="75"/>
      <c r="CJ711" s="75"/>
      <c r="CK711" s="75"/>
      <c r="CL711" s="75"/>
      <c r="CM711" s="75"/>
      <c r="CN711" s="75"/>
      <c r="CO711" s="75"/>
      <c r="CP711" s="75"/>
      <c r="CQ711" s="75"/>
      <c r="CR711" s="75"/>
      <c r="CS711" s="75"/>
      <c r="CT711" s="75"/>
      <c r="CU711" s="75"/>
      <c r="CV711" s="75"/>
      <c r="CW711" s="75"/>
      <c r="CX711" s="75"/>
    </row>
    <row r="712" spans="34:102" x14ac:dyDescent="0.25">
      <c r="AH712" s="75"/>
      <c r="AI712" s="75"/>
      <c r="AJ712" s="75"/>
      <c r="AK712" s="75"/>
      <c r="AL712" s="75"/>
      <c r="AM712" s="75"/>
      <c r="AN712" s="75"/>
      <c r="AO712" s="117"/>
      <c r="AP712" s="117"/>
      <c r="AQ712" s="117"/>
      <c r="AR712" s="117"/>
      <c r="AS712" s="117"/>
      <c r="AT712" s="117"/>
      <c r="AU712" s="117"/>
      <c r="AV712" s="117"/>
      <c r="AW712" s="117"/>
      <c r="AX712" s="117"/>
      <c r="AY712" s="75"/>
      <c r="AZ712" s="75"/>
      <c r="BA712" s="75"/>
      <c r="BB712" s="75"/>
      <c r="BC712" s="75"/>
      <c r="BD712" s="75"/>
      <c r="BE712" s="75"/>
      <c r="BF712" s="75"/>
      <c r="BG712" s="75"/>
      <c r="BH712" s="75"/>
      <c r="BI712" s="75"/>
      <c r="BJ712" s="75"/>
      <c r="BK712" s="75"/>
      <c r="BL712" s="75"/>
      <c r="BM712" s="75"/>
      <c r="BN712" s="75"/>
      <c r="BO712" s="75"/>
      <c r="BP712" s="75"/>
      <c r="BQ712" s="75"/>
      <c r="BR712" s="75"/>
      <c r="BS712" s="75"/>
      <c r="BT712" s="75"/>
      <c r="BU712" s="75"/>
      <c r="BV712" s="75"/>
      <c r="BW712" s="75"/>
      <c r="BX712" s="75"/>
      <c r="BY712" s="75"/>
      <c r="BZ712" s="75"/>
      <c r="CA712" s="75"/>
      <c r="CB712" s="75"/>
      <c r="CC712" s="75"/>
      <c r="CD712" s="75"/>
      <c r="CE712" s="75"/>
      <c r="CF712" s="75"/>
      <c r="CG712" s="75"/>
      <c r="CH712" s="75"/>
      <c r="CI712" s="75"/>
      <c r="CJ712" s="75"/>
      <c r="CK712" s="75"/>
      <c r="CL712" s="75"/>
      <c r="CM712" s="75"/>
      <c r="CN712" s="75"/>
      <c r="CO712" s="75"/>
      <c r="CP712" s="75"/>
      <c r="CQ712" s="75"/>
      <c r="CR712" s="75"/>
      <c r="CS712" s="75"/>
      <c r="CT712" s="75"/>
      <c r="CU712" s="75"/>
      <c r="CV712" s="75"/>
      <c r="CW712" s="75"/>
      <c r="CX712" s="75"/>
    </row>
    <row r="713" spans="34:102" x14ac:dyDescent="0.25">
      <c r="AH713" s="75"/>
      <c r="AI713" s="75"/>
      <c r="AJ713" s="75"/>
      <c r="AK713" s="75"/>
      <c r="AL713" s="75"/>
      <c r="AM713" s="75"/>
      <c r="AN713" s="75"/>
      <c r="AO713" s="117"/>
      <c r="AP713" s="117"/>
      <c r="AQ713" s="117"/>
      <c r="AR713" s="117"/>
      <c r="AS713" s="117"/>
      <c r="AT713" s="117"/>
      <c r="AU713" s="117"/>
      <c r="AV713" s="117"/>
      <c r="AW713" s="117"/>
      <c r="AX713" s="117"/>
      <c r="AY713" s="75"/>
      <c r="AZ713" s="75"/>
      <c r="BA713" s="75"/>
      <c r="BB713" s="75"/>
      <c r="BC713" s="75"/>
      <c r="BD713" s="75"/>
      <c r="BE713" s="75"/>
      <c r="BF713" s="75"/>
      <c r="BG713" s="75"/>
      <c r="BH713" s="75"/>
      <c r="BI713" s="75"/>
      <c r="BJ713" s="75"/>
      <c r="BK713" s="75"/>
      <c r="BL713" s="75"/>
      <c r="BM713" s="75"/>
      <c r="BN713" s="75"/>
      <c r="BO713" s="75"/>
      <c r="BP713" s="75"/>
      <c r="BQ713" s="75"/>
      <c r="BR713" s="75"/>
      <c r="BS713" s="75"/>
      <c r="BT713" s="75"/>
      <c r="BU713" s="75"/>
      <c r="BV713" s="75"/>
      <c r="BW713" s="75"/>
      <c r="BX713" s="75"/>
      <c r="BY713" s="75"/>
      <c r="BZ713" s="75"/>
      <c r="CA713" s="75"/>
      <c r="CB713" s="75"/>
      <c r="CC713" s="75"/>
      <c r="CD713" s="75"/>
      <c r="CE713" s="75"/>
      <c r="CF713" s="75"/>
      <c r="CG713" s="75"/>
      <c r="CH713" s="75"/>
      <c r="CI713" s="75"/>
      <c r="CJ713" s="75"/>
      <c r="CK713" s="75"/>
      <c r="CL713" s="75"/>
      <c r="CM713" s="75"/>
      <c r="CN713" s="75"/>
      <c r="CO713" s="75"/>
      <c r="CP713" s="75"/>
      <c r="CQ713" s="75"/>
      <c r="CR713" s="75"/>
      <c r="CS713" s="75"/>
      <c r="CT713" s="75"/>
      <c r="CU713" s="75"/>
      <c r="CV713" s="75"/>
      <c r="CW713" s="75"/>
      <c r="CX713" s="75"/>
    </row>
    <row r="714" spans="34:102" x14ac:dyDescent="0.25">
      <c r="AH714" s="75"/>
      <c r="AI714" s="75"/>
      <c r="AJ714" s="75"/>
      <c r="AK714" s="75"/>
      <c r="AL714" s="75"/>
      <c r="AM714" s="75"/>
      <c r="AN714" s="75"/>
      <c r="AO714" s="117"/>
      <c r="AP714" s="117"/>
      <c r="AQ714" s="117"/>
      <c r="AR714" s="117"/>
      <c r="AS714" s="117"/>
      <c r="AT714" s="117"/>
      <c r="AU714" s="117"/>
      <c r="AV714" s="117"/>
      <c r="AW714" s="117"/>
      <c r="AX714" s="117"/>
      <c r="AY714" s="75"/>
      <c r="AZ714" s="75"/>
      <c r="BA714" s="75"/>
      <c r="BB714" s="75"/>
      <c r="BC714" s="75"/>
      <c r="BD714" s="75"/>
      <c r="BE714" s="75"/>
      <c r="BF714" s="75"/>
      <c r="BG714" s="75"/>
      <c r="BH714" s="75"/>
      <c r="BI714" s="75"/>
      <c r="BJ714" s="75"/>
      <c r="BK714" s="75"/>
      <c r="BL714" s="75"/>
      <c r="BM714" s="75"/>
      <c r="BN714" s="75"/>
      <c r="BO714" s="75"/>
      <c r="BP714" s="75"/>
      <c r="BQ714" s="75"/>
      <c r="BR714" s="75"/>
      <c r="BS714" s="75"/>
      <c r="BT714" s="75"/>
      <c r="BU714" s="75"/>
      <c r="BV714" s="75"/>
      <c r="BW714" s="75"/>
      <c r="BX714" s="75"/>
      <c r="BY714" s="75"/>
      <c r="BZ714" s="75"/>
      <c r="CA714" s="75"/>
      <c r="CB714" s="75"/>
      <c r="CC714" s="75"/>
      <c r="CD714" s="75"/>
      <c r="CE714" s="75"/>
      <c r="CF714" s="75"/>
      <c r="CG714" s="75"/>
      <c r="CH714" s="75"/>
      <c r="CI714" s="75"/>
      <c r="CJ714" s="75"/>
      <c r="CK714" s="75"/>
      <c r="CL714" s="75"/>
      <c r="CM714" s="75"/>
      <c r="CN714" s="75"/>
      <c r="CO714" s="75"/>
      <c r="CP714" s="75"/>
      <c r="CQ714" s="75"/>
      <c r="CR714" s="75"/>
      <c r="CS714" s="75"/>
      <c r="CT714" s="75"/>
      <c r="CU714" s="75"/>
      <c r="CV714" s="75"/>
      <c r="CW714" s="75"/>
      <c r="CX714" s="75"/>
    </row>
    <row r="715" spans="34:102" x14ac:dyDescent="0.25">
      <c r="AH715" s="75"/>
      <c r="AI715" s="75"/>
      <c r="AJ715" s="75"/>
      <c r="AK715" s="75"/>
      <c r="AL715" s="75"/>
      <c r="AM715" s="75"/>
      <c r="AN715" s="75"/>
      <c r="AO715" s="117"/>
      <c r="AP715" s="117"/>
      <c r="AQ715" s="117"/>
      <c r="AR715" s="117"/>
      <c r="AS715" s="117"/>
      <c r="AT715" s="117"/>
      <c r="AU715" s="117"/>
      <c r="AV715" s="117"/>
      <c r="AW715" s="117"/>
      <c r="AX715" s="117"/>
      <c r="AY715" s="75"/>
      <c r="AZ715" s="75"/>
      <c r="BA715" s="75"/>
      <c r="BB715" s="75"/>
      <c r="BC715" s="75"/>
      <c r="BD715" s="75"/>
      <c r="BE715" s="75"/>
      <c r="BF715" s="75"/>
      <c r="BG715" s="75"/>
      <c r="BH715" s="75"/>
      <c r="BI715" s="75"/>
      <c r="BJ715" s="75"/>
      <c r="BK715" s="75"/>
      <c r="BL715" s="75"/>
      <c r="BM715" s="75"/>
      <c r="BN715" s="75"/>
      <c r="BO715" s="75"/>
      <c r="BP715" s="75"/>
      <c r="BQ715" s="75"/>
      <c r="BR715" s="75"/>
      <c r="BS715" s="75"/>
      <c r="BT715" s="75"/>
      <c r="BU715" s="75"/>
      <c r="BV715" s="75"/>
      <c r="BW715" s="75"/>
      <c r="BX715" s="75"/>
      <c r="BY715" s="75"/>
      <c r="BZ715" s="75"/>
      <c r="CA715" s="75"/>
      <c r="CB715" s="75"/>
      <c r="CC715" s="75"/>
      <c r="CD715" s="75"/>
      <c r="CE715" s="75"/>
      <c r="CF715" s="75"/>
      <c r="CG715" s="75"/>
      <c r="CH715" s="75"/>
      <c r="CI715" s="75"/>
      <c r="CJ715" s="75"/>
      <c r="CK715" s="75"/>
      <c r="CL715" s="75"/>
      <c r="CM715" s="75"/>
      <c r="CN715" s="75"/>
      <c r="CO715" s="75"/>
      <c r="CP715" s="75"/>
      <c r="CQ715" s="75"/>
      <c r="CR715" s="75"/>
      <c r="CS715" s="75"/>
      <c r="CT715" s="75"/>
      <c r="CU715" s="75"/>
      <c r="CV715" s="75"/>
      <c r="CW715" s="75"/>
      <c r="CX715" s="75"/>
    </row>
    <row r="716" spans="34:102" x14ac:dyDescent="0.25">
      <c r="AH716" s="75"/>
      <c r="AI716" s="75"/>
      <c r="AJ716" s="75"/>
      <c r="AK716" s="75"/>
      <c r="AL716" s="75"/>
      <c r="AM716" s="75"/>
      <c r="AN716" s="75"/>
      <c r="AO716" s="117"/>
      <c r="AP716" s="117"/>
      <c r="AQ716" s="117"/>
      <c r="AR716" s="117"/>
      <c r="AS716" s="117"/>
      <c r="AT716" s="117"/>
      <c r="AU716" s="117"/>
      <c r="AV716" s="117"/>
      <c r="AW716" s="117"/>
      <c r="AX716" s="117"/>
      <c r="AY716" s="75"/>
      <c r="AZ716" s="75"/>
      <c r="BA716" s="75"/>
      <c r="BB716" s="75"/>
      <c r="BC716" s="75"/>
      <c r="BD716" s="75"/>
      <c r="BE716" s="75"/>
      <c r="BF716" s="75"/>
      <c r="BG716" s="75"/>
      <c r="BH716" s="75"/>
      <c r="BI716" s="75"/>
      <c r="BJ716" s="75"/>
      <c r="BK716" s="75"/>
      <c r="BL716" s="75"/>
      <c r="BM716" s="75"/>
      <c r="BN716" s="75"/>
      <c r="BO716" s="75"/>
      <c r="BP716" s="75"/>
      <c r="BQ716" s="75"/>
      <c r="BR716" s="75"/>
      <c r="BS716" s="75"/>
      <c r="BT716" s="75"/>
      <c r="BU716" s="75"/>
      <c r="BV716" s="75"/>
      <c r="BW716" s="75"/>
      <c r="BX716" s="75"/>
      <c r="BY716" s="75"/>
      <c r="BZ716" s="75"/>
      <c r="CA716" s="75"/>
      <c r="CB716" s="75"/>
      <c r="CC716" s="75"/>
      <c r="CD716" s="75"/>
      <c r="CE716" s="75"/>
      <c r="CF716" s="75"/>
      <c r="CG716" s="75"/>
      <c r="CH716" s="75"/>
      <c r="CI716" s="75"/>
      <c r="CJ716" s="75"/>
      <c r="CK716" s="75"/>
      <c r="CL716" s="75"/>
      <c r="CM716" s="75"/>
      <c r="CN716" s="75"/>
      <c r="CO716" s="75"/>
      <c r="CP716" s="75"/>
      <c r="CQ716" s="75"/>
      <c r="CR716" s="75"/>
      <c r="CS716" s="75"/>
      <c r="CT716" s="75"/>
      <c r="CU716" s="75"/>
      <c r="CV716" s="75"/>
      <c r="CW716" s="75"/>
      <c r="CX716" s="75"/>
    </row>
    <row r="717" spans="34:102" x14ac:dyDescent="0.25">
      <c r="AH717" s="75"/>
      <c r="AI717" s="75"/>
      <c r="AJ717" s="75"/>
      <c r="AK717" s="75"/>
      <c r="AL717" s="75"/>
      <c r="AM717" s="75"/>
      <c r="AN717" s="75"/>
      <c r="AO717" s="117"/>
      <c r="AP717" s="117"/>
      <c r="AQ717" s="117"/>
      <c r="AR717" s="117"/>
      <c r="AS717" s="117"/>
      <c r="AT717" s="117"/>
      <c r="AU717" s="117"/>
      <c r="AV717" s="117"/>
      <c r="AW717" s="117"/>
      <c r="AX717" s="117"/>
      <c r="AY717" s="75"/>
      <c r="AZ717" s="75"/>
      <c r="BA717" s="75"/>
      <c r="BB717" s="75"/>
      <c r="BC717" s="75"/>
      <c r="BD717" s="75"/>
      <c r="BE717" s="75"/>
      <c r="BF717" s="75"/>
      <c r="BG717" s="75"/>
      <c r="BH717" s="75"/>
      <c r="BI717" s="75"/>
      <c r="BJ717" s="75"/>
      <c r="BK717" s="75"/>
      <c r="BL717" s="75"/>
      <c r="BM717" s="75"/>
      <c r="BN717" s="75"/>
      <c r="BO717" s="75"/>
      <c r="BP717" s="75"/>
      <c r="BQ717" s="75"/>
      <c r="BR717" s="75"/>
      <c r="BS717" s="75"/>
      <c r="BT717" s="75"/>
      <c r="BU717" s="75"/>
      <c r="BV717" s="75"/>
      <c r="BW717" s="75"/>
      <c r="BX717" s="75"/>
      <c r="BY717" s="75"/>
      <c r="BZ717" s="75"/>
      <c r="CA717" s="75"/>
      <c r="CB717" s="75"/>
      <c r="CC717" s="75"/>
      <c r="CD717" s="75"/>
      <c r="CE717" s="75"/>
      <c r="CF717" s="75"/>
      <c r="CG717" s="75"/>
      <c r="CH717" s="75"/>
      <c r="CI717" s="75"/>
      <c r="CJ717" s="75"/>
      <c r="CK717" s="75"/>
      <c r="CL717" s="75"/>
      <c r="CM717" s="75"/>
      <c r="CN717" s="75"/>
      <c r="CO717" s="75"/>
      <c r="CP717" s="75"/>
      <c r="CQ717" s="75"/>
      <c r="CR717" s="75"/>
      <c r="CS717" s="75"/>
      <c r="CT717" s="75"/>
      <c r="CU717" s="75"/>
      <c r="CV717" s="75"/>
      <c r="CW717" s="75"/>
      <c r="CX717" s="75"/>
    </row>
    <row r="718" spans="34:102" x14ac:dyDescent="0.25">
      <c r="AH718" s="75"/>
      <c r="AI718" s="75"/>
      <c r="AJ718" s="75"/>
      <c r="AK718" s="75"/>
      <c r="AL718" s="75"/>
      <c r="AM718" s="75"/>
      <c r="AN718" s="75"/>
      <c r="AO718" s="117"/>
      <c r="AP718" s="117"/>
      <c r="AQ718" s="117"/>
      <c r="AR718" s="117"/>
      <c r="AS718" s="117"/>
      <c r="AT718" s="117"/>
      <c r="AU718" s="117"/>
      <c r="AV718" s="117"/>
      <c r="AW718" s="117"/>
      <c r="AX718" s="117"/>
      <c r="AY718" s="75"/>
      <c r="AZ718" s="75"/>
      <c r="BA718" s="75"/>
      <c r="BB718" s="75"/>
      <c r="BC718" s="75"/>
      <c r="BD718" s="75"/>
      <c r="BE718" s="75"/>
      <c r="BF718" s="75"/>
      <c r="BG718" s="75"/>
      <c r="BH718" s="75"/>
      <c r="BI718" s="75"/>
      <c r="BJ718" s="75"/>
      <c r="BK718" s="75"/>
      <c r="BL718" s="75"/>
      <c r="BM718" s="75"/>
      <c r="BN718" s="75"/>
      <c r="BO718" s="75"/>
      <c r="BP718" s="75"/>
      <c r="BQ718" s="75"/>
      <c r="BR718" s="75"/>
      <c r="BS718" s="75"/>
      <c r="BT718" s="75"/>
      <c r="BU718" s="75"/>
      <c r="BV718" s="75"/>
      <c r="BW718" s="75"/>
      <c r="BX718" s="75"/>
      <c r="BY718" s="75"/>
      <c r="BZ718" s="75"/>
      <c r="CA718" s="75"/>
      <c r="CB718" s="75"/>
      <c r="CC718" s="75"/>
      <c r="CD718" s="75"/>
      <c r="CE718" s="75"/>
      <c r="CF718" s="75"/>
      <c r="CG718" s="75"/>
      <c r="CH718" s="75"/>
      <c r="CI718" s="75"/>
      <c r="CJ718" s="75"/>
      <c r="CK718" s="75"/>
      <c r="CL718" s="75"/>
      <c r="CM718" s="75"/>
      <c r="CN718" s="75"/>
      <c r="CO718" s="75"/>
      <c r="CP718" s="75"/>
      <c r="CQ718" s="75"/>
      <c r="CR718" s="75"/>
      <c r="CS718" s="75"/>
      <c r="CT718" s="75"/>
      <c r="CU718" s="75"/>
      <c r="CV718" s="75"/>
      <c r="CW718" s="75"/>
      <c r="CX718" s="75"/>
    </row>
    <row r="719" spans="34:102" x14ac:dyDescent="0.25">
      <c r="AH719" s="75"/>
      <c r="AI719" s="75"/>
      <c r="AJ719" s="75"/>
      <c r="AK719" s="75"/>
      <c r="AL719" s="75"/>
      <c r="AM719" s="75"/>
      <c r="AN719" s="75"/>
      <c r="AO719" s="117"/>
      <c r="AP719" s="117"/>
      <c r="AQ719" s="117"/>
      <c r="AR719" s="117"/>
      <c r="AS719" s="117"/>
      <c r="AT719" s="117"/>
      <c r="AU719" s="117"/>
      <c r="AV719" s="117"/>
      <c r="AW719" s="117"/>
      <c r="AX719" s="117"/>
      <c r="AY719" s="75"/>
      <c r="AZ719" s="75"/>
      <c r="BA719" s="75"/>
      <c r="BB719" s="75"/>
      <c r="BC719" s="75"/>
      <c r="BD719" s="75"/>
      <c r="BE719" s="75"/>
      <c r="BF719" s="75"/>
      <c r="BG719" s="75"/>
      <c r="BH719" s="75"/>
      <c r="BI719" s="75"/>
      <c r="BJ719" s="75"/>
      <c r="BK719" s="75"/>
      <c r="BL719" s="75"/>
      <c r="BM719" s="75"/>
      <c r="BN719" s="75"/>
      <c r="BO719" s="75"/>
      <c r="BP719" s="75"/>
      <c r="BQ719" s="75"/>
      <c r="BR719" s="75"/>
      <c r="BS719" s="75"/>
      <c r="BT719" s="75"/>
      <c r="BU719" s="75"/>
      <c r="BV719" s="75"/>
      <c r="BW719" s="75"/>
      <c r="BX719" s="75"/>
      <c r="BY719" s="75"/>
      <c r="BZ719" s="75"/>
      <c r="CA719" s="75"/>
      <c r="CB719" s="75"/>
      <c r="CC719" s="75"/>
      <c r="CD719" s="75"/>
      <c r="CE719" s="75"/>
      <c r="CF719" s="75"/>
      <c r="CG719" s="75"/>
      <c r="CH719" s="75"/>
      <c r="CI719" s="75"/>
      <c r="CJ719" s="75"/>
      <c r="CK719" s="75"/>
      <c r="CL719" s="75"/>
      <c r="CM719" s="75"/>
      <c r="CN719" s="75"/>
      <c r="CO719" s="75"/>
      <c r="CP719" s="75"/>
      <c r="CQ719" s="75"/>
      <c r="CR719" s="75"/>
      <c r="CS719" s="75"/>
      <c r="CT719" s="75"/>
      <c r="CU719" s="75"/>
      <c r="CV719" s="75"/>
      <c r="CW719" s="75"/>
      <c r="CX719" s="75"/>
    </row>
    <row r="720" spans="34:102" x14ac:dyDescent="0.25">
      <c r="AH720" s="75"/>
      <c r="AI720" s="75"/>
      <c r="AJ720" s="75"/>
      <c r="AK720" s="75"/>
      <c r="AL720" s="75"/>
      <c r="AM720" s="75"/>
      <c r="AN720" s="75"/>
      <c r="AO720" s="117"/>
      <c r="AP720" s="117"/>
      <c r="AQ720" s="117"/>
      <c r="AR720" s="117"/>
      <c r="AS720" s="117"/>
      <c r="AT720" s="117"/>
      <c r="AU720" s="117"/>
      <c r="AV720" s="117"/>
      <c r="AW720" s="117"/>
      <c r="AX720" s="117"/>
      <c r="AY720" s="75"/>
      <c r="AZ720" s="75"/>
      <c r="BA720" s="75"/>
      <c r="BB720" s="75"/>
      <c r="BC720" s="75"/>
      <c r="BD720" s="75"/>
      <c r="BE720" s="75"/>
      <c r="BF720" s="75"/>
      <c r="BG720" s="75"/>
      <c r="BH720" s="75"/>
      <c r="BI720" s="75"/>
      <c r="BJ720" s="75"/>
      <c r="BK720" s="75"/>
      <c r="BL720" s="75"/>
      <c r="BM720" s="75"/>
      <c r="BN720" s="75"/>
      <c r="BO720" s="75"/>
      <c r="BP720" s="75"/>
      <c r="BQ720" s="75"/>
      <c r="BR720" s="75"/>
      <c r="BS720" s="75"/>
      <c r="BT720" s="75"/>
      <c r="BU720" s="75"/>
      <c r="BV720" s="75"/>
      <c r="BW720" s="75"/>
      <c r="BX720" s="75"/>
      <c r="BY720" s="75"/>
      <c r="BZ720" s="75"/>
      <c r="CA720" s="75"/>
      <c r="CB720" s="75"/>
      <c r="CC720" s="75"/>
      <c r="CD720" s="75"/>
      <c r="CE720" s="75"/>
      <c r="CF720" s="75"/>
      <c r="CG720" s="75"/>
      <c r="CH720" s="75"/>
      <c r="CI720" s="75"/>
      <c r="CJ720" s="75"/>
      <c r="CK720" s="75"/>
      <c r="CL720" s="75"/>
      <c r="CM720" s="75"/>
      <c r="CN720" s="75"/>
      <c r="CO720" s="75"/>
      <c r="CP720" s="75"/>
      <c r="CQ720" s="75"/>
      <c r="CR720" s="75"/>
      <c r="CS720" s="75"/>
      <c r="CT720" s="75"/>
      <c r="CU720" s="75"/>
      <c r="CV720" s="75"/>
      <c r="CW720" s="75"/>
      <c r="CX720" s="75"/>
    </row>
    <row r="721" spans="34:102" x14ac:dyDescent="0.25">
      <c r="AH721" s="75"/>
      <c r="AI721" s="75"/>
      <c r="AJ721" s="75"/>
      <c r="AK721" s="75"/>
      <c r="AL721" s="75"/>
      <c r="AM721" s="75"/>
      <c r="AN721" s="75"/>
      <c r="AO721" s="117"/>
      <c r="AP721" s="117"/>
      <c r="AQ721" s="117"/>
      <c r="AR721" s="117"/>
      <c r="AS721" s="117"/>
      <c r="AT721" s="117"/>
      <c r="AU721" s="117"/>
      <c r="AV721" s="117"/>
      <c r="AW721" s="117"/>
      <c r="AX721" s="117"/>
      <c r="AY721" s="75"/>
      <c r="AZ721" s="75"/>
      <c r="BA721" s="75"/>
      <c r="BB721" s="75"/>
      <c r="BC721" s="75"/>
      <c r="BD721" s="75"/>
      <c r="BE721" s="75"/>
      <c r="BF721" s="75"/>
      <c r="BG721" s="75"/>
      <c r="BH721" s="75"/>
      <c r="BI721" s="75"/>
      <c r="BJ721" s="75"/>
      <c r="BK721" s="75"/>
      <c r="BL721" s="75"/>
      <c r="BM721" s="75"/>
      <c r="BN721" s="75"/>
      <c r="BO721" s="75"/>
      <c r="BP721" s="75"/>
      <c r="BQ721" s="75"/>
      <c r="BR721" s="75"/>
      <c r="BS721" s="75"/>
      <c r="BT721" s="75"/>
      <c r="BU721" s="75"/>
      <c r="BV721" s="75"/>
      <c r="BW721" s="75"/>
      <c r="BX721" s="75"/>
      <c r="BY721" s="75"/>
      <c r="BZ721" s="75"/>
      <c r="CA721" s="75"/>
      <c r="CB721" s="75"/>
      <c r="CC721" s="75"/>
      <c r="CD721" s="75"/>
      <c r="CE721" s="75"/>
      <c r="CF721" s="75"/>
      <c r="CG721" s="75"/>
      <c r="CH721" s="75"/>
      <c r="CI721" s="75"/>
      <c r="CJ721" s="75"/>
      <c r="CK721" s="75"/>
      <c r="CL721" s="75"/>
      <c r="CM721" s="75"/>
      <c r="CN721" s="75"/>
      <c r="CO721" s="75"/>
      <c r="CP721" s="75"/>
      <c r="CQ721" s="75"/>
      <c r="CR721" s="75"/>
      <c r="CS721" s="75"/>
      <c r="CT721" s="75"/>
      <c r="CU721" s="75"/>
      <c r="CV721" s="75"/>
      <c r="CW721" s="75"/>
      <c r="CX721" s="75"/>
    </row>
    <row r="722" spans="34:102" x14ac:dyDescent="0.25">
      <c r="AH722" s="75"/>
      <c r="AI722" s="75"/>
      <c r="AJ722" s="75"/>
      <c r="AK722" s="75"/>
      <c r="AL722" s="75"/>
      <c r="AM722" s="75"/>
      <c r="AN722" s="75"/>
      <c r="AO722" s="117"/>
      <c r="AP722" s="117"/>
      <c r="AQ722" s="117"/>
      <c r="AR722" s="117"/>
      <c r="AS722" s="117"/>
      <c r="AT722" s="117"/>
      <c r="AU722" s="117"/>
      <c r="AV722" s="117"/>
      <c r="AW722" s="117"/>
      <c r="AX722" s="117"/>
      <c r="AY722" s="75"/>
      <c r="AZ722" s="75"/>
      <c r="BA722" s="75"/>
      <c r="BB722" s="75"/>
      <c r="BC722" s="75"/>
      <c r="BD722" s="75"/>
      <c r="BE722" s="75"/>
      <c r="BF722" s="75"/>
      <c r="BG722" s="75"/>
      <c r="BH722" s="75"/>
      <c r="BI722" s="75"/>
      <c r="BJ722" s="75"/>
      <c r="BK722" s="75"/>
      <c r="BL722" s="75"/>
      <c r="BM722" s="75"/>
      <c r="BN722" s="75"/>
      <c r="BO722" s="75"/>
      <c r="BP722" s="75"/>
      <c r="BQ722" s="75"/>
      <c r="BR722" s="75"/>
      <c r="BS722" s="75"/>
      <c r="BT722" s="75"/>
      <c r="BU722" s="75"/>
      <c r="BV722" s="75"/>
      <c r="BW722" s="75"/>
      <c r="BX722" s="75"/>
      <c r="BY722" s="75"/>
      <c r="BZ722" s="75"/>
      <c r="CA722" s="75"/>
      <c r="CB722" s="75"/>
      <c r="CC722" s="75"/>
      <c r="CD722" s="75"/>
      <c r="CE722" s="75"/>
      <c r="CF722" s="75"/>
      <c r="CG722" s="75"/>
      <c r="CH722" s="75"/>
      <c r="CI722" s="75"/>
      <c r="CJ722" s="75"/>
      <c r="CK722" s="75"/>
      <c r="CL722" s="75"/>
      <c r="CM722" s="75"/>
      <c r="CN722" s="75"/>
      <c r="CO722" s="75"/>
      <c r="CP722" s="75"/>
      <c r="CQ722" s="75"/>
      <c r="CR722" s="75"/>
      <c r="CS722" s="75"/>
      <c r="CT722" s="75"/>
      <c r="CU722" s="75"/>
      <c r="CV722" s="75"/>
      <c r="CW722" s="75"/>
      <c r="CX722" s="75"/>
    </row>
    <row r="723" spans="34:102" x14ac:dyDescent="0.25">
      <c r="AH723" s="75"/>
      <c r="AI723" s="75"/>
      <c r="AJ723" s="75"/>
      <c r="AK723" s="75"/>
      <c r="AL723" s="75"/>
      <c r="AM723" s="75"/>
      <c r="AN723" s="75"/>
      <c r="AO723" s="117"/>
      <c r="AP723" s="117"/>
      <c r="AQ723" s="117"/>
      <c r="AR723" s="117"/>
      <c r="AS723" s="117"/>
      <c r="AT723" s="117"/>
      <c r="AU723" s="117"/>
      <c r="AV723" s="117"/>
      <c r="AW723" s="117"/>
      <c r="AX723" s="117"/>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c r="CF723" s="75"/>
      <c r="CG723" s="75"/>
      <c r="CH723" s="75"/>
      <c r="CI723" s="75"/>
      <c r="CJ723" s="75"/>
      <c r="CK723" s="75"/>
      <c r="CL723" s="75"/>
      <c r="CM723" s="75"/>
      <c r="CN723" s="75"/>
      <c r="CO723" s="75"/>
      <c r="CP723" s="75"/>
      <c r="CQ723" s="75"/>
      <c r="CR723" s="75"/>
      <c r="CS723" s="75"/>
      <c r="CT723" s="75"/>
      <c r="CU723" s="75"/>
      <c r="CV723" s="75"/>
      <c r="CW723" s="75"/>
      <c r="CX723" s="75"/>
    </row>
    <row r="724" spans="34:102" x14ac:dyDescent="0.25">
      <c r="AH724" s="75"/>
      <c r="AI724" s="75"/>
      <c r="AJ724" s="75"/>
      <c r="AK724" s="75"/>
      <c r="AL724" s="75"/>
      <c r="AM724" s="75"/>
      <c r="AN724" s="75"/>
      <c r="AO724" s="117"/>
      <c r="AP724" s="117"/>
      <c r="AQ724" s="117"/>
      <c r="AR724" s="117"/>
      <c r="AS724" s="117"/>
      <c r="AT724" s="117"/>
      <c r="AU724" s="117"/>
      <c r="AV724" s="117"/>
      <c r="AW724" s="117"/>
      <c r="AX724" s="117"/>
      <c r="AY724" s="75"/>
      <c r="AZ724" s="75"/>
      <c r="BA724" s="75"/>
      <c r="BB724" s="75"/>
      <c r="BC724" s="75"/>
      <c r="BD724" s="75"/>
      <c r="BE724" s="75"/>
      <c r="BF724" s="75"/>
      <c r="BG724" s="75"/>
      <c r="BH724" s="75"/>
      <c r="BI724" s="75"/>
      <c r="BJ724" s="75"/>
      <c r="BK724" s="75"/>
      <c r="BL724" s="75"/>
      <c r="BM724" s="75"/>
      <c r="BN724" s="75"/>
      <c r="BO724" s="75"/>
      <c r="BP724" s="75"/>
      <c r="BQ724" s="75"/>
      <c r="BR724" s="75"/>
      <c r="BS724" s="75"/>
      <c r="BT724" s="75"/>
      <c r="BU724" s="75"/>
      <c r="BV724" s="75"/>
      <c r="BW724" s="75"/>
      <c r="BX724" s="75"/>
      <c r="BY724" s="75"/>
      <c r="BZ724" s="75"/>
      <c r="CA724" s="75"/>
      <c r="CB724" s="75"/>
      <c r="CC724" s="75"/>
      <c r="CD724" s="75"/>
      <c r="CE724" s="75"/>
      <c r="CF724" s="75"/>
      <c r="CG724" s="75"/>
      <c r="CH724" s="75"/>
      <c r="CI724" s="75"/>
      <c r="CJ724" s="75"/>
      <c r="CK724" s="75"/>
      <c r="CL724" s="75"/>
      <c r="CM724" s="75"/>
      <c r="CN724" s="75"/>
      <c r="CO724" s="75"/>
      <c r="CP724" s="75"/>
      <c r="CQ724" s="75"/>
      <c r="CR724" s="75"/>
      <c r="CS724" s="75"/>
      <c r="CT724" s="75"/>
      <c r="CU724" s="75"/>
      <c r="CV724" s="75"/>
      <c r="CW724" s="75"/>
      <c r="CX724" s="75"/>
    </row>
    <row r="725" spans="34:102" x14ac:dyDescent="0.25">
      <c r="AH725" s="75"/>
      <c r="AI725" s="75"/>
      <c r="AJ725" s="75"/>
      <c r="AK725" s="75"/>
      <c r="AL725" s="75"/>
      <c r="AM725" s="75"/>
      <c r="AN725" s="75"/>
      <c r="AO725" s="117"/>
      <c r="AP725" s="117"/>
      <c r="AQ725" s="117"/>
      <c r="AR725" s="117"/>
      <c r="AS725" s="117"/>
      <c r="AT725" s="117"/>
      <c r="AU725" s="117"/>
      <c r="AV725" s="117"/>
      <c r="AW725" s="117"/>
      <c r="AX725" s="117"/>
      <c r="AY725" s="75"/>
      <c r="AZ725" s="75"/>
      <c r="BA725" s="75"/>
      <c r="BB725" s="75"/>
      <c r="BC725" s="75"/>
      <c r="BD725" s="75"/>
      <c r="BE725" s="75"/>
      <c r="BF725" s="75"/>
      <c r="BG725" s="75"/>
      <c r="BH725" s="75"/>
      <c r="BI725" s="75"/>
      <c r="BJ725" s="75"/>
      <c r="BK725" s="75"/>
      <c r="BL725" s="75"/>
      <c r="BM725" s="75"/>
      <c r="BN725" s="75"/>
      <c r="BO725" s="75"/>
      <c r="BP725" s="75"/>
      <c r="BQ725" s="75"/>
      <c r="BR725" s="75"/>
      <c r="BS725" s="75"/>
      <c r="BT725" s="75"/>
      <c r="BU725" s="75"/>
      <c r="BV725" s="75"/>
      <c r="BW725" s="75"/>
      <c r="BX725" s="75"/>
      <c r="BY725" s="75"/>
      <c r="BZ725" s="75"/>
      <c r="CA725" s="75"/>
      <c r="CB725" s="75"/>
      <c r="CC725" s="75"/>
      <c r="CD725" s="75"/>
      <c r="CE725" s="75"/>
      <c r="CF725" s="75"/>
      <c r="CG725" s="75"/>
      <c r="CH725" s="75"/>
      <c r="CI725" s="75"/>
      <c r="CJ725" s="75"/>
      <c r="CK725" s="75"/>
      <c r="CL725" s="75"/>
      <c r="CM725" s="75"/>
      <c r="CN725" s="75"/>
      <c r="CO725" s="75"/>
      <c r="CP725" s="75"/>
      <c r="CQ725" s="75"/>
      <c r="CR725" s="75"/>
      <c r="CS725" s="75"/>
      <c r="CT725" s="75"/>
      <c r="CU725" s="75"/>
      <c r="CV725" s="75"/>
      <c r="CW725" s="75"/>
      <c r="CX725" s="75"/>
    </row>
    <row r="726" spans="34:102" x14ac:dyDescent="0.25">
      <c r="AH726" s="75"/>
      <c r="AI726" s="75"/>
      <c r="AJ726" s="75"/>
      <c r="AK726" s="75"/>
      <c r="AL726" s="75"/>
      <c r="AM726" s="75"/>
      <c r="AN726" s="75"/>
      <c r="AO726" s="117"/>
      <c r="AP726" s="117"/>
      <c r="AQ726" s="117"/>
      <c r="AR726" s="117"/>
      <c r="AS726" s="117"/>
      <c r="AT726" s="117"/>
      <c r="AU726" s="117"/>
      <c r="AV726" s="117"/>
      <c r="AW726" s="117"/>
      <c r="AX726" s="117"/>
      <c r="AY726" s="75"/>
      <c r="AZ726" s="75"/>
      <c r="BA726" s="75"/>
      <c r="BB726" s="75"/>
      <c r="BC726" s="75"/>
      <c r="BD726" s="75"/>
      <c r="BE726" s="75"/>
      <c r="BF726" s="75"/>
      <c r="BG726" s="75"/>
      <c r="BH726" s="75"/>
      <c r="BI726" s="75"/>
      <c r="BJ726" s="75"/>
      <c r="BK726" s="75"/>
      <c r="BL726" s="75"/>
      <c r="BM726" s="75"/>
      <c r="BN726" s="75"/>
      <c r="BO726" s="75"/>
      <c r="BP726" s="75"/>
      <c r="BQ726" s="75"/>
      <c r="BR726" s="75"/>
      <c r="BS726" s="75"/>
      <c r="BT726" s="75"/>
      <c r="BU726" s="75"/>
      <c r="BV726" s="75"/>
      <c r="BW726" s="75"/>
      <c r="BX726" s="75"/>
      <c r="BY726" s="75"/>
      <c r="BZ726" s="75"/>
      <c r="CA726" s="75"/>
      <c r="CB726" s="75"/>
      <c r="CC726" s="75"/>
      <c r="CD726" s="75"/>
      <c r="CE726" s="75"/>
      <c r="CF726" s="75"/>
      <c r="CG726" s="75"/>
      <c r="CH726" s="75"/>
      <c r="CI726" s="75"/>
      <c r="CJ726" s="75"/>
      <c r="CK726" s="75"/>
      <c r="CL726" s="75"/>
      <c r="CM726" s="75"/>
      <c r="CN726" s="75"/>
      <c r="CO726" s="75"/>
      <c r="CP726" s="75"/>
      <c r="CQ726" s="75"/>
      <c r="CR726" s="75"/>
      <c r="CS726" s="75"/>
      <c r="CT726" s="75"/>
      <c r="CU726" s="75"/>
      <c r="CV726" s="75"/>
      <c r="CW726" s="75"/>
      <c r="CX726" s="75"/>
    </row>
    <row r="727" spans="34:102" x14ac:dyDescent="0.25">
      <c r="AH727" s="75"/>
      <c r="AI727" s="75"/>
      <c r="AJ727" s="75"/>
      <c r="AK727" s="75"/>
      <c r="AL727" s="75"/>
      <c r="AM727" s="75"/>
      <c r="AN727" s="75"/>
      <c r="AO727" s="117"/>
      <c r="AP727" s="117"/>
      <c r="AQ727" s="117"/>
      <c r="AR727" s="117"/>
      <c r="AS727" s="117"/>
      <c r="AT727" s="117"/>
      <c r="AU727" s="117"/>
      <c r="AV727" s="117"/>
      <c r="AW727" s="117"/>
      <c r="AX727" s="117"/>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c r="CF727" s="75"/>
      <c r="CG727" s="75"/>
      <c r="CH727" s="75"/>
      <c r="CI727" s="75"/>
      <c r="CJ727" s="75"/>
      <c r="CK727" s="75"/>
      <c r="CL727" s="75"/>
      <c r="CM727" s="75"/>
      <c r="CN727" s="75"/>
      <c r="CO727" s="75"/>
      <c r="CP727" s="75"/>
      <c r="CQ727" s="75"/>
      <c r="CR727" s="75"/>
      <c r="CS727" s="75"/>
      <c r="CT727" s="75"/>
      <c r="CU727" s="75"/>
      <c r="CV727" s="75"/>
      <c r="CW727" s="75"/>
      <c r="CX727" s="75"/>
    </row>
    <row r="728" spans="34:102" x14ac:dyDescent="0.25">
      <c r="AH728" s="75"/>
      <c r="AI728" s="75"/>
      <c r="AJ728" s="75"/>
      <c r="AK728" s="75"/>
      <c r="AL728" s="75"/>
      <c r="AM728" s="75"/>
      <c r="AN728" s="75"/>
      <c r="AO728" s="117"/>
      <c r="AP728" s="117"/>
      <c r="AQ728" s="117"/>
      <c r="AR728" s="117"/>
      <c r="AS728" s="117"/>
      <c r="AT728" s="117"/>
      <c r="AU728" s="117"/>
      <c r="AV728" s="117"/>
      <c r="AW728" s="117"/>
      <c r="AX728" s="117"/>
      <c r="AY728" s="75"/>
      <c r="AZ728" s="75"/>
      <c r="BA728" s="75"/>
      <c r="BB728" s="75"/>
      <c r="BC728" s="75"/>
      <c r="BD728" s="75"/>
      <c r="BE728" s="75"/>
      <c r="BF728" s="75"/>
      <c r="BG728" s="75"/>
      <c r="BH728" s="75"/>
      <c r="BI728" s="75"/>
      <c r="BJ728" s="75"/>
      <c r="BK728" s="75"/>
      <c r="BL728" s="75"/>
      <c r="BM728" s="75"/>
      <c r="BN728" s="75"/>
      <c r="BO728" s="75"/>
      <c r="BP728" s="75"/>
      <c r="BQ728" s="75"/>
      <c r="BR728" s="75"/>
      <c r="BS728" s="75"/>
      <c r="BT728" s="75"/>
      <c r="BU728" s="75"/>
      <c r="BV728" s="75"/>
      <c r="BW728" s="75"/>
      <c r="BX728" s="75"/>
      <c r="BY728" s="75"/>
      <c r="BZ728" s="75"/>
      <c r="CA728" s="75"/>
      <c r="CB728" s="75"/>
      <c r="CC728" s="75"/>
      <c r="CD728" s="75"/>
      <c r="CE728" s="75"/>
      <c r="CF728" s="75"/>
      <c r="CG728" s="75"/>
      <c r="CH728" s="75"/>
      <c r="CI728" s="75"/>
      <c r="CJ728" s="75"/>
      <c r="CK728" s="75"/>
      <c r="CL728" s="75"/>
      <c r="CM728" s="75"/>
      <c r="CN728" s="75"/>
      <c r="CO728" s="75"/>
      <c r="CP728" s="75"/>
      <c r="CQ728" s="75"/>
      <c r="CR728" s="75"/>
      <c r="CS728" s="75"/>
      <c r="CT728" s="75"/>
      <c r="CU728" s="75"/>
      <c r="CV728" s="75"/>
      <c r="CW728" s="75"/>
      <c r="CX728" s="75"/>
    </row>
    <row r="729" spans="34:102" x14ac:dyDescent="0.25">
      <c r="AH729" s="75"/>
      <c r="AI729" s="75"/>
      <c r="AJ729" s="75"/>
      <c r="AK729" s="75"/>
      <c r="AL729" s="75"/>
      <c r="AM729" s="75"/>
      <c r="AN729" s="75"/>
      <c r="AO729" s="117"/>
      <c r="AP729" s="117"/>
      <c r="AQ729" s="117"/>
      <c r="AR729" s="117"/>
      <c r="AS729" s="117"/>
      <c r="AT729" s="117"/>
      <c r="AU729" s="117"/>
      <c r="AV729" s="117"/>
      <c r="AW729" s="117"/>
      <c r="AX729" s="117"/>
      <c r="AY729" s="75"/>
      <c r="AZ729" s="75"/>
      <c r="BA729" s="75"/>
      <c r="BB729" s="75"/>
      <c r="BC729" s="75"/>
      <c r="BD729" s="75"/>
      <c r="BE729" s="75"/>
      <c r="BF729" s="75"/>
      <c r="BG729" s="75"/>
      <c r="BH729" s="75"/>
      <c r="BI729" s="75"/>
      <c r="BJ729" s="75"/>
      <c r="BK729" s="75"/>
      <c r="BL729" s="75"/>
      <c r="BM729" s="75"/>
      <c r="BN729" s="75"/>
      <c r="BO729" s="75"/>
      <c r="BP729" s="75"/>
      <c r="BQ729" s="75"/>
      <c r="BR729" s="75"/>
      <c r="BS729" s="75"/>
      <c r="BT729" s="75"/>
      <c r="BU729" s="75"/>
      <c r="BV729" s="75"/>
      <c r="BW729" s="75"/>
      <c r="BX729" s="75"/>
      <c r="BY729" s="75"/>
      <c r="BZ729" s="75"/>
      <c r="CA729" s="75"/>
      <c r="CB729" s="75"/>
      <c r="CC729" s="75"/>
      <c r="CD729" s="75"/>
      <c r="CE729" s="75"/>
      <c r="CF729" s="75"/>
      <c r="CG729" s="75"/>
      <c r="CH729" s="75"/>
      <c r="CI729" s="75"/>
      <c r="CJ729" s="75"/>
      <c r="CK729" s="75"/>
      <c r="CL729" s="75"/>
      <c r="CM729" s="75"/>
      <c r="CN729" s="75"/>
      <c r="CO729" s="75"/>
      <c r="CP729" s="75"/>
      <c r="CQ729" s="75"/>
      <c r="CR729" s="75"/>
      <c r="CS729" s="75"/>
      <c r="CT729" s="75"/>
      <c r="CU729" s="75"/>
      <c r="CV729" s="75"/>
      <c r="CW729" s="75"/>
      <c r="CX729" s="75"/>
    </row>
    <row r="730" spans="34:102" x14ac:dyDescent="0.25">
      <c r="AH730" s="75"/>
      <c r="AI730" s="75"/>
      <c r="AJ730" s="75"/>
      <c r="AK730" s="75"/>
      <c r="AL730" s="75"/>
      <c r="AM730" s="75"/>
      <c r="AN730" s="75"/>
      <c r="AO730" s="117"/>
      <c r="AP730" s="117"/>
      <c r="AQ730" s="117"/>
      <c r="AR730" s="117"/>
      <c r="AS730" s="117"/>
      <c r="AT730" s="117"/>
      <c r="AU730" s="117"/>
      <c r="AV730" s="117"/>
      <c r="AW730" s="117"/>
      <c r="AX730" s="117"/>
      <c r="AY730" s="75"/>
      <c r="AZ730" s="75"/>
      <c r="BA730" s="75"/>
      <c r="BB730" s="75"/>
      <c r="BC730" s="75"/>
      <c r="BD730" s="75"/>
      <c r="BE730" s="75"/>
      <c r="BF730" s="75"/>
      <c r="BG730" s="75"/>
      <c r="BH730" s="75"/>
      <c r="BI730" s="75"/>
      <c r="BJ730" s="75"/>
      <c r="BK730" s="75"/>
      <c r="BL730" s="75"/>
      <c r="BM730" s="75"/>
      <c r="BN730" s="75"/>
      <c r="BO730" s="75"/>
      <c r="BP730" s="75"/>
      <c r="BQ730" s="75"/>
      <c r="BR730" s="75"/>
      <c r="BS730" s="75"/>
      <c r="BT730" s="75"/>
      <c r="BU730" s="75"/>
      <c r="BV730" s="75"/>
      <c r="BW730" s="75"/>
      <c r="BX730" s="75"/>
      <c r="BY730" s="75"/>
      <c r="BZ730" s="75"/>
      <c r="CA730" s="75"/>
      <c r="CB730" s="75"/>
      <c r="CC730" s="75"/>
      <c r="CD730" s="75"/>
      <c r="CE730" s="75"/>
      <c r="CF730" s="75"/>
      <c r="CG730" s="75"/>
      <c r="CH730" s="75"/>
      <c r="CI730" s="75"/>
      <c r="CJ730" s="75"/>
      <c r="CK730" s="75"/>
      <c r="CL730" s="75"/>
      <c r="CM730" s="75"/>
      <c r="CN730" s="75"/>
      <c r="CO730" s="75"/>
      <c r="CP730" s="75"/>
      <c r="CQ730" s="75"/>
      <c r="CR730" s="75"/>
      <c r="CS730" s="75"/>
      <c r="CT730" s="75"/>
      <c r="CU730" s="75"/>
      <c r="CV730" s="75"/>
      <c r="CW730" s="75"/>
      <c r="CX730" s="75"/>
    </row>
    <row r="731" spans="34:102" x14ac:dyDescent="0.25">
      <c r="AH731" s="75"/>
      <c r="AI731" s="75"/>
      <c r="AJ731" s="75"/>
      <c r="AK731" s="75"/>
      <c r="AL731" s="75"/>
      <c r="AM731" s="75"/>
      <c r="AN731" s="75"/>
      <c r="AO731" s="117"/>
      <c r="AP731" s="117"/>
      <c r="AQ731" s="117"/>
      <c r="AR731" s="117"/>
      <c r="AS731" s="117"/>
      <c r="AT731" s="117"/>
      <c r="AU731" s="117"/>
      <c r="AV731" s="117"/>
      <c r="AW731" s="117"/>
      <c r="AX731" s="117"/>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75"/>
      <c r="CP731" s="75"/>
      <c r="CQ731" s="75"/>
      <c r="CR731" s="75"/>
      <c r="CS731" s="75"/>
      <c r="CT731" s="75"/>
      <c r="CU731" s="75"/>
      <c r="CV731" s="75"/>
      <c r="CW731" s="75"/>
      <c r="CX731" s="75"/>
    </row>
    <row r="732" spans="34:102" x14ac:dyDescent="0.25">
      <c r="AH732" s="75"/>
      <c r="AI732" s="75"/>
      <c r="AJ732" s="75"/>
      <c r="AK732" s="75"/>
      <c r="AL732" s="75"/>
      <c r="AM732" s="75"/>
      <c r="AN732" s="75"/>
      <c r="AO732" s="117"/>
      <c r="AP732" s="117"/>
      <c r="AQ732" s="117"/>
      <c r="AR732" s="117"/>
      <c r="AS732" s="117"/>
      <c r="AT732" s="117"/>
      <c r="AU732" s="117"/>
      <c r="AV732" s="117"/>
      <c r="AW732" s="117"/>
      <c r="AX732" s="117"/>
      <c r="AY732" s="75"/>
      <c r="AZ732" s="75"/>
      <c r="BA732" s="75"/>
      <c r="BB732" s="75"/>
      <c r="BC732" s="75"/>
      <c r="BD732" s="75"/>
      <c r="BE732" s="75"/>
      <c r="BF732" s="75"/>
      <c r="BG732" s="75"/>
      <c r="BH732" s="75"/>
      <c r="BI732" s="75"/>
      <c r="BJ732" s="75"/>
      <c r="BK732" s="75"/>
      <c r="BL732" s="75"/>
      <c r="BM732" s="75"/>
      <c r="BN732" s="75"/>
      <c r="BO732" s="75"/>
      <c r="BP732" s="75"/>
      <c r="BQ732" s="75"/>
      <c r="BR732" s="75"/>
      <c r="BS732" s="75"/>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75"/>
      <c r="CP732" s="75"/>
      <c r="CQ732" s="75"/>
      <c r="CR732" s="75"/>
      <c r="CS732" s="75"/>
      <c r="CT732" s="75"/>
      <c r="CU732" s="75"/>
      <c r="CV732" s="75"/>
      <c r="CW732" s="75"/>
      <c r="CX732" s="75"/>
    </row>
    <row r="733" spans="34:102" x14ac:dyDescent="0.25">
      <c r="AH733" s="75"/>
      <c r="AI733" s="75"/>
      <c r="AJ733" s="75"/>
      <c r="AK733" s="75"/>
      <c r="AL733" s="75"/>
      <c r="AM733" s="75"/>
      <c r="AN733" s="75"/>
      <c r="AO733" s="117"/>
      <c r="AP733" s="117"/>
      <c r="AQ733" s="117"/>
      <c r="AR733" s="117"/>
      <c r="AS733" s="117"/>
      <c r="AT733" s="117"/>
      <c r="AU733" s="117"/>
      <c r="AV733" s="117"/>
      <c r="AW733" s="117"/>
      <c r="AX733" s="117"/>
      <c r="AY733" s="75"/>
      <c r="AZ733" s="75"/>
      <c r="BA733" s="75"/>
      <c r="BB733" s="75"/>
      <c r="BC733" s="75"/>
      <c r="BD733" s="75"/>
      <c r="BE733" s="75"/>
      <c r="BF733" s="75"/>
      <c r="BG733" s="75"/>
      <c r="BH733" s="75"/>
      <c r="BI733" s="75"/>
      <c r="BJ733" s="75"/>
      <c r="BK733" s="75"/>
      <c r="BL733" s="75"/>
      <c r="BM733" s="75"/>
      <c r="BN733" s="75"/>
      <c r="BO733" s="75"/>
      <c r="BP733" s="75"/>
      <c r="BQ733" s="75"/>
      <c r="BR733" s="75"/>
      <c r="BS733" s="75"/>
      <c r="BT733" s="75"/>
      <c r="BU733" s="75"/>
      <c r="BV733" s="75"/>
      <c r="BW733" s="75"/>
      <c r="BX733" s="75"/>
      <c r="BY733" s="75"/>
      <c r="BZ733" s="75"/>
      <c r="CA733" s="75"/>
      <c r="CB733" s="75"/>
      <c r="CC733" s="75"/>
      <c r="CD733" s="75"/>
      <c r="CE733" s="75"/>
      <c r="CF733" s="75"/>
      <c r="CG733" s="75"/>
      <c r="CH733" s="75"/>
      <c r="CI733" s="75"/>
      <c r="CJ733" s="75"/>
      <c r="CK733" s="75"/>
      <c r="CL733" s="75"/>
      <c r="CM733" s="75"/>
      <c r="CN733" s="75"/>
      <c r="CO733" s="75"/>
      <c r="CP733" s="75"/>
      <c r="CQ733" s="75"/>
      <c r="CR733" s="75"/>
      <c r="CS733" s="75"/>
      <c r="CT733" s="75"/>
      <c r="CU733" s="75"/>
      <c r="CV733" s="75"/>
      <c r="CW733" s="75"/>
      <c r="CX733" s="75"/>
    </row>
    <row r="734" spans="34:102" x14ac:dyDescent="0.25">
      <c r="AH734" s="75"/>
      <c r="AI734" s="75"/>
      <c r="AJ734" s="75"/>
      <c r="AK734" s="75"/>
      <c r="AL734" s="75"/>
      <c r="AM734" s="75"/>
      <c r="AN734" s="75"/>
      <c r="AO734" s="117"/>
      <c r="AP734" s="117"/>
      <c r="AQ734" s="117"/>
      <c r="AR734" s="117"/>
      <c r="AS734" s="117"/>
      <c r="AT734" s="117"/>
      <c r="AU734" s="117"/>
      <c r="AV734" s="117"/>
      <c r="AW734" s="117"/>
      <c r="AX734" s="117"/>
      <c r="AY734" s="75"/>
      <c r="AZ734" s="75"/>
      <c r="BA734" s="75"/>
      <c r="BB734" s="75"/>
      <c r="BC734" s="75"/>
      <c r="BD734" s="75"/>
      <c r="BE734" s="75"/>
      <c r="BF734" s="75"/>
      <c r="BG734" s="75"/>
      <c r="BH734" s="75"/>
      <c r="BI734" s="75"/>
      <c r="BJ734" s="75"/>
      <c r="BK734" s="75"/>
      <c r="BL734" s="75"/>
      <c r="BM734" s="75"/>
      <c r="BN734" s="75"/>
      <c r="BO734" s="75"/>
      <c r="BP734" s="75"/>
      <c r="BQ734" s="75"/>
      <c r="BR734" s="75"/>
      <c r="BS734" s="75"/>
      <c r="BT734" s="75"/>
      <c r="BU734" s="75"/>
      <c r="BV734" s="75"/>
      <c r="BW734" s="75"/>
      <c r="BX734" s="75"/>
      <c r="BY734" s="75"/>
      <c r="BZ734" s="75"/>
      <c r="CA734" s="75"/>
      <c r="CB734" s="75"/>
      <c r="CC734" s="75"/>
      <c r="CD734" s="75"/>
      <c r="CE734" s="75"/>
      <c r="CF734" s="75"/>
      <c r="CG734" s="75"/>
      <c r="CH734" s="75"/>
      <c r="CI734" s="75"/>
      <c r="CJ734" s="75"/>
      <c r="CK734" s="75"/>
      <c r="CL734" s="75"/>
      <c r="CM734" s="75"/>
      <c r="CN734" s="75"/>
      <c r="CO734" s="75"/>
      <c r="CP734" s="75"/>
      <c r="CQ734" s="75"/>
      <c r="CR734" s="75"/>
      <c r="CS734" s="75"/>
      <c r="CT734" s="75"/>
      <c r="CU734" s="75"/>
      <c r="CV734" s="75"/>
      <c r="CW734" s="75"/>
      <c r="CX734" s="75"/>
    </row>
    <row r="735" spans="34:102" x14ac:dyDescent="0.25">
      <c r="AH735" s="75"/>
      <c r="AI735" s="75"/>
      <c r="AJ735" s="75"/>
      <c r="AK735" s="75"/>
      <c r="AL735" s="75"/>
      <c r="AM735" s="75"/>
      <c r="AN735" s="75"/>
      <c r="AO735" s="117"/>
      <c r="AP735" s="117"/>
      <c r="AQ735" s="117"/>
      <c r="AR735" s="117"/>
      <c r="AS735" s="117"/>
      <c r="AT735" s="117"/>
      <c r="AU735" s="117"/>
      <c r="AV735" s="117"/>
      <c r="AW735" s="117"/>
      <c r="AX735" s="117"/>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c r="CF735" s="75"/>
      <c r="CG735" s="75"/>
      <c r="CH735" s="75"/>
      <c r="CI735" s="75"/>
      <c r="CJ735" s="75"/>
      <c r="CK735" s="75"/>
      <c r="CL735" s="75"/>
      <c r="CM735" s="75"/>
      <c r="CN735" s="75"/>
      <c r="CO735" s="75"/>
      <c r="CP735" s="75"/>
      <c r="CQ735" s="75"/>
      <c r="CR735" s="75"/>
      <c r="CS735" s="75"/>
      <c r="CT735" s="75"/>
      <c r="CU735" s="75"/>
      <c r="CV735" s="75"/>
      <c r="CW735" s="75"/>
      <c r="CX735" s="75"/>
    </row>
    <row r="736" spans="34:102" x14ac:dyDescent="0.25">
      <c r="AH736" s="75"/>
      <c r="AI736" s="75"/>
      <c r="AJ736" s="75"/>
      <c r="AK736" s="75"/>
      <c r="AL736" s="75"/>
      <c r="AM736" s="75"/>
      <c r="AN736" s="75"/>
      <c r="AO736" s="117"/>
      <c r="AP736" s="117"/>
      <c r="AQ736" s="117"/>
      <c r="AR736" s="117"/>
      <c r="AS736" s="117"/>
      <c r="AT736" s="117"/>
      <c r="AU736" s="117"/>
      <c r="AV736" s="117"/>
      <c r="AW736" s="117"/>
      <c r="AX736" s="117"/>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c r="CF736" s="75"/>
      <c r="CG736" s="75"/>
      <c r="CH736" s="75"/>
      <c r="CI736" s="75"/>
      <c r="CJ736" s="75"/>
      <c r="CK736" s="75"/>
      <c r="CL736" s="75"/>
      <c r="CM736" s="75"/>
      <c r="CN736" s="75"/>
      <c r="CO736" s="75"/>
      <c r="CP736" s="75"/>
      <c r="CQ736" s="75"/>
      <c r="CR736" s="75"/>
      <c r="CS736" s="75"/>
      <c r="CT736" s="75"/>
      <c r="CU736" s="75"/>
      <c r="CV736" s="75"/>
      <c r="CW736" s="75"/>
      <c r="CX736" s="75"/>
    </row>
    <row r="737" spans="34:102" x14ac:dyDescent="0.25">
      <c r="AH737" s="75"/>
      <c r="AI737" s="75"/>
      <c r="AJ737" s="75"/>
      <c r="AK737" s="75"/>
      <c r="AL737" s="75"/>
      <c r="AM737" s="75"/>
      <c r="AN737" s="75"/>
      <c r="AO737" s="117"/>
      <c r="AP737" s="117"/>
      <c r="AQ737" s="117"/>
      <c r="AR737" s="117"/>
      <c r="AS737" s="117"/>
      <c r="AT737" s="117"/>
      <c r="AU737" s="117"/>
      <c r="AV737" s="117"/>
      <c r="AW737" s="117"/>
      <c r="AX737" s="117"/>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c r="CF737" s="75"/>
      <c r="CG737" s="75"/>
      <c r="CH737" s="75"/>
      <c r="CI737" s="75"/>
      <c r="CJ737" s="75"/>
      <c r="CK737" s="75"/>
      <c r="CL737" s="75"/>
      <c r="CM737" s="75"/>
      <c r="CN737" s="75"/>
      <c r="CO737" s="75"/>
      <c r="CP737" s="75"/>
      <c r="CQ737" s="75"/>
      <c r="CR737" s="75"/>
      <c r="CS737" s="75"/>
      <c r="CT737" s="75"/>
      <c r="CU737" s="75"/>
      <c r="CV737" s="75"/>
      <c r="CW737" s="75"/>
      <c r="CX737" s="75"/>
    </row>
    <row r="738" spans="34:102" x14ac:dyDescent="0.25">
      <c r="AH738" s="75"/>
      <c r="AI738" s="75"/>
      <c r="AJ738" s="75"/>
      <c r="AK738" s="75"/>
      <c r="AL738" s="75"/>
      <c r="AM738" s="75"/>
      <c r="AN738" s="75"/>
      <c r="AO738" s="117"/>
      <c r="AP738" s="117"/>
      <c r="AQ738" s="117"/>
      <c r="AR738" s="117"/>
      <c r="AS738" s="117"/>
      <c r="AT738" s="117"/>
      <c r="AU738" s="117"/>
      <c r="AV738" s="117"/>
      <c r="AW738" s="117"/>
      <c r="AX738" s="117"/>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c r="CF738" s="75"/>
      <c r="CG738" s="75"/>
      <c r="CH738" s="75"/>
      <c r="CI738" s="75"/>
      <c r="CJ738" s="75"/>
      <c r="CK738" s="75"/>
      <c r="CL738" s="75"/>
      <c r="CM738" s="75"/>
      <c r="CN738" s="75"/>
      <c r="CO738" s="75"/>
      <c r="CP738" s="75"/>
      <c r="CQ738" s="75"/>
      <c r="CR738" s="75"/>
      <c r="CS738" s="75"/>
      <c r="CT738" s="75"/>
      <c r="CU738" s="75"/>
      <c r="CV738" s="75"/>
      <c r="CW738" s="75"/>
      <c r="CX738" s="75"/>
    </row>
    <row r="739" spans="34:102" x14ac:dyDescent="0.25">
      <c r="AH739" s="75"/>
      <c r="AI739" s="75"/>
      <c r="AJ739" s="75"/>
      <c r="AK739" s="75"/>
      <c r="AL739" s="75"/>
      <c r="AM739" s="75"/>
      <c r="AN739" s="75"/>
      <c r="AO739" s="117"/>
      <c r="AP739" s="117"/>
      <c r="AQ739" s="117"/>
      <c r="AR739" s="117"/>
      <c r="AS739" s="117"/>
      <c r="AT739" s="117"/>
      <c r="AU739" s="117"/>
      <c r="AV739" s="117"/>
      <c r="AW739" s="117"/>
      <c r="AX739" s="117"/>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c r="CF739" s="75"/>
      <c r="CG739" s="75"/>
      <c r="CH739" s="75"/>
      <c r="CI739" s="75"/>
      <c r="CJ739" s="75"/>
      <c r="CK739" s="75"/>
      <c r="CL739" s="75"/>
      <c r="CM739" s="75"/>
      <c r="CN739" s="75"/>
      <c r="CO739" s="75"/>
      <c r="CP739" s="75"/>
      <c r="CQ739" s="75"/>
      <c r="CR739" s="75"/>
      <c r="CS739" s="75"/>
      <c r="CT739" s="75"/>
      <c r="CU739" s="75"/>
      <c r="CV739" s="75"/>
      <c r="CW739" s="75"/>
      <c r="CX739" s="75"/>
    </row>
    <row r="740" spans="34:102" x14ac:dyDescent="0.25">
      <c r="AH740" s="75"/>
      <c r="AI740" s="75"/>
      <c r="AJ740" s="75"/>
      <c r="AK740" s="75"/>
      <c r="AL740" s="75"/>
      <c r="AM740" s="75"/>
      <c r="AN740" s="75"/>
      <c r="AO740" s="117"/>
      <c r="AP740" s="117"/>
      <c r="AQ740" s="117"/>
      <c r="AR740" s="117"/>
      <c r="AS740" s="117"/>
      <c r="AT740" s="117"/>
      <c r="AU740" s="117"/>
      <c r="AV740" s="117"/>
      <c r="AW740" s="117"/>
      <c r="AX740" s="117"/>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c r="CF740" s="75"/>
      <c r="CG740" s="75"/>
      <c r="CH740" s="75"/>
      <c r="CI740" s="75"/>
      <c r="CJ740" s="75"/>
      <c r="CK740" s="75"/>
      <c r="CL740" s="75"/>
      <c r="CM740" s="75"/>
      <c r="CN740" s="75"/>
      <c r="CO740" s="75"/>
      <c r="CP740" s="75"/>
      <c r="CQ740" s="75"/>
      <c r="CR740" s="75"/>
      <c r="CS740" s="75"/>
      <c r="CT740" s="75"/>
      <c r="CU740" s="75"/>
      <c r="CV740" s="75"/>
      <c r="CW740" s="75"/>
      <c r="CX740" s="75"/>
    </row>
    <row r="741" spans="34:102" x14ac:dyDescent="0.25">
      <c r="AH741" s="75"/>
      <c r="AI741" s="75"/>
      <c r="AJ741" s="75"/>
      <c r="AK741" s="75"/>
      <c r="AL741" s="75"/>
      <c r="AM741" s="75"/>
      <c r="AN741" s="75"/>
      <c r="AO741" s="117"/>
      <c r="AP741" s="117"/>
      <c r="AQ741" s="117"/>
      <c r="AR741" s="117"/>
      <c r="AS741" s="117"/>
      <c r="AT741" s="117"/>
      <c r="AU741" s="117"/>
      <c r="AV741" s="117"/>
      <c r="AW741" s="117"/>
      <c r="AX741" s="117"/>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c r="CF741" s="75"/>
      <c r="CG741" s="75"/>
      <c r="CH741" s="75"/>
      <c r="CI741" s="75"/>
      <c r="CJ741" s="75"/>
      <c r="CK741" s="75"/>
      <c r="CL741" s="75"/>
      <c r="CM741" s="75"/>
      <c r="CN741" s="75"/>
      <c r="CO741" s="75"/>
      <c r="CP741" s="75"/>
      <c r="CQ741" s="75"/>
      <c r="CR741" s="75"/>
      <c r="CS741" s="75"/>
      <c r="CT741" s="75"/>
      <c r="CU741" s="75"/>
      <c r="CV741" s="75"/>
      <c r="CW741" s="75"/>
      <c r="CX741" s="75"/>
    </row>
    <row r="742" spans="34:102" x14ac:dyDescent="0.25">
      <c r="AH742" s="75"/>
      <c r="AI742" s="75"/>
      <c r="AJ742" s="75"/>
      <c r="AK742" s="75"/>
      <c r="AL742" s="75"/>
      <c r="AM742" s="75"/>
      <c r="AN742" s="75"/>
      <c r="AO742" s="117"/>
      <c r="AP742" s="117"/>
      <c r="AQ742" s="117"/>
      <c r="AR742" s="117"/>
      <c r="AS742" s="117"/>
      <c r="AT742" s="117"/>
      <c r="AU742" s="117"/>
      <c r="AV742" s="117"/>
      <c r="AW742" s="117"/>
      <c r="AX742" s="117"/>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c r="CF742" s="75"/>
      <c r="CG742" s="75"/>
      <c r="CH742" s="75"/>
      <c r="CI742" s="75"/>
      <c r="CJ742" s="75"/>
      <c r="CK742" s="75"/>
      <c r="CL742" s="75"/>
      <c r="CM742" s="75"/>
      <c r="CN742" s="75"/>
      <c r="CO742" s="75"/>
      <c r="CP742" s="75"/>
      <c r="CQ742" s="75"/>
      <c r="CR742" s="75"/>
      <c r="CS742" s="75"/>
      <c r="CT742" s="75"/>
      <c r="CU742" s="75"/>
      <c r="CV742" s="75"/>
      <c r="CW742" s="75"/>
      <c r="CX742" s="75"/>
    </row>
    <row r="743" spans="34:102" x14ac:dyDescent="0.25">
      <c r="AH743" s="75"/>
      <c r="AI743" s="75"/>
      <c r="AJ743" s="75"/>
      <c r="AK743" s="75"/>
      <c r="AL743" s="75"/>
      <c r="AM743" s="75"/>
      <c r="AN743" s="75"/>
      <c r="AO743" s="117"/>
      <c r="AP743" s="117"/>
      <c r="AQ743" s="117"/>
      <c r="AR743" s="117"/>
      <c r="AS743" s="117"/>
      <c r="AT743" s="117"/>
      <c r="AU743" s="117"/>
      <c r="AV743" s="117"/>
      <c r="AW743" s="117"/>
      <c r="AX743" s="117"/>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c r="CF743" s="75"/>
      <c r="CG743" s="75"/>
      <c r="CH743" s="75"/>
      <c r="CI743" s="75"/>
      <c r="CJ743" s="75"/>
      <c r="CK743" s="75"/>
      <c r="CL743" s="75"/>
      <c r="CM743" s="75"/>
      <c r="CN743" s="75"/>
      <c r="CO743" s="75"/>
      <c r="CP743" s="75"/>
      <c r="CQ743" s="75"/>
      <c r="CR743" s="75"/>
      <c r="CS743" s="75"/>
      <c r="CT743" s="75"/>
      <c r="CU743" s="75"/>
      <c r="CV743" s="75"/>
      <c r="CW743" s="75"/>
      <c r="CX743" s="75"/>
    </row>
    <row r="744" spans="34:102" x14ac:dyDescent="0.25">
      <c r="AH744" s="75"/>
      <c r="AI744" s="75"/>
      <c r="AJ744" s="75"/>
      <c r="AK744" s="75"/>
      <c r="AL744" s="75"/>
      <c r="AM744" s="75"/>
      <c r="AN744" s="75"/>
      <c r="AO744" s="117"/>
      <c r="AP744" s="117"/>
      <c r="AQ744" s="117"/>
      <c r="AR744" s="117"/>
      <c r="AS744" s="117"/>
      <c r="AT744" s="117"/>
      <c r="AU744" s="117"/>
      <c r="AV744" s="117"/>
      <c r="AW744" s="117"/>
      <c r="AX744" s="117"/>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c r="CF744" s="75"/>
      <c r="CG744" s="75"/>
      <c r="CH744" s="75"/>
      <c r="CI744" s="75"/>
      <c r="CJ744" s="75"/>
      <c r="CK744" s="75"/>
      <c r="CL744" s="75"/>
      <c r="CM744" s="75"/>
      <c r="CN744" s="75"/>
      <c r="CO744" s="75"/>
      <c r="CP744" s="75"/>
      <c r="CQ744" s="75"/>
      <c r="CR744" s="75"/>
      <c r="CS744" s="75"/>
      <c r="CT744" s="75"/>
      <c r="CU744" s="75"/>
      <c r="CV744" s="75"/>
      <c r="CW744" s="75"/>
      <c r="CX744" s="75"/>
    </row>
    <row r="745" spans="34:102" x14ac:dyDescent="0.25">
      <c r="AH745" s="75"/>
      <c r="AI745" s="75"/>
      <c r="AJ745" s="75"/>
      <c r="AK745" s="75"/>
      <c r="AL745" s="75"/>
      <c r="AM745" s="75"/>
      <c r="AN745" s="75"/>
      <c r="AO745" s="117"/>
      <c r="AP745" s="117"/>
      <c r="AQ745" s="117"/>
      <c r="AR745" s="117"/>
      <c r="AS745" s="117"/>
      <c r="AT745" s="117"/>
      <c r="AU745" s="117"/>
      <c r="AV745" s="117"/>
      <c r="AW745" s="117"/>
      <c r="AX745" s="117"/>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c r="CF745" s="75"/>
      <c r="CG745" s="75"/>
      <c r="CH745" s="75"/>
      <c r="CI745" s="75"/>
      <c r="CJ745" s="75"/>
      <c r="CK745" s="75"/>
      <c r="CL745" s="75"/>
      <c r="CM745" s="75"/>
      <c r="CN745" s="75"/>
      <c r="CO745" s="75"/>
      <c r="CP745" s="75"/>
      <c r="CQ745" s="75"/>
      <c r="CR745" s="75"/>
      <c r="CS745" s="75"/>
      <c r="CT745" s="75"/>
      <c r="CU745" s="75"/>
      <c r="CV745" s="75"/>
      <c r="CW745" s="75"/>
      <c r="CX745" s="75"/>
    </row>
    <row r="746" spans="34:102" x14ac:dyDescent="0.25">
      <c r="AH746" s="75"/>
      <c r="AI746" s="75"/>
      <c r="AJ746" s="75"/>
      <c r="AK746" s="75"/>
      <c r="AL746" s="75"/>
      <c r="AM746" s="75"/>
      <c r="AN746" s="75"/>
      <c r="AO746" s="117"/>
      <c r="AP746" s="117"/>
      <c r="AQ746" s="117"/>
      <c r="AR746" s="117"/>
      <c r="AS746" s="117"/>
      <c r="AT746" s="117"/>
      <c r="AU746" s="117"/>
      <c r="AV746" s="117"/>
      <c r="AW746" s="117"/>
      <c r="AX746" s="117"/>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c r="CF746" s="75"/>
      <c r="CG746" s="75"/>
      <c r="CH746" s="75"/>
      <c r="CI746" s="75"/>
      <c r="CJ746" s="75"/>
      <c r="CK746" s="75"/>
      <c r="CL746" s="75"/>
      <c r="CM746" s="75"/>
      <c r="CN746" s="75"/>
      <c r="CO746" s="75"/>
      <c r="CP746" s="75"/>
      <c r="CQ746" s="75"/>
      <c r="CR746" s="75"/>
      <c r="CS746" s="75"/>
      <c r="CT746" s="75"/>
      <c r="CU746" s="75"/>
      <c r="CV746" s="75"/>
      <c r="CW746" s="75"/>
      <c r="CX746" s="75"/>
    </row>
    <row r="747" spans="34:102" x14ac:dyDescent="0.25">
      <c r="AH747" s="75"/>
      <c r="AI747" s="75"/>
      <c r="AJ747" s="75"/>
      <c r="AK747" s="75"/>
      <c r="AL747" s="75"/>
      <c r="AM747" s="75"/>
      <c r="AN747" s="75"/>
      <c r="AO747" s="117"/>
      <c r="AP747" s="117"/>
      <c r="AQ747" s="117"/>
      <c r="AR747" s="117"/>
      <c r="AS747" s="117"/>
      <c r="AT747" s="117"/>
      <c r="AU747" s="117"/>
      <c r="AV747" s="117"/>
      <c r="AW747" s="117"/>
      <c r="AX747" s="117"/>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c r="CF747" s="75"/>
      <c r="CG747" s="75"/>
      <c r="CH747" s="75"/>
      <c r="CI747" s="75"/>
      <c r="CJ747" s="75"/>
      <c r="CK747" s="75"/>
      <c r="CL747" s="75"/>
      <c r="CM747" s="75"/>
      <c r="CN747" s="75"/>
      <c r="CO747" s="75"/>
      <c r="CP747" s="75"/>
      <c r="CQ747" s="75"/>
      <c r="CR747" s="75"/>
      <c r="CS747" s="75"/>
      <c r="CT747" s="75"/>
      <c r="CU747" s="75"/>
      <c r="CV747" s="75"/>
      <c r="CW747" s="75"/>
      <c r="CX747" s="75"/>
    </row>
    <row r="748" spans="34:102" x14ac:dyDescent="0.25">
      <c r="AH748" s="75"/>
      <c r="AI748" s="75"/>
      <c r="AJ748" s="75"/>
      <c r="AK748" s="75"/>
      <c r="AL748" s="75"/>
      <c r="AM748" s="75"/>
      <c r="AN748" s="75"/>
      <c r="AO748" s="117"/>
      <c r="AP748" s="117"/>
      <c r="AQ748" s="117"/>
      <c r="AR748" s="117"/>
      <c r="AS748" s="117"/>
      <c r="AT748" s="117"/>
      <c r="AU748" s="117"/>
      <c r="AV748" s="117"/>
      <c r="AW748" s="117"/>
      <c r="AX748" s="117"/>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c r="CG748" s="75"/>
      <c r="CH748" s="75"/>
      <c r="CI748" s="75"/>
      <c r="CJ748" s="75"/>
      <c r="CK748" s="75"/>
      <c r="CL748" s="75"/>
      <c r="CM748" s="75"/>
      <c r="CN748" s="75"/>
      <c r="CO748" s="75"/>
      <c r="CP748" s="75"/>
      <c r="CQ748" s="75"/>
      <c r="CR748" s="75"/>
      <c r="CS748" s="75"/>
      <c r="CT748" s="75"/>
      <c r="CU748" s="75"/>
      <c r="CV748" s="75"/>
      <c r="CW748" s="75"/>
      <c r="CX748" s="75"/>
    </row>
    <row r="749" spans="34:102" x14ac:dyDescent="0.25">
      <c r="AH749" s="75"/>
      <c r="AI749" s="75"/>
      <c r="AJ749" s="75"/>
      <c r="AK749" s="75"/>
      <c r="AL749" s="75"/>
      <c r="AM749" s="75"/>
      <c r="AN749" s="75"/>
      <c r="AO749" s="117"/>
      <c r="AP749" s="117"/>
      <c r="AQ749" s="117"/>
      <c r="AR749" s="117"/>
      <c r="AS749" s="117"/>
      <c r="AT749" s="117"/>
      <c r="AU749" s="117"/>
      <c r="AV749" s="117"/>
      <c r="AW749" s="117"/>
      <c r="AX749" s="117"/>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c r="CF749" s="75"/>
      <c r="CG749" s="75"/>
      <c r="CH749" s="75"/>
      <c r="CI749" s="75"/>
      <c r="CJ749" s="75"/>
      <c r="CK749" s="75"/>
      <c r="CL749" s="75"/>
      <c r="CM749" s="75"/>
      <c r="CN749" s="75"/>
      <c r="CO749" s="75"/>
      <c r="CP749" s="75"/>
      <c r="CQ749" s="75"/>
      <c r="CR749" s="75"/>
      <c r="CS749" s="75"/>
      <c r="CT749" s="75"/>
      <c r="CU749" s="75"/>
      <c r="CV749" s="75"/>
      <c r="CW749" s="75"/>
      <c r="CX749" s="75"/>
    </row>
    <row r="750" spans="34:102" x14ac:dyDescent="0.25">
      <c r="AH750" s="75"/>
      <c r="AI750" s="75"/>
      <c r="AJ750" s="75"/>
      <c r="AK750" s="75"/>
      <c r="AL750" s="75"/>
      <c r="AM750" s="75"/>
      <c r="AN750" s="75"/>
      <c r="AO750" s="117"/>
      <c r="AP750" s="117"/>
      <c r="AQ750" s="117"/>
      <c r="AR750" s="117"/>
      <c r="AS750" s="117"/>
      <c r="AT750" s="117"/>
      <c r="AU750" s="117"/>
      <c r="AV750" s="117"/>
      <c r="AW750" s="117"/>
      <c r="AX750" s="117"/>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c r="CG750" s="75"/>
      <c r="CH750" s="75"/>
      <c r="CI750" s="75"/>
      <c r="CJ750" s="75"/>
      <c r="CK750" s="75"/>
      <c r="CL750" s="75"/>
      <c r="CM750" s="75"/>
      <c r="CN750" s="75"/>
      <c r="CO750" s="75"/>
      <c r="CP750" s="75"/>
      <c r="CQ750" s="75"/>
      <c r="CR750" s="75"/>
      <c r="CS750" s="75"/>
      <c r="CT750" s="75"/>
      <c r="CU750" s="75"/>
      <c r="CV750" s="75"/>
      <c r="CW750" s="75"/>
      <c r="CX750" s="75"/>
    </row>
    <row r="751" spans="34:102" x14ac:dyDescent="0.25">
      <c r="AH751" s="75"/>
      <c r="AI751" s="75"/>
      <c r="AJ751" s="75"/>
      <c r="AK751" s="75"/>
      <c r="AL751" s="75"/>
      <c r="AM751" s="75"/>
      <c r="AN751" s="75"/>
      <c r="AO751" s="117"/>
      <c r="AP751" s="117"/>
      <c r="AQ751" s="117"/>
      <c r="AR751" s="117"/>
      <c r="AS751" s="117"/>
      <c r="AT751" s="117"/>
      <c r="AU751" s="117"/>
      <c r="AV751" s="117"/>
      <c r="AW751" s="117"/>
      <c r="AX751" s="117"/>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c r="CF751" s="75"/>
      <c r="CG751" s="75"/>
      <c r="CH751" s="75"/>
      <c r="CI751" s="75"/>
      <c r="CJ751" s="75"/>
      <c r="CK751" s="75"/>
      <c r="CL751" s="75"/>
      <c r="CM751" s="75"/>
      <c r="CN751" s="75"/>
      <c r="CO751" s="75"/>
      <c r="CP751" s="75"/>
      <c r="CQ751" s="75"/>
      <c r="CR751" s="75"/>
      <c r="CS751" s="75"/>
      <c r="CT751" s="75"/>
      <c r="CU751" s="75"/>
      <c r="CV751" s="75"/>
      <c r="CW751" s="75"/>
      <c r="CX751" s="75"/>
    </row>
    <row r="752" spans="34:102" x14ac:dyDescent="0.25">
      <c r="AH752" s="75"/>
      <c r="AI752" s="75"/>
      <c r="AJ752" s="75"/>
      <c r="AK752" s="75"/>
      <c r="AL752" s="75"/>
      <c r="AM752" s="75"/>
      <c r="AN752" s="75"/>
      <c r="AO752" s="117"/>
      <c r="AP752" s="117"/>
      <c r="AQ752" s="117"/>
      <c r="AR752" s="117"/>
      <c r="AS752" s="117"/>
      <c r="AT752" s="117"/>
      <c r="AU752" s="117"/>
      <c r="AV752" s="117"/>
      <c r="AW752" s="117"/>
      <c r="AX752" s="117"/>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c r="CG752" s="75"/>
      <c r="CH752" s="75"/>
      <c r="CI752" s="75"/>
      <c r="CJ752" s="75"/>
      <c r="CK752" s="75"/>
      <c r="CL752" s="75"/>
      <c r="CM752" s="75"/>
      <c r="CN752" s="75"/>
      <c r="CO752" s="75"/>
      <c r="CP752" s="75"/>
      <c r="CQ752" s="75"/>
      <c r="CR752" s="75"/>
      <c r="CS752" s="75"/>
      <c r="CT752" s="75"/>
      <c r="CU752" s="75"/>
      <c r="CV752" s="75"/>
      <c r="CW752" s="75"/>
      <c r="CX752" s="75"/>
    </row>
    <row r="753" spans="34:102" x14ac:dyDescent="0.25">
      <c r="AH753" s="75"/>
      <c r="AI753" s="75"/>
      <c r="AJ753" s="75"/>
      <c r="AK753" s="75"/>
      <c r="AL753" s="75"/>
      <c r="AM753" s="75"/>
      <c r="AN753" s="75"/>
      <c r="AO753" s="117"/>
      <c r="AP753" s="117"/>
      <c r="AQ753" s="117"/>
      <c r="AR753" s="117"/>
      <c r="AS753" s="117"/>
      <c r="AT753" s="117"/>
      <c r="AU753" s="117"/>
      <c r="AV753" s="117"/>
      <c r="AW753" s="117"/>
      <c r="AX753" s="117"/>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c r="CF753" s="75"/>
      <c r="CG753" s="75"/>
      <c r="CH753" s="75"/>
      <c r="CI753" s="75"/>
      <c r="CJ753" s="75"/>
      <c r="CK753" s="75"/>
      <c r="CL753" s="75"/>
      <c r="CM753" s="75"/>
      <c r="CN753" s="75"/>
      <c r="CO753" s="75"/>
      <c r="CP753" s="75"/>
      <c r="CQ753" s="75"/>
      <c r="CR753" s="75"/>
      <c r="CS753" s="75"/>
      <c r="CT753" s="75"/>
      <c r="CU753" s="75"/>
      <c r="CV753" s="75"/>
      <c r="CW753" s="75"/>
      <c r="CX753" s="75"/>
    </row>
    <row r="754" spans="34:102" x14ac:dyDescent="0.25">
      <c r="AH754" s="75"/>
      <c r="AI754" s="75"/>
      <c r="AJ754" s="75"/>
      <c r="AK754" s="75"/>
      <c r="AL754" s="75"/>
      <c r="AM754" s="75"/>
      <c r="AN754" s="75"/>
      <c r="AO754" s="117"/>
      <c r="AP754" s="117"/>
      <c r="AQ754" s="117"/>
      <c r="AR754" s="117"/>
      <c r="AS754" s="117"/>
      <c r="AT754" s="117"/>
      <c r="AU754" s="117"/>
      <c r="AV754" s="117"/>
      <c r="AW754" s="117"/>
      <c r="AX754" s="117"/>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c r="CF754" s="75"/>
      <c r="CG754" s="75"/>
      <c r="CH754" s="75"/>
      <c r="CI754" s="75"/>
      <c r="CJ754" s="75"/>
      <c r="CK754" s="75"/>
      <c r="CL754" s="75"/>
      <c r="CM754" s="75"/>
      <c r="CN754" s="75"/>
      <c r="CO754" s="75"/>
      <c r="CP754" s="75"/>
      <c r="CQ754" s="75"/>
      <c r="CR754" s="75"/>
      <c r="CS754" s="75"/>
      <c r="CT754" s="75"/>
      <c r="CU754" s="75"/>
      <c r="CV754" s="75"/>
      <c r="CW754" s="75"/>
      <c r="CX754" s="75"/>
    </row>
    <row r="755" spans="34:102" x14ac:dyDescent="0.25">
      <c r="AH755" s="75"/>
      <c r="AI755" s="75"/>
      <c r="AJ755" s="75"/>
      <c r="AK755" s="75"/>
      <c r="AL755" s="75"/>
      <c r="AM755" s="75"/>
      <c r="AN755" s="75"/>
      <c r="AO755" s="117"/>
      <c r="AP755" s="117"/>
      <c r="AQ755" s="117"/>
      <c r="AR755" s="117"/>
      <c r="AS755" s="117"/>
      <c r="AT755" s="117"/>
      <c r="AU755" s="117"/>
      <c r="AV755" s="117"/>
      <c r="AW755" s="117"/>
      <c r="AX755" s="117"/>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c r="CF755" s="75"/>
      <c r="CG755" s="75"/>
      <c r="CH755" s="75"/>
      <c r="CI755" s="75"/>
      <c r="CJ755" s="75"/>
      <c r="CK755" s="75"/>
      <c r="CL755" s="75"/>
      <c r="CM755" s="75"/>
      <c r="CN755" s="75"/>
      <c r="CO755" s="75"/>
      <c r="CP755" s="75"/>
      <c r="CQ755" s="75"/>
      <c r="CR755" s="75"/>
      <c r="CS755" s="75"/>
      <c r="CT755" s="75"/>
      <c r="CU755" s="75"/>
      <c r="CV755" s="75"/>
      <c r="CW755" s="75"/>
      <c r="CX755" s="75"/>
    </row>
    <row r="756" spans="34:102" x14ac:dyDescent="0.25">
      <c r="AH756" s="75"/>
      <c r="AI756" s="75"/>
      <c r="AJ756" s="75"/>
      <c r="AK756" s="75"/>
      <c r="AL756" s="75"/>
      <c r="AM756" s="75"/>
      <c r="AN756" s="75"/>
      <c r="AO756" s="117"/>
      <c r="AP756" s="117"/>
      <c r="AQ756" s="117"/>
      <c r="AR756" s="117"/>
      <c r="AS756" s="117"/>
      <c r="AT756" s="117"/>
      <c r="AU756" s="117"/>
      <c r="AV756" s="117"/>
      <c r="AW756" s="117"/>
      <c r="AX756" s="117"/>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c r="CF756" s="75"/>
      <c r="CG756" s="75"/>
      <c r="CH756" s="75"/>
      <c r="CI756" s="75"/>
      <c r="CJ756" s="75"/>
      <c r="CK756" s="75"/>
      <c r="CL756" s="75"/>
      <c r="CM756" s="75"/>
      <c r="CN756" s="75"/>
      <c r="CO756" s="75"/>
      <c r="CP756" s="75"/>
      <c r="CQ756" s="75"/>
      <c r="CR756" s="75"/>
      <c r="CS756" s="75"/>
      <c r="CT756" s="75"/>
      <c r="CU756" s="75"/>
      <c r="CV756" s="75"/>
      <c r="CW756" s="75"/>
      <c r="CX756" s="75"/>
    </row>
    <row r="757" spans="34:102" x14ac:dyDescent="0.25">
      <c r="AH757" s="75"/>
      <c r="AI757" s="75"/>
      <c r="AJ757" s="75"/>
      <c r="AK757" s="75"/>
      <c r="AL757" s="75"/>
      <c r="AM757" s="75"/>
      <c r="AN757" s="75"/>
      <c r="AO757" s="117"/>
      <c r="AP757" s="117"/>
      <c r="AQ757" s="117"/>
      <c r="AR757" s="117"/>
      <c r="AS757" s="117"/>
      <c r="AT757" s="117"/>
      <c r="AU757" s="117"/>
      <c r="AV757" s="117"/>
      <c r="AW757" s="117"/>
      <c r="AX757" s="117"/>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c r="CF757" s="75"/>
      <c r="CG757" s="75"/>
      <c r="CH757" s="75"/>
      <c r="CI757" s="75"/>
      <c r="CJ757" s="75"/>
      <c r="CK757" s="75"/>
      <c r="CL757" s="75"/>
      <c r="CM757" s="75"/>
      <c r="CN757" s="75"/>
      <c r="CO757" s="75"/>
      <c r="CP757" s="75"/>
      <c r="CQ757" s="75"/>
      <c r="CR757" s="75"/>
      <c r="CS757" s="75"/>
      <c r="CT757" s="75"/>
      <c r="CU757" s="75"/>
      <c r="CV757" s="75"/>
      <c r="CW757" s="75"/>
      <c r="CX757" s="75"/>
    </row>
    <row r="758" spans="34:102" x14ac:dyDescent="0.25">
      <c r="AH758" s="75"/>
      <c r="AI758" s="75"/>
      <c r="AJ758" s="75"/>
      <c r="AK758" s="75"/>
      <c r="AL758" s="75"/>
      <c r="AM758" s="75"/>
      <c r="AN758" s="75"/>
      <c r="AO758" s="117"/>
      <c r="AP758" s="117"/>
      <c r="AQ758" s="117"/>
      <c r="AR758" s="117"/>
      <c r="AS758" s="117"/>
      <c r="AT758" s="117"/>
      <c r="AU758" s="117"/>
      <c r="AV758" s="117"/>
      <c r="AW758" s="117"/>
      <c r="AX758" s="117"/>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c r="CF758" s="75"/>
      <c r="CG758" s="75"/>
      <c r="CH758" s="75"/>
      <c r="CI758" s="75"/>
      <c r="CJ758" s="75"/>
      <c r="CK758" s="75"/>
      <c r="CL758" s="75"/>
      <c r="CM758" s="75"/>
      <c r="CN758" s="75"/>
      <c r="CO758" s="75"/>
      <c r="CP758" s="75"/>
      <c r="CQ758" s="75"/>
      <c r="CR758" s="75"/>
      <c r="CS758" s="75"/>
      <c r="CT758" s="75"/>
      <c r="CU758" s="75"/>
      <c r="CV758" s="75"/>
      <c r="CW758" s="75"/>
      <c r="CX758" s="75"/>
    </row>
    <row r="759" spans="34:102" x14ac:dyDescent="0.25">
      <c r="AH759" s="75"/>
      <c r="AI759" s="75"/>
      <c r="AJ759" s="75"/>
      <c r="AK759" s="75"/>
      <c r="AL759" s="75"/>
      <c r="AM759" s="75"/>
      <c r="AN759" s="75"/>
      <c r="AO759" s="117"/>
      <c r="AP759" s="117"/>
      <c r="AQ759" s="117"/>
      <c r="AR759" s="117"/>
      <c r="AS759" s="117"/>
      <c r="AT759" s="117"/>
      <c r="AU759" s="117"/>
      <c r="AV759" s="117"/>
      <c r="AW759" s="117"/>
      <c r="AX759" s="117"/>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c r="CF759" s="75"/>
      <c r="CG759" s="75"/>
      <c r="CH759" s="75"/>
      <c r="CI759" s="75"/>
      <c r="CJ759" s="75"/>
      <c r="CK759" s="75"/>
      <c r="CL759" s="75"/>
      <c r="CM759" s="75"/>
      <c r="CN759" s="75"/>
      <c r="CO759" s="75"/>
      <c r="CP759" s="75"/>
      <c r="CQ759" s="75"/>
      <c r="CR759" s="75"/>
      <c r="CS759" s="75"/>
      <c r="CT759" s="75"/>
      <c r="CU759" s="75"/>
      <c r="CV759" s="75"/>
      <c r="CW759" s="75"/>
      <c r="CX759" s="75"/>
    </row>
    <row r="760" spans="34:102" x14ac:dyDescent="0.25">
      <c r="AH760" s="75"/>
      <c r="AI760" s="75"/>
      <c r="AJ760" s="75"/>
      <c r="AK760" s="75"/>
      <c r="AL760" s="75"/>
      <c r="AM760" s="75"/>
      <c r="AN760" s="75"/>
      <c r="AO760" s="117"/>
      <c r="AP760" s="117"/>
      <c r="AQ760" s="117"/>
      <c r="AR760" s="117"/>
      <c r="AS760" s="117"/>
      <c r="AT760" s="117"/>
      <c r="AU760" s="117"/>
      <c r="AV760" s="117"/>
      <c r="AW760" s="117"/>
      <c r="AX760" s="117"/>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c r="CU760" s="75"/>
      <c r="CV760" s="75"/>
      <c r="CW760" s="75"/>
      <c r="CX760" s="75"/>
    </row>
    <row r="761" spans="34:102" x14ac:dyDescent="0.25">
      <c r="AH761" s="75"/>
      <c r="AI761" s="75"/>
      <c r="AJ761" s="75"/>
      <c r="AK761" s="75"/>
      <c r="AL761" s="75"/>
      <c r="AM761" s="75"/>
      <c r="AN761" s="75"/>
      <c r="AO761" s="117"/>
      <c r="AP761" s="117"/>
      <c r="AQ761" s="117"/>
      <c r="AR761" s="117"/>
      <c r="AS761" s="117"/>
      <c r="AT761" s="117"/>
      <c r="AU761" s="117"/>
      <c r="AV761" s="117"/>
      <c r="AW761" s="117"/>
      <c r="AX761" s="117"/>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c r="CU761" s="75"/>
      <c r="CV761" s="75"/>
      <c r="CW761" s="75"/>
      <c r="CX761" s="75"/>
    </row>
    <row r="762" spans="34:102" x14ac:dyDescent="0.25">
      <c r="AH762" s="75"/>
      <c r="AI762" s="75"/>
      <c r="AJ762" s="75"/>
      <c r="AK762" s="75"/>
      <c r="AL762" s="75"/>
      <c r="AM762" s="75"/>
      <c r="AN762" s="75"/>
      <c r="AO762" s="117"/>
      <c r="AP762" s="117"/>
      <c r="AQ762" s="117"/>
      <c r="AR762" s="117"/>
      <c r="AS762" s="117"/>
      <c r="AT762" s="117"/>
      <c r="AU762" s="117"/>
      <c r="AV762" s="117"/>
      <c r="AW762" s="117"/>
      <c r="AX762" s="117"/>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c r="CU762" s="75"/>
      <c r="CV762" s="75"/>
      <c r="CW762" s="75"/>
      <c r="CX762" s="75"/>
    </row>
    <row r="763" spans="34:102" x14ac:dyDescent="0.25">
      <c r="AH763" s="75"/>
      <c r="AI763" s="75"/>
      <c r="AJ763" s="75"/>
      <c r="AK763" s="75"/>
      <c r="AL763" s="75"/>
      <c r="AM763" s="75"/>
      <c r="AN763" s="75"/>
      <c r="AO763" s="117"/>
      <c r="AP763" s="117"/>
      <c r="AQ763" s="117"/>
      <c r="AR763" s="117"/>
      <c r="AS763" s="117"/>
      <c r="AT763" s="117"/>
      <c r="AU763" s="117"/>
      <c r="AV763" s="117"/>
      <c r="AW763" s="117"/>
      <c r="AX763" s="117"/>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c r="CU763" s="75"/>
      <c r="CV763" s="75"/>
      <c r="CW763" s="75"/>
      <c r="CX763" s="75"/>
    </row>
    <row r="764" spans="34:102" x14ac:dyDescent="0.25">
      <c r="AH764" s="75"/>
      <c r="AI764" s="75"/>
      <c r="AJ764" s="75"/>
      <c r="AK764" s="75"/>
      <c r="AL764" s="75"/>
      <c r="AM764" s="75"/>
      <c r="AN764" s="75"/>
      <c r="AO764" s="117"/>
      <c r="AP764" s="117"/>
      <c r="AQ764" s="117"/>
      <c r="AR764" s="117"/>
      <c r="AS764" s="117"/>
      <c r="AT764" s="117"/>
      <c r="AU764" s="117"/>
      <c r="AV764" s="117"/>
      <c r="AW764" s="117"/>
      <c r="AX764" s="117"/>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c r="CU764" s="75"/>
      <c r="CV764" s="75"/>
      <c r="CW764" s="75"/>
      <c r="CX764" s="75"/>
    </row>
    <row r="765" spans="34:102" x14ac:dyDescent="0.25">
      <c r="AH765" s="75"/>
      <c r="AI765" s="75"/>
      <c r="AJ765" s="75"/>
      <c r="AK765" s="75"/>
      <c r="AL765" s="75"/>
      <c r="AM765" s="75"/>
      <c r="AN765" s="75"/>
      <c r="AO765" s="117"/>
      <c r="AP765" s="117"/>
      <c r="AQ765" s="117"/>
      <c r="AR765" s="117"/>
      <c r="AS765" s="117"/>
      <c r="AT765" s="117"/>
      <c r="AU765" s="117"/>
      <c r="AV765" s="117"/>
      <c r="AW765" s="117"/>
      <c r="AX765" s="117"/>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c r="CU765" s="75"/>
      <c r="CV765" s="75"/>
      <c r="CW765" s="75"/>
      <c r="CX765" s="75"/>
    </row>
    <row r="766" spans="34:102" x14ac:dyDescent="0.25">
      <c r="AH766" s="75"/>
      <c r="AI766" s="75"/>
      <c r="AJ766" s="75"/>
      <c r="AK766" s="75"/>
      <c r="AL766" s="75"/>
      <c r="AM766" s="75"/>
      <c r="AN766" s="75"/>
      <c r="AO766" s="117"/>
      <c r="AP766" s="117"/>
      <c r="AQ766" s="117"/>
      <c r="AR766" s="117"/>
      <c r="AS766" s="117"/>
      <c r="AT766" s="117"/>
      <c r="AU766" s="117"/>
      <c r="AV766" s="117"/>
      <c r="AW766" s="117"/>
      <c r="AX766" s="117"/>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c r="CU766" s="75"/>
      <c r="CV766" s="75"/>
      <c r="CW766" s="75"/>
      <c r="CX766" s="75"/>
    </row>
    <row r="767" spans="34:102" x14ac:dyDescent="0.25">
      <c r="AH767" s="75"/>
      <c r="AI767" s="75"/>
      <c r="AJ767" s="75"/>
      <c r="AK767" s="75"/>
      <c r="AL767" s="75"/>
      <c r="AM767" s="75"/>
      <c r="AN767" s="75"/>
      <c r="AO767" s="117"/>
      <c r="AP767" s="117"/>
      <c r="AQ767" s="117"/>
      <c r="AR767" s="117"/>
      <c r="AS767" s="117"/>
      <c r="AT767" s="117"/>
      <c r="AU767" s="117"/>
      <c r="AV767" s="117"/>
      <c r="AW767" s="117"/>
      <c r="AX767" s="117"/>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c r="CU767" s="75"/>
      <c r="CV767" s="75"/>
      <c r="CW767" s="75"/>
      <c r="CX767" s="75"/>
    </row>
    <row r="768" spans="34:102" x14ac:dyDescent="0.25">
      <c r="AH768" s="75"/>
      <c r="AI768" s="75"/>
      <c r="AJ768" s="75"/>
      <c r="AK768" s="75"/>
      <c r="AL768" s="75"/>
      <c r="AM768" s="75"/>
      <c r="AN768" s="75"/>
      <c r="AO768" s="117"/>
      <c r="AP768" s="117"/>
      <c r="AQ768" s="117"/>
      <c r="AR768" s="117"/>
      <c r="AS768" s="117"/>
      <c r="AT768" s="117"/>
      <c r="AU768" s="117"/>
      <c r="AV768" s="117"/>
      <c r="AW768" s="117"/>
      <c r="AX768" s="117"/>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c r="CU768" s="75"/>
      <c r="CV768" s="75"/>
      <c r="CW768" s="75"/>
      <c r="CX768" s="75"/>
    </row>
    <row r="769" spans="34:102" x14ac:dyDescent="0.25">
      <c r="AH769" s="75"/>
      <c r="AI769" s="75"/>
      <c r="AJ769" s="75"/>
      <c r="AK769" s="75"/>
      <c r="AL769" s="75"/>
      <c r="AM769" s="75"/>
      <c r="AN769" s="75"/>
      <c r="AO769" s="117"/>
      <c r="AP769" s="117"/>
      <c r="AQ769" s="117"/>
      <c r="AR769" s="117"/>
      <c r="AS769" s="117"/>
      <c r="AT769" s="117"/>
      <c r="AU769" s="117"/>
      <c r="AV769" s="117"/>
      <c r="AW769" s="117"/>
      <c r="AX769" s="117"/>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c r="CU769" s="75"/>
      <c r="CV769" s="75"/>
      <c r="CW769" s="75"/>
      <c r="CX769" s="75"/>
    </row>
    <row r="770" spans="34:102" x14ac:dyDescent="0.25">
      <c r="AH770" s="75"/>
      <c r="AI770" s="75"/>
      <c r="AJ770" s="75"/>
      <c r="AK770" s="75"/>
      <c r="AL770" s="75"/>
      <c r="AM770" s="75"/>
      <c r="AN770" s="75"/>
      <c r="AO770" s="117"/>
      <c r="AP770" s="117"/>
      <c r="AQ770" s="117"/>
      <c r="AR770" s="117"/>
      <c r="AS770" s="117"/>
      <c r="AT770" s="117"/>
      <c r="AU770" s="117"/>
      <c r="AV770" s="117"/>
      <c r="AW770" s="117"/>
      <c r="AX770" s="117"/>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c r="CU770" s="75"/>
      <c r="CV770" s="75"/>
      <c r="CW770" s="75"/>
      <c r="CX770" s="75"/>
    </row>
    <row r="771" spans="34:102" x14ac:dyDescent="0.25">
      <c r="AH771" s="75"/>
      <c r="AI771" s="75"/>
      <c r="AJ771" s="75"/>
      <c r="AK771" s="75"/>
      <c r="AL771" s="75"/>
      <c r="AM771" s="75"/>
      <c r="AN771" s="75"/>
      <c r="AO771" s="117"/>
      <c r="AP771" s="117"/>
      <c r="AQ771" s="117"/>
      <c r="AR771" s="117"/>
      <c r="AS771" s="117"/>
      <c r="AT771" s="117"/>
      <c r="AU771" s="117"/>
      <c r="AV771" s="117"/>
      <c r="AW771" s="117"/>
      <c r="AX771" s="117"/>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c r="CU771" s="75"/>
      <c r="CV771" s="75"/>
      <c r="CW771" s="75"/>
      <c r="CX771" s="75"/>
    </row>
    <row r="772" spans="34:102" x14ac:dyDescent="0.25">
      <c r="AH772" s="75"/>
      <c r="AI772" s="75"/>
      <c r="AJ772" s="75"/>
      <c r="AK772" s="75"/>
      <c r="AL772" s="75"/>
      <c r="AM772" s="75"/>
      <c r="AN772" s="75"/>
      <c r="AO772" s="117"/>
      <c r="AP772" s="117"/>
      <c r="AQ772" s="117"/>
      <c r="AR772" s="117"/>
      <c r="AS772" s="117"/>
      <c r="AT772" s="117"/>
      <c r="AU772" s="117"/>
      <c r="AV772" s="117"/>
      <c r="AW772" s="117"/>
      <c r="AX772" s="117"/>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c r="CU772" s="75"/>
      <c r="CV772" s="75"/>
      <c r="CW772" s="75"/>
      <c r="CX772" s="75"/>
    </row>
    <row r="773" spans="34:102" x14ac:dyDescent="0.25">
      <c r="AH773" s="75"/>
      <c r="AI773" s="75"/>
      <c r="AJ773" s="75"/>
      <c r="AK773" s="75"/>
      <c r="AL773" s="75"/>
      <c r="AM773" s="75"/>
      <c r="AN773" s="75"/>
      <c r="AO773" s="117"/>
      <c r="AP773" s="117"/>
      <c r="AQ773" s="117"/>
      <c r="AR773" s="117"/>
      <c r="AS773" s="117"/>
      <c r="AT773" s="117"/>
      <c r="AU773" s="117"/>
      <c r="AV773" s="117"/>
      <c r="AW773" s="117"/>
      <c r="AX773" s="117"/>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c r="CU773" s="75"/>
      <c r="CV773" s="75"/>
      <c r="CW773" s="75"/>
      <c r="CX773" s="75"/>
    </row>
    <row r="774" spans="34:102" x14ac:dyDescent="0.25">
      <c r="AH774" s="75"/>
      <c r="AI774" s="75"/>
      <c r="AJ774" s="75"/>
      <c r="AK774" s="75"/>
      <c r="AL774" s="75"/>
      <c r="AM774" s="75"/>
      <c r="AN774" s="75"/>
      <c r="AO774" s="117"/>
      <c r="AP774" s="117"/>
      <c r="AQ774" s="117"/>
      <c r="AR774" s="117"/>
      <c r="AS774" s="117"/>
      <c r="AT774" s="117"/>
      <c r="AU774" s="117"/>
      <c r="AV774" s="117"/>
      <c r="AW774" s="117"/>
      <c r="AX774" s="117"/>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c r="CU774" s="75"/>
      <c r="CV774" s="75"/>
      <c r="CW774" s="75"/>
      <c r="CX774" s="75"/>
    </row>
    <row r="775" spans="34:102" x14ac:dyDescent="0.25">
      <c r="AH775" s="75"/>
      <c r="AI775" s="75"/>
      <c r="AJ775" s="75"/>
      <c r="AK775" s="75"/>
      <c r="AL775" s="75"/>
      <c r="AM775" s="75"/>
      <c r="AN775" s="75"/>
      <c r="AO775" s="117"/>
      <c r="AP775" s="117"/>
      <c r="AQ775" s="117"/>
      <c r="AR775" s="117"/>
      <c r="AS775" s="117"/>
      <c r="AT775" s="117"/>
      <c r="AU775" s="117"/>
      <c r="AV775" s="117"/>
      <c r="AW775" s="117"/>
      <c r="AX775" s="117"/>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c r="CU775" s="75"/>
      <c r="CV775" s="75"/>
      <c r="CW775" s="75"/>
      <c r="CX775" s="75"/>
    </row>
    <row r="776" spans="34:102" x14ac:dyDescent="0.25">
      <c r="AH776" s="75"/>
      <c r="AI776" s="75"/>
      <c r="AJ776" s="75"/>
      <c r="AK776" s="75"/>
      <c r="AL776" s="75"/>
      <c r="AM776" s="75"/>
      <c r="AN776" s="75"/>
      <c r="AO776" s="117"/>
      <c r="AP776" s="117"/>
      <c r="AQ776" s="117"/>
      <c r="AR776" s="117"/>
      <c r="AS776" s="117"/>
      <c r="AT776" s="117"/>
      <c r="AU776" s="117"/>
      <c r="AV776" s="117"/>
      <c r="AW776" s="117"/>
      <c r="AX776" s="117"/>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c r="CU776" s="75"/>
      <c r="CV776" s="75"/>
      <c r="CW776" s="75"/>
      <c r="CX776" s="75"/>
    </row>
    <row r="777" spans="34:102" x14ac:dyDescent="0.25">
      <c r="AH777" s="75"/>
      <c r="AI777" s="75"/>
      <c r="AJ777" s="75"/>
      <c r="AK777" s="75"/>
      <c r="AL777" s="75"/>
      <c r="AM777" s="75"/>
      <c r="AN777" s="75"/>
      <c r="AO777" s="117"/>
      <c r="AP777" s="117"/>
      <c r="AQ777" s="117"/>
      <c r="AR777" s="117"/>
      <c r="AS777" s="117"/>
      <c r="AT777" s="117"/>
      <c r="AU777" s="117"/>
      <c r="AV777" s="117"/>
      <c r="AW777" s="117"/>
      <c r="AX777" s="117"/>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c r="CU777" s="75"/>
      <c r="CV777" s="75"/>
      <c r="CW777" s="75"/>
      <c r="CX777" s="75"/>
    </row>
    <row r="778" spans="34:102" x14ac:dyDescent="0.25">
      <c r="AH778" s="75"/>
      <c r="AI778" s="75"/>
      <c r="AJ778" s="75"/>
      <c r="AK778" s="75"/>
      <c r="AL778" s="75"/>
      <c r="AM778" s="75"/>
      <c r="AN778" s="75"/>
      <c r="AO778" s="117"/>
      <c r="AP778" s="117"/>
      <c r="AQ778" s="117"/>
      <c r="AR778" s="117"/>
      <c r="AS778" s="117"/>
      <c r="AT778" s="117"/>
      <c r="AU778" s="117"/>
      <c r="AV778" s="117"/>
      <c r="AW778" s="117"/>
      <c r="AX778" s="117"/>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c r="CU778" s="75"/>
      <c r="CV778" s="75"/>
      <c r="CW778" s="75"/>
      <c r="CX778" s="75"/>
    </row>
    <row r="779" spans="34:102" x14ac:dyDescent="0.25">
      <c r="AH779" s="75"/>
      <c r="AI779" s="75"/>
      <c r="AJ779" s="75"/>
      <c r="AK779" s="75"/>
      <c r="AL779" s="75"/>
      <c r="AM779" s="75"/>
      <c r="AN779" s="75"/>
      <c r="AO779" s="117"/>
      <c r="AP779" s="117"/>
      <c r="AQ779" s="117"/>
      <c r="AR779" s="117"/>
      <c r="AS779" s="117"/>
      <c r="AT779" s="117"/>
      <c r="AU779" s="117"/>
      <c r="AV779" s="117"/>
      <c r="AW779" s="117"/>
      <c r="AX779" s="117"/>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c r="CU779" s="75"/>
      <c r="CV779" s="75"/>
      <c r="CW779" s="75"/>
      <c r="CX779" s="75"/>
    </row>
    <row r="780" spans="34:102" x14ac:dyDescent="0.25">
      <c r="AH780" s="75"/>
      <c r="AI780" s="75"/>
      <c r="AJ780" s="75"/>
      <c r="AK780" s="75"/>
      <c r="AL780" s="75"/>
      <c r="AM780" s="75"/>
      <c r="AN780" s="75"/>
      <c r="AO780" s="117"/>
      <c r="AP780" s="117"/>
      <c r="AQ780" s="117"/>
      <c r="AR780" s="117"/>
      <c r="AS780" s="117"/>
      <c r="AT780" s="117"/>
      <c r="AU780" s="117"/>
      <c r="AV780" s="117"/>
      <c r="AW780" s="117"/>
      <c r="AX780" s="117"/>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c r="CU780" s="75"/>
      <c r="CV780" s="75"/>
      <c r="CW780" s="75"/>
      <c r="CX780" s="75"/>
    </row>
    <row r="781" spans="34:102" x14ac:dyDescent="0.25">
      <c r="AH781" s="75"/>
      <c r="AI781" s="75"/>
      <c r="AJ781" s="75"/>
      <c r="AK781" s="75"/>
      <c r="AL781" s="75"/>
      <c r="AM781" s="75"/>
      <c r="AN781" s="75"/>
      <c r="AO781" s="117"/>
      <c r="AP781" s="117"/>
      <c r="AQ781" s="117"/>
      <c r="AR781" s="117"/>
      <c r="AS781" s="117"/>
      <c r="AT781" s="117"/>
      <c r="AU781" s="117"/>
      <c r="AV781" s="117"/>
      <c r="AW781" s="117"/>
      <c r="AX781" s="117"/>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c r="CU781" s="75"/>
      <c r="CV781" s="75"/>
      <c r="CW781" s="75"/>
      <c r="CX781" s="75"/>
    </row>
    <row r="782" spans="34:102" x14ac:dyDescent="0.25">
      <c r="AH782" s="75"/>
      <c r="AI782" s="75"/>
      <c r="AJ782" s="75"/>
      <c r="AK782" s="75"/>
      <c r="AL782" s="75"/>
      <c r="AM782" s="75"/>
      <c r="AN782" s="75"/>
      <c r="AO782" s="117"/>
      <c r="AP782" s="117"/>
      <c r="AQ782" s="117"/>
      <c r="AR782" s="117"/>
      <c r="AS782" s="117"/>
      <c r="AT782" s="117"/>
      <c r="AU782" s="117"/>
      <c r="AV782" s="117"/>
      <c r="AW782" s="117"/>
      <c r="AX782" s="117"/>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c r="CU782" s="75"/>
      <c r="CV782" s="75"/>
      <c r="CW782" s="75"/>
      <c r="CX782" s="75"/>
    </row>
    <row r="783" spans="34:102" x14ac:dyDescent="0.25">
      <c r="AH783" s="75"/>
      <c r="AI783" s="75"/>
      <c r="AJ783" s="75"/>
      <c r="AK783" s="75"/>
      <c r="AL783" s="75"/>
      <c r="AM783" s="75"/>
      <c r="AN783" s="75"/>
      <c r="AO783" s="117"/>
      <c r="AP783" s="117"/>
      <c r="AQ783" s="117"/>
      <c r="AR783" s="117"/>
      <c r="AS783" s="117"/>
      <c r="AT783" s="117"/>
      <c r="AU783" s="117"/>
      <c r="AV783" s="117"/>
      <c r="AW783" s="117"/>
      <c r="AX783" s="117"/>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c r="CU783" s="75"/>
      <c r="CV783" s="75"/>
      <c r="CW783" s="75"/>
      <c r="CX783" s="75"/>
    </row>
    <row r="784" spans="34:102" x14ac:dyDescent="0.25">
      <c r="AH784" s="75"/>
      <c r="AI784" s="75"/>
      <c r="AJ784" s="75"/>
      <c r="AK784" s="75"/>
      <c r="AL784" s="75"/>
      <c r="AM784" s="75"/>
      <c r="AN784" s="75"/>
      <c r="AO784" s="117"/>
      <c r="AP784" s="117"/>
      <c r="AQ784" s="117"/>
      <c r="AR784" s="117"/>
      <c r="AS784" s="117"/>
      <c r="AT784" s="117"/>
      <c r="AU784" s="117"/>
      <c r="AV784" s="117"/>
      <c r="AW784" s="117"/>
      <c r="AX784" s="117"/>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c r="CU784" s="75"/>
      <c r="CV784" s="75"/>
      <c r="CW784" s="75"/>
      <c r="CX784" s="75"/>
    </row>
    <row r="785" spans="34:102" x14ac:dyDescent="0.25">
      <c r="AH785" s="75"/>
      <c r="AI785" s="75"/>
      <c r="AJ785" s="75"/>
      <c r="AK785" s="75"/>
      <c r="AL785" s="75"/>
      <c r="AM785" s="75"/>
      <c r="AN785" s="75"/>
      <c r="AO785" s="117"/>
      <c r="AP785" s="117"/>
      <c r="AQ785" s="117"/>
      <c r="AR785" s="117"/>
      <c r="AS785" s="117"/>
      <c r="AT785" s="117"/>
      <c r="AU785" s="117"/>
      <c r="AV785" s="117"/>
      <c r="AW785" s="117"/>
      <c r="AX785" s="117"/>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c r="CU785" s="75"/>
      <c r="CV785" s="75"/>
      <c r="CW785" s="75"/>
      <c r="CX785" s="75"/>
    </row>
    <row r="786" spans="34:102" x14ac:dyDescent="0.25">
      <c r="AH786" s="75"/>
      <c r="AI786" s="75"/>
      <c r="AJ786" s="75"/>
      <c r="AK786" s="75"/>
      <c r="AL786" s="75"/>
      <c r="AM786" s="75"/>
      <c r="AN786" s="75"/>
      <c r="AO786" s="117"/>
      <c r="AP786" s="117"/>
      <c r="AQ786" s="117"/>
      <c r="AR786" s="117"/>
      <c r="AS786" s="117"/>
      <c r="AT786" s="117"/>
      <c r="AU786" s="117"/>
      <c r="AV786" s="117"/>
      <c r="AW786" s="117"/>
      <c r="AX786" s="117"/>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c r="CU786" s="75"/>
      <c r="CV786" s="75"/>
      <c r="CW786" s="75"/>
      <c r="CX786" s="75"/>
    </row>
    <row r="787" spans="34:102" x14ac:dyDescent="0.25">
      <c r="AH787" s="75"/>
      <c r="AI787" s="75"/>
      <c r="AJ787" s="75"/>
      <c r="AK787" s="75"/>
      <c r="AL787" s="75"/>
      <c r="AM787" s="75"/>
      <c r="AN787" s="75"/>
      <c r="AO787" s="117"/>
      <c r="AP787" s="117"/>
      <c r="AQ787" s="117"/>
      <c r="AR787" s="117"/>
      <c r="AS787" s="117"/>
      <c r="AT787" s="117"/>
      <c r="AU787" s="117"/>
      <c r="AV787" s="117"/>
      <c r="AW787" s="117"/>
      <c r="AX787" s="117"/>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c r="CU787" s="75"/>
      <c r="CV787" s="75"/>
      <c r="CW787" s="75"/>
      <c r="CX787" s="75"/>
    </row>
    <row r="788" spans="34:102" x14ac:dyDescent="0.25">
      <c r="AH788" s="75"/>
      <c r="AI788" s="75"/>
      <c r="AJ788" s="75"/>
      <c r="AK788" s="75"/>
      <c r="AL788" s="75"/>
      <c r="AM788" s="75"/>
      <c r="AN788" s="75"/>
      <c r="AO788" s="117"/>
      <c r="AP788" s="117"/>
      <c r="AQ788" s="117"/>
      <c r="AR788" s="117"/>
      <c r="AS788" s="117"/>
      <c r="AT788" s="117"/>
      <c r="AU788" s="117"/>
      <c r="AV788" s="117"/>
      <c r="AW788" s="117"/>
      <c r="AX788" s="117"/>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c r="CU788" s="75"/>
      <c r="CV788" s="75"/>
      <c r="CW788" s="75"/>
      <c r="CX788" s="75"/>
    </row>
    <row r="789" spans="34:102" x14ac:dyDescent="0.25">
      <c r="AH789" s="75"/>
      <c r="AI789" s="75"/>
      <c r="AJ789" s="75"/>
      <c r="AK789" s="75"/>
      <c r="AL789" s="75"/>
      <c r="AM789" s="75"/>
      <c r="AN789" s="75"/>
      <c r="AO789" s="117"/>
      <c r="AP789" s="117"/>
      <c r="AQ789" s="117"/>
      <c r="AR789" s="117"/>
      <c r="AS789" s="117"/>
      <c r="AT789" s="117"/>
      <c r="AU789" s="117"/>
      <c r="AV789" s="117"/>
      <c r="AW789" s="117"/>
      <c r="AX789" s="117"/>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c r="CU789" s="75"/>
      <c r="CV789" s="75"/>
      <c r="CW789" s="75"/>
      <c r="CX789" s="75"/>
    </row>
    <row r="790" spans="34:102" x14ac:dyDescent="0.25">
      <c r="AH790" s="75"/>
      <c r="AI790" s="75"/>
      <c r="AJ790" s="75"/>
      <c r="AK790" s="75"/>
      <c r="AL790" s="75"/>
      <c r="AM790" s="75"/>
      <c r="AN790" s="75"/>
      <c r="AO790" s="117"/>
      <c r="AP790" s="117"/>
      <c r="AQ790" s="117"/>
      <c r="AR790" s="117"/>
      <c r="AS790" s="117"/>
      <c r="AT790" s="117"/>
      <c r="AU790" s="117"/>
      <c r="AV790" s="117"/>
      <c r="AW790" s="117"/>
      <c r="AX790" s="117"/>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c r="CU790" s="75"/>
      <c r="CV790" s="75"/>
      <c r="CW790" s="75"/>
      <c r="CX790" s="75"/>
    </row>
    <row r="791" spans="34:102" x14ac:dyDescent="0.25">
      <c r="AH791" s="75"/>
      <c r="AI791" s="75"/>
      <c r="AJ791" s="75"/>
      <c r="AK791" s="75"/>
      <c r="AL791" s="75"/>
      <c r="AM791" s="75"/>
      <c r="AN791" s="75"/>
      <c r="AO791" s="117"/>
      <c r="AP791" s="117"/>
      <c r="AQ791" s="117"/>
      <c r="AR791" s="117"/>
      <c r="AS791" s="117"/>
      <c r="AT791" s="117"/>
      <c r="AU791" s="117"/>
      <c r="AV791" s="117"/>
      <c r="AW791" s="117"/>
      <c r="AX791" s="117"/>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c r="CU791" s="75"/>
      <c r="CV791" s="75"/>
      <c r="CW791" s="75"/>
      <c r="CX791" s="75"/>
    </row>
    <row r="792" spans="34:102" x14ac:dyDescent="0.25">
      <c r="AH792" s="75"/>
      <c r="AI792" s="75"/>
      <c r="AJ792" s="75"/>
      <c r="AK792" s="75"/>
      <c r="AL792" s="75"/>
      <c r="AM792" s="75"/>
      <c r="AN792" s="75"/>
      <c r="AO792" s="117"/>
      <c r="AP792" s="117"/>
      <c r="AQ792" s="117"/>
      <c r="AR792" s="117"/>
      <c r="AS792" s="117"/>
      <c r="AT792" s="117"/>
      <c r="AU792" s="117"/>
      <c r="AV792" s="117"/>
      <c r="AW792" s="117"/>
      <c r="AX792" s="117"/>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c r="CU792" s="75"/>
      <c r="CV792" s="75"/>
      <c r="CW792" s="75"/>
      <c r="CX792" s="75"/>
    </row>
    <row r="793" spans="34:102" x14ac:dyDescent="0.25">
      <c r="AH793" s="75"/>
      <c r="AI793" s="75"/>
      <c r="AJ793" s="75"/>
      <c r="AK793" s="75"/>
      <c r="AL793" s="75"/>
      <c r="AM793" s="75"/>
      <c r="AN793" s="75"/>
      <c r="AO793" s="117"/>
      <c r="AP793" s="117"/>
      <c r="AQ793" s="117"/>
      <c r="AR793" s="117"/>
      <c r="AS793" s="117"/>
      <c r="AT793" s="117"/>
      <c r="AU793" s="117"/>
      <c r="AV793" s="117"/>
      <c r="AW793" s="117"/>
      <c r="AX793" s="117"/>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c r="CU793" s="75"/>
      <c r="CV793" s="75"/>
      <c r="CW793" s="75"/>
      <c r="CX793" s="75"/>
    </row>
    <row r="794" spans="34:102" x14ac:dyDescent="0.25">
      <c r="AH794" s="75"/>
      <c r="AI794" s="75"/>
      <c r="AJ794" s="75"/>
      <c r="AK794" s="75"/>
      <c r="AL794" s="75"/>
      <c r="AM794" s="75"/>
      <c r="AN794" s="75"/>
      <c r="AO794" s="117"/>
      <c r="AP794" s="117"/>
      <c r="AQ794" s="117"/>
      <c r="AR794" s="117"/>
      <c r="AS794" s="117"/>
      <c r="AT794" s="117"/>
      <c r="AU794" s="117"/>
      <c r="AV794" s="117"/>
      <c r="AW794" s="117"/>
      <c r="AX794" s="117"/>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c r="CU794" s="75"/>
      <c r="CV794" s="75"/>
      <c r="CW794" s="75"/>
      <c r="CX794" s="75"/>
    </row>
    <row r="795" spans="34:102" x14ac:dyDescent="0.25">
      <c r="AH795" s="75"/>
      <c r="AI795" s="75"/>
      <c r="AJ795" s="75"/>
      <c r="AK795" s="75"/>
      <c r="AL795" s="75"/>
      <c r="AM795" s="75"/>
      <c r="AN795" s="75"/>
      <c r="AO795" s="117"/>
      <c r="AP795" s="117"/>
      <c r="AQ795" s="117"/>
      <c r="AR795" s="117"/>
      <c r="AS795" s="117"/>
      <c r="AT795" s="117"/>
      <c r="AU795" s="117"/>
      <c r="AV795" s="117"/>
      <c r="AW795" s="117"/>
      <c r="AX795" s="117"/>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c r="CU795" s="75"/>
      <c r="CV795" s="75"/>
      <c r="CW795" s="75"/>
      <c r="CX795" s="75"/>
    </row>
    <row r="796" spans="34:102" x14ac:dyDescent="0.25">
      <c r="AH796" s="75"/>
      <c r="AI796" s="75"/>
      <c r="AJ796" s="75"/>
      <c r="AK796" s="75"/>
      <c r="AL796" s="75"/>
      <c r="AM796" s="75"/>
      <c r="AN796" s="75"/>
      <c r="AO796" s="117"/>
      <c r="AP796" s="117"/>
      <c r="AQ796" s="117"/>
      <c r="AR796" s="117"/>
      <c r="AS796" s="117"/>
      <c r="AT796" s="117"/>
      <c r="AU796" s="117"/>
      <c r="AV796" s="117"/>
      <c r="AW796" s="117"/>
      <c r="AX796" s="117"/>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c r="CU796" s="75"/>
      <c r="CV796" s="75"/>
      <c r="CW796" s="75"/>
      <c r="CX796" s="75"/>
    </row>
    <row r="797" spans="34:102" x14ac:dyDescent="0.25">
      <c r="AH797" s="75"/>
      <c r="AI797" s="75"/>
      <c r="AJ797" s="75"/>
      <c r="AK797" s="75"/>
      <c r="AL797" s="75"/>
      <c r="AM797" s="75"/>
      <c r="AN797" s="75"/>
      <c r="AO797" s="117"/>
      <c r="AP797" s="117"/>
      <c r="AQ797" s="117"/>
      <c r="AR797" s="117"/>
      <c r="AS797" s="117"/>
      <c r="AT797" s="117"/>
      <c r="AU797" s="117"/>
      <c r="AV797" s="117"/>
      <c r="AW797" s="117"/>
      <c r="AX797" s="117"/>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c r="CU797" s="75"/>
      <c r="CV797" s="75"/>
      <c r="CW797" s="75"/>
      <c r="CX797" s="75"/>
    </row>
    <row r="798" spans="34:102" x14ac:dyDescent="0.25">
      <c r="AH798" s="75"/>
      <c r="AI798" s="75"/>
      <c r="AJ798" s="75"/>
      <c r="AK798" s="75"/>
      <c r="AL798" s="75"/>
      <c r="AM798" s="75"/>
      <c r="AN798" s="75"/>
      <c r="AO798" s="117"/>
      <c r="AP798" s="117"/>
      <c r="AQ798" s="117"/>
      <c r="AR798" s="117"/>
      <c r="AS798" s="117"/>
      <c r="AT798" s="117"/>
      <c r="AU798" s="117"/>
      <c r="AV798" s="117"/>
      <c r="AW798" s="117"/>
      <c r="AX798" s="117"/>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c r="CU798" s="75"/>
      <c r="CV798" s="75"/>
      <c r="CW798" s="75"/>
      <c r="CX798" s="75"/>
    </row>
    <row r="799" spans="34:102" x14ac:dyDescent="0.25">
      <c r="AH799" s="75"/>
      <c r="AI799" s="75"/>
      <c r="AJ799" s="75"/>
      <c r="AK799" s="75"/>
      <c r="AL799" s="75"/>
      <c r="AM799" s="75"/>
      <c r="AN799" s="75"/>
      <c r="AO799" s="117"/>
      <c r="AP799" s="117"/>
      <c r="AQ799" s="117"/>
      <c r="AR799" s="117"/>
      <c r="AS799" s="117"/>
      <c r="AT799" s="117"/>
      <c r="AU799" s="117"/>
      <c r="AV799" s="117"/>
      <c r="AW799" s="117"/>
      <c r="AX799" s="117"/>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c r="CU799" s="75"/>
      <c r="CV799" s="75"/>
      <c r="CW799" s="75"/>
      <c r="CX799" s="75"/>
    </row>
    <row r="800" spans="34:102" x14ac:dyDescent="0.25">
      <c r="AH800" s="75"/>
      <c r="AI800" s="75"/>
      <c r="AJ800" s="75"/>
      <c r="AK800" s="75"/>
      <c r="AL800" s="75"/>
      <c r="AM800" s="75"/>
      <c r="AN800" s="75"/>
      <c r="AO800" s="117"/>
      <c r="AP800" s="117"/>
      <c r="AQ800" s="117"/>
      <c r="AR800" s="117"/>
      <c r="AS800" s="117"/>
      <c r="AT800" s="117"/>
      <c r="AU800" s="117"/>
      <c r="AV800" s="117"/>
      <c r="AW800" s="117"/>
      <c r="AX800" s="117"/>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c r="CU800" s="75"/>
      <c r="CV800" s="75"/>
      <c r="CW800" s="75"/>
      <c r="CX800" s="75"/>
    </row>
    <row r="801" spans="34:102" x14ac:dyDescent="0.25">
      <c r="AH801" s="75"/>
      <c r="AI801" s="75"/>
      <c r="AJ801" s="75"/>
      <c r="AK801" s="75"/>
      <c r="AL801" s="75"/>
      <c r="AM801" s="75"/>
      <c r="AN801" s="75"/>
      <c r="AO801" s="117"/>
      <c r="AP801" s="117"/>
      <c r="AQ801" s="117"/>
      <c r="AR801" s="117"/>
      <c r="AS801" s="117"/>
      <c r="AT801" s="117"/>
      <c r="AU801" s="117"/>
      <c r="AV801" s="117"/>
      <c r="AW801" s="117"/>
      <c r="AX801" s="117"/>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c r="CU801" s="75"/>
      <c r="CV801" s="75"/>
      <c r="CW801" s="75"/>
      <c r="CX801" s="75"/>
    </row>
    <row r="802" spans="34:102" x14ac:dyDescent="0.25">
      <c r="AH802" s="75"/>
      <c r="AI802" s="75"/>
      <c r="AJ802" s="75"/>
      <c r="AK802" s="75"/>
      <c r="AL802" s="75"/>
      <c r="AM802" s="75"/>
      <c r="AN802" s="75"/>
      <c r="AO802" s="117"/>
      <c r="AP802" s="117"/>
      <c r="AQ802" s="117"/>
      <c r="AR802" s="117"/>
      <c r="AS802" s="117"/>
      <c r="AT802" s="117"/>
      <c r="AU802" s="117"/>
      <c r="AV802" s="117"/>
      <c r="AW802" s="117"/>
      <c r="AX802" s="117"/>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c r="CU802" s="75"/>
      <c r="CV802" s="75"/>
      <c r="CW802" s="75"/>
      <c r="CX802" s="75"/>
    </row>
    <row r="803" spans="34:102" x14ac:dyDescent="0.25">
      <c r="AH803" s="75"/>
      <c r="AI803" s="75"/>
      <c r="AJ803" s="75"/>
      <c r="AK803" s="75"/>
      <c r="AL803" s="75"/>
      <c r="AM803" s="75"/>
      <c r="AN803" s="75"/>
      <c r="AO803" s="117"/>
      <c r="AP803" s="117"/>
      <c r="AQ803" s="117"/>
      <c r="AR803" s="117"/>
      <c r="AS803" s="117"/>
      <c r="AT803" s="117"/>
      <c r="AU803" s="117"/>
      <c r="AV803" s="117"/>
      <c r="AW803" s="117"/>
      <c r="AX803" s="117"/>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c r="CU803" s="75"/>
      <c r="CV803" s="75"/>
      <c r="CW803" s="75"/>
      <c r="CX803" s="75"/>
    </row>
    <row r="804" spans="34:102" x14ac:dyDescent="0.25">
      <c r="AH804" s="75"/>
      <c r="AI804" s="75"/>
      <c r="AJ804" s="75"/>
      <c r="AK804" s="75"/>
      <c r="AL804" s="75"/>
      <c r="AM804" s="75"/>
      <c r="AN804" s="75"/>
      <c r="AO804" s="117"/>
      <c r="AP804" s="117"/>
      <c r="AQ804" s="117"/>
      <c r="AR804" s="117"/>
      <c r="AS804" s="117"/>
      <c r="AT804" s="117"/>
      <c r="AU804" s="117"/>
      <c r="AV804" s="117"/>
      <c r="AW804" s="117"/>
      <c r="AX804" s="117"/>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c r="CU804" s="75"/>
      <c r="CV804" s="75"/>
      <c r="CW804" s="75"/>
      <c r="CX804" s="75"/>
    </row>
    <row r="805" spans="34:102" x14ac:dyDescent="0.25">
      <c r="AH805" s="75"/>
      <c r="AI805" s="75"/>
      <c r="AJ805" s="75"/>
      <c r="AK805" s="75"/>
      <c r="AL805" s="75"/>
      <c r="AM805" s="75"/>
      <c r="AN805" s="75"/>
      <c r="AO805" s="117"/>
      <c r="AP805" s="117"/>
      <c r="AQ805" s="117"/>
      <c r="AR805" s="117"/>
      <c r="AS805" s="117"/>
      <c r="AT805" s="117"/>
      <c r="AU805" s="117"/>
      <c r="AV805" s="117"/>
      <c r="AW805" s="117"/>
      <c r="AX805" s="117"/>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c r="CU805" s="75"/>
      <c r="CV805" s="75"/>
      <c r="CW805" s="75"/>
      <c r="CX805" s="75"/>
    </row>
    <row r="806" spans="34:102" x14ac:dyDescent="0.25">
      <c r="AH806" s="75"/>
      <c r="AI806" s="75"/>
      <c r="AJ806" s="75"/>
      <c r="AK806" s="75"/>
      <c r="AL806" s="75"/>
      <c r="AM806" s="75"/>
      <c r="AN806" s="75"/>
      <c r="AO806" s="117"/>
      <c r="AP806" s="117"/>
      <c r="AQ806" s="117"/>
      <c r="AR806" s="117"/>
      <c r="AS806" s="117"/>
      <c r="AT806" s="117"/>
      <c r="AU806" s="117"/>
      <c r="AV806" s="117"/>
      <c r="AW806" s="117"/>
      <c r="AX806" s="117"/>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c r="CU806" s="75"/>
      <c r="CV806" s="75"/>
      <c r="CW806" s="75"/>
      <c r="CX806" s="75"/>
    </row>
    <row r="807" spans="34:102" x14ac:dyDescent="0.25">
      <c r="AH807" s="75"/>
      <c r="AI807" s="75"/>
      <c r="AJ807" s="75"/>
      <c r="AK807" s="75"/>
      <c r="AL807" s="75"/>
      <c r="AM807" s="75"/>
      <c r="AN807" s="75"/>
      <c r="AO807" s="117"/>
      <c r="AP807" s="117"/>
      <c r="AQ807" s="117"/>
      <c r="AR807" s="117"/>
      <c r="AS807" s="117"/>
      <c r="AT807" s="117"/>
      <c r="AU807" s="117"/>
      <c r="AV807" s="117"/>
      <c r="AW807" s="117"/>
      <c r="AX807" s="117"/>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c r="CU807" s="75"/>
      <c r="CV807" s="75"/>
      <c r="CW807" s="75"/>
      <c r="CX807" s="75"/>
    </row>
    <row r="808" spans="34:102" x14ac:dyDescent="0.25">
      <c r="AH808" s="75"/>
      <c r="AI808" s="75"/>
      <c r="AJ808" s="75"/>
      <c r="AK808" s="75"/>
      <c r="AL808" s="75"/>
      <c r="AM808" s="75"/>
      <c r="AN808" s="75"/>
      <c r="AO808" s="117"/>
      <c r="AP808" s="117"/>
      <c r="AQ808" s="117"/>
      <c r="AR808" s="117"/>
      <c r="AS808" s="117"/>
      <c r="AT808" s="117"/>
      <c r="AU808" s="117"/>
      <c r="AV808" s="117"/>
      <c r="AW808" s="117"/>
      <c r="AX808" s="117"/>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c r="CU808" s="75"/>
      <c r="CV808" s="75"/>
      <c r="CW808" s="75"/>
      <c r="CX808" s="75"/>
    </row>
    <row r="809" spans="34:102" x14ac:dyDescent="0.25">
      <c r="AH809" s="75"/>
      <c r="AI809" s="75"/>
      <c r="AJ809" s="75"/>
      <c r="AK809" s="75"/>
      <c r="AL809" s="75"/>
      <c r="AM809" s="75"/>
      <c r="AN809" s="75"/>
      <c r="AO809" s="117"/>
      <c r="AP809" s="117"/>
      <c r="AQ809" s="117"/>
      <c r="AR809" s="117"/>
      <c r="AS809" s="117"/>
      <c r="AT809" s="117"/>
      <c r="AU809" s="117"/>
      <c r="AV809" s="117"/>
      <c r="AW809" s="117"/>
      <c r="AX809" s="117"/>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c r="CU809" s="75"/>
      <c r="CV809" s="75"/>
      <c r="CW809" s="75"/>
      <c r="CX809" s="75"/>
    </row>
    <row r="810" spans="34:102" x14ac:dyDescent="0.25">
      <c r="AH810" s="75"/>
      <c r="AI810" s="75"/>
      <c r="AJ810" s="75"/>
      <c r="AK810" s="75"/>
      <c r="AL810" s="75"/>
      <c r="AM810" s="75"/>
      <c r="AN810" s="75"/>
      <c r="AO810" s="117"/>
      <c r="AP810" s="117"/>
      <c r="AQ810" s="117"/>
      <c r="AR810" s="117"/>
      <c r="AS810" s="117"/>
      <c r="AT810" s="117"/>
      <c r="AU810" s="117"/>
      <c r="AV810" s="117"/>
      <c r="AW810" s="117"/>
      <c r="AX810" s="117"/>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c r="CU810" s="75"/>
      <c r="CV810" s="75"/>
      <c r="CW810" s="75"/>
      <c r="CX810" s="75"/>
    </row>
    <row r="811" spans="34:102" x14ac:dyDescent="0.25">
      <c r="AH811" s="75"/>
      <c r="AI811" s="75"/>
      <c r="AJ811" s="75"/>
      <c r="AK811" s="75"/>
      <c r="AL811" s="75"/>
      <c r="AM811" s="75"/>
      <c r="AN811" s="75"/>
      <c r="AO811" s="117"/>
      <c r="AP811" s="117"/>
      <c r="AQ811" s="117"/>
      <c r="AR811" s="117"/>
      <c r="AS811" s="117"/>
      <c r="AT811" s="117"/>
      <c r="AU811" s="117"/>
      <c r="AV811" s="117"/>
      <c r="AW811" s="117"/>
      <c r="AX811" s="117"/>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c r="CU811" s="75"/>
      <c r="CV811" s="75"/>
      <c r="CW811" s="75"/>
      <c r="CX811" s="75"/>
    </row>
    <row r="812" spans="34:102" x14ac:dyDescent="0.25">
      <c r="AH812" s="75"/>
      <c r="AI812" s="75"/>
      <c r="AJ812" s="75"/>
      <c r="AK812" s="75"/>
      <c r="AL812" s="75"/>
      <c r="AM812" s="75"/>
      <c r="AN812" s="75"/>
      <c r="AO812" s="117"/>
      <c r="AP812" s="117"/>
      <c r="AQ812" s="117"/>
      <c r="AR812" s="117"/>
      <c r="AS812" s="117"/>
      <c r="AT812" s="117"/>
      <c r="AU812" s="117"/>
      <c r="AV812" s="117"/>
      <c r="AW812" s="117"/>
      <c r="AX812" s="117"/>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c r="CU812" s="75"/>
      <c r="CV812" s="75"/>
      <c r="CW812" s="75"/>
      <c r="CX812" s="75"/>
    </row>
    <row r="813" spans="34:102" x14ac:dyDescent="0.25">
      <c r="AH813" s="75"/>
      <c r="AI813" s="75"/>
      <c r="AJ813" s="75"/>
      <c r="AK813" s="75"/>
      <c r="AL813" s="75"/>
      <c r="AM813" s="75"/>
      <c r="AN813" s="75"/>
      <c r="AO813" s="117"/>
      <c r="AP813" s="117"/>
      <c r="AQ813" s="117"/>
      <c r="AR813" s="117"/>
      <c r="AS813" s="117"/>
      <c r="AT813" s="117"/>
      <c r="AU813" s="117"/>
      <c r="AV813" s="117"/>
      <c r="AW813" s="117"/>
      <c r="AX813" s="117"/>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c r="CU813" s="75"/>
      <c r="CV813" s="75"/>
      <c r="CW813" s="75"/>
      <c r="CX813" s="75"/>
    </row>
    <row r="814" spans="34:102" x14ac:dyDescent="0.25">
      <c r="AH814" s="75"/>
      <c r="AI814" s="75"/>
      <c r="AJ814" s="75"/>
      <c r="AK814" s="75"/>
      <c r="AL814" s="75"/>
      <c r="AM814" s="75"/>
      <c r="AN814" s="75"/>
      <c r="AO814" s="117"/>
      <c r="AP814" s="117"/>
      <c r="AQ814" s="117"/>
      <c r="AR814" s="117"/>
      <c r="AS814" s="117"/>
      <c r="AT814" s="117"/>
      <c r="AU814" s="117"/>
      <c r="AV814" s="117"/>
      <c r="AW814" s="117"/>
      <c r="AX814" s="117"/>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c r="CU814" s="75"/>
      <c r="CV814" s="75"/>
      <c r="CW814" s="75"/>
      <c r="CX814" s="75"/>
    </row>
    <row r="815" spans="34:102" x14ac:dyDescent="0.25">
      <c r="AH815" s="75"/>
      <c r="AI815" s="75"/>
      <c r="AJ815" s="75"/>
      <c r="AK815" s="75"/>
      <c r="AL815" s="75"/>
      <c r="AM815" s="75"/>
      <c r="AN815" s="75"/>
      <c r="AO815" s="117"/>
      <c r="AP815" s="117"/>
      <c r="AQ815" s="117"/>
      <c r="AR815" s="117"/>
      <c r="AS815" s="117"/>
      <c r="AT815" s="117"/>
      <c r="AU815" s="117"/>
      <c r="AV815" s="117"/>
      <c r="AW815" s="117"/>
      <c r="AX815" s="117"/>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c r="CU815" s="75"/>
      <c r="CV815" s="75"/>
      <c r="CW815" s="75"/>
      <c r="CX815" s="75"/>
    </row>
    <row r="816" spans="34:102" x14ac:dyDescent="0.25">
      <c r="AH816" s="75"/>
      <c r="AI816" s="75"/>
      <c r="AJ816" s="75"/>
      <c r="AK816" s="75"/>
      <c r="AL816" s="75"/>
      <c r="AM816" s="75"/>
      <c r="AN816" s="75"/>
      <c r="AO816" s="117"/>
      <c r="AP816" s="117"/>
      <c r="AQ816" s="117"/>
      <c r="AR816" s="117"/>
      <c r="AS816" s="117"/>
      <c r="AT816" s="117"/>
      <c r="AU816" s="117"/>
      <c r="AV816" s="117"/>
      <c r="AW816" s="117"/>
      <c r="AX816" s="117"/>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c r="CU816" s="75"/>
      <c r="CV816" s="75"/>
      <c r="CW816" s="75"/>
      <c r="CX816" s="75"/>
    </row>
    <row r="817" spans="34:102" x14ac:dyDescent="0.25">
      <c r="AH817" s="75"/>
      <c r="AI817" s="75"/>
      <c r="AJ817" s="75"/>
      <c r="AK817" s="75"/>
      <c r="AL817" s="75"/>
      <c r="AM817" s="75"/>
      <c r="AN817" s="75"/>
      <c r="AO817" s="117"/>
      <c r="AP817" s="117"/>
      <c r="AQ817" s="117"/>
      <c r="AR817" s="117"/>
      <c r="AS817" s="117"/>
      <c r="AT817" s="117"/>
      <c r="AU817" s="117"/>
      <c r="AV817" s="117"/>
      <c r="AW817" s="117"/>
      <c r="AX817" s="117"/>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c r="CU817" s="75"/>
      <c r="CV817" s="75"/>
      <c r="CW817" s="75"/>
      <c r="CX817" s="75"/>
    </row>
    <row r="818" spans="34:102" x14ac:dyDescent="0.25">
      <c r="AH818" s="75"/>
      <c r="AI818" s="75"/>
      <c r="AJ818" s="75"/>
      <c r="AK818" s="75"/>
      <c r="AL818" s="75"/>
      <c r="AM818" s="75"/>
      <c r="AN818" s="75"/>
      <c r="AO818" s="117"/>
      <c r="AP818" s="117"/>
      <c r="AQ818" s="117"/>
      <c r="AR818" s="117"/>
      <c r="AS818" s="117"/>
      <c r="AT818" s="117"/>
      <c r="AU818" s="117"/>
      <c r="AV818" s="117"/>
      <c r="AW818" s="117"/>
      <c r="AX818" s="117"/>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c r="CU818" s="75"/>
      <c r="CV818" s="75"/>
      <c r="CW818" s="75"/>
      <c r="CX818" s="75"/>
    </row>
    <row r="819" spans="34:102" x14ac:dyDescent="0.25">
      <c r="AH819" s="75"/>
      <c r="AI819" s="75"/>
      <c r="AJ819" s="75"/>
      <c r="AK819" s="75"/>
      <c r="AL819" s="75"/>
      <c r="AM819" s="75"/>
      <c r="AN819" s="75"/>
      <c r="AO819" s="117"/>
      <c r="AP819" s="117"/>
      <c r="AQ819" s="117"/>
      <c r="AR819" s="117"/>
      <c r="AS819" s="117"/>
      <c r="AT819" s="117"/>
      <c r="AU819" s="117"/>
      <c r="AV819" s="117"/>
      <c r="AW819" s="117"/>
      <c r="AX819" s="117"/>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c r="CU819" s="75"/>
      <c r="CV819" s="75"/>
      <c r="CW819" s="75"/>
      <c r="CX819" s="75"/>
    </row>
    <row r="820" spans="34:102" x14ac:dyDescent="0.25">
      <c r="AH820" s="75"/>
      <c r="AI820" s="75"/>
      <c r="AJ820" s="75"/>
      <c r="AK820" s="75"/>
      <c r="AL820" s="75"/>
      <c r="AM820" s="75"/>
      <c r="AN820" s="75"/>
      <c r="AO820" s="117"/>
      <c r="AP820" s="117"/>
      <c r="AQ820" s="117"/>
      <c r="AR820" s="117"/>
      <c r="AS820" s="117"/>
      <c r="AT820" s="117"/>
      <c r="AU820" s="117"/>
      <c r="AV820" s="117"/>
      <c r="AW820" s="117"/>
      <c r="AX820" s="117"/>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c r="CU820" s="75"/>
      <c r="CV820" s="75"/>
      <c r="CW820" s="75"/>
      <c r="CX820" s="75"/>
    </row>
    <row r="821" spans="34:102" x14ac:dyDescent="0.25">
      <c r="AH821" s="75"/>
      <c r="AI821" s="75"/>
      <c r="AJ821" s="75"/>
      <c r="AK821" s="75"/>
      <c r="AL821" s="75"/>
      <c r="AM821" s="75"/>
      <c r="AN821" s="75"/>
      <c r="AO821" s="117"/>
      <c r="AP821" s="117"/>
      <c r="AQ821" s="117"/>
      <c r="AR821" s="117"/>
      <c r="AS821" s="117"/>
      <c r="AT821" s="117"/>
      <c r="AU821" s="117"/>
      <c r="AV821" s="117"/>
      <c r="AW821" s="117"/>
      <c r="AX821" s="117"/>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c r="CU821" s="75"/>
      <c r="CV821" s="75"/>
      <c r="CW821" s="75"/>
      <c r="CX821" s="75"/>
    </row>
    <row r="822" spans="34:102" x14ac:dyDescent="0.25">
      <c r="AH822" s="75"/>
      <c r="AI822" s="75"/>
      <c r="AJ822" s="75"/>
      <c r="AK822" s="75"/>
      <c r="AL822" s="75"/>
      <c r="AM822" s="75"/>
      <c r="AN822" s="75"/>
      <c r="AO822" s="117"/>
      <c r="AP822" s="117"/>
      <c r="AQ822" s="117"/>
      <c r="AR822" s="117"/>
      <c r="AS822" s="117"/>
      <c r="AT822" s="117"/>
      <c r="AU822" s="117"/>
      <c r="AV822" s="117"/>
      <c r="AW822" s="117"/>
      <c r="AX822" s="117"/>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c r="CT822" s="75"/>
      <c r="CU822" s="75"/>
      <c r="CV822" s="75"/>
      <c r="CW822" s="75"/>
      <c r="CX822" s="75"/>
    </row>
    <row r="823" spans="34:102" x14ac:dyDescent="0.25">
      <c r="AH823" s="75"/>
      <c r="AI823" s="75"/>
      <c r="AJ823" s="75"/>
      <c r="AK823" s="75"/>
      <c r="AL823" s="75"/>
      <c r="AM823" s="75"/>
      <c r="AN823" s="75"/>
      <c r="AO823" s="117"/>
      <c r="AP823" s="117"/>
      <c r="AQ823" s="117"/>
      <c r="AR823" s="117"/>
      <c r="AS823" s="117"/>
      <c r="AT823" s="117"/>
      <c r="AU823" s="117"/>
      <c r="AV823" s="117"/>
      <c r="AW823" s="117"/>
      <c r="AX823" s="117"/>
      <c r="AY823" s="75"/>
      <c r="AZ823" s="75"/>
      <c r="BA823" s="75"/>
      <c r="BB823" s="75"/>
      <c r="BC823" s="75"/>
      <c r="BD823" s="75"/>
      <c r="BE823" s="75"/>
      <c r="BF823" s="75"/>
      <c r="BG823" s="75"/>
      <c r="BH823" s="75"/>
      <c r="BI823" s="75"/>
      <c r="BJ823" s="75"/>
      <c r="BK823" s="75"/>
      <c r="BL823" s="75"/>
      <c r="BM823" s="75"/>
      <c r="BN823" s="75"/>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c r="CT823" s="75"/>
      <c r="CU823" s="75"/>
      <c r="CV823" s="75"/>
      <c r="CW823" s="75"/>
      <c r="CX823" s="75"/>
    </row>
    <row r="824" spans="34:102" x14ac:dyDescent="0.25">
      <c r="AH824" s="75"/>
      <c r="AI824" s="75"/>
      <c r="AJ824" s="75"/>
      <c r="AK824" s="75"/>
      <c r="AL824" s="75"/>
      <c r="AM824" s="75"/>
      <c r="AN824" s="75"/>
      <c r="AO824" s="117"/>
      <c r="AP824" s="117"/>
      <c r="AQ824" s="117"/>
      <c r="AR824" s="117"/>
      <c r="AS824" s="117"/>
      <c r="AT824" s="117"/>
      <c r="AU824" s="117"/>
      <c r="AV824" s="117"/>
      <c r="AW824" s="117"/>
      <c r="AX824" s="117"/>
      <c r="AY824" s="75"/>
      <c r="AZ824" s="75"/>
      <c r="BA824" s="75"/>
      <c r="BB824" s="75"/>
      <c r="BC824" s="75"/>
      <c r="BD824" s="75"/>
      <c r="BE824" s="75"/>
      <c r="BF824" s="75"/>
      <c r="BG824" s="75"/>
      <c r="BH824" s="75"/>
      <c r="BI824" s="75"/>
      <c r="BJ824" s="75"/>
      <c r="BK824" s="75"/>
      <c r="BL824" s="75"/>
      <c r="BM824" s="75"/>
      <c r="BN824" s="75"/>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c r="CT824" s="75"/>
      <c r="CU824" s="75"/>
      <c r="CV824" s="75"/>
      <c r="CW824" s="75"/>
      <c r="CX824" s="75"/>
    </row>
    <row r="825" spans="34:102" x14ac:dyDescent="0.25">
      <c r="AH825" s="75"/>
      <c r="AI825" s="75"/>
      <c r="AJ825" s="75"/>
      <c r="AK825" s="75"/>
      <c r="AL825" s="75"/>
      <c r="AM825" s="75"/>
      <c r="AN825" s="75"/>
      <c r="AO825" s="117"/>
      <c r="AP825" s="117"/>
      <c r="AQ825" s="117"/>
      <c r="AR825" s="117"/>
      <c r="AS825" s="117"/>
      <c r="AT825" s="117"/>
      <c r="AU825" s="117"/>
      <c r="AV825" s="117"/>
      <c r="AW825" s="117"/>
      <c r="AX825" s="117"/>
      <c r="AY825" s="75"/>
      <c r="AZ825" s="75"/>
      <c r="BA825" s="75"/>
      <c r="BB825" s="75"/>
      <c r="BC825" s="75"/>
      <c r="BD825" s="75"/>
      <c r="BE825" s="75"/>
      <c r="BF825" s="75"/>
      <c r="BG825" s="75"/>
      <c r="BH825" s="75"/>
      <c r="BI825" s="75"/>
      <c r="BJ825" s="75"/>
      <c r="BK825" s="75"/>
      <c r="BL825" s="75"/>
      <c r="BM825" s="75"/>
      <c r="BN825" s="75"/>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c r="CT825" s="75"/>
      <c r="CU825" s="75"/>
      <c r="CV825" s="75"/>
      <c r="CW825" s="75"/>
      <c r="CX825" s="75"/>
    </row>
    <row r="826" spans="34:102" x14ac:dyDescent="0.25">
      <c r="AH826" s="75"/>
      <c r="AI826" s="75"/>
      <c r="AJ826" s="75"/>
      <c r="AK826" s="75"/>
      <c r="AL826" s="75"/>
      <c r="AM826" s="75"/>
      <c r="AN826" s="75"/>
      <c r="AO826" s="117"/>
      <c r="AP826" s="117"/>
      <c r="AQ826" s="117"/>
      <c r="AR826" s="117"/>
      <c r="AS826" s="117"/>
      <c r="AT826" s="117"/>
      <c r="AU826" s="117"/>
      <c r="AV826" s="117"/>
      <c r="AW826" s="117"/>
      <c r="AX826" s="117"/>
      <c r="AY826" s="75"/>
      <c r="AZ826" s="75"/>
      <c r="BA826" s="75"/>
      <c r="BB826" s="75"/>
      <c r="BC826" s="75"/>
      <c r="BD826" s="75"/>
      <c r="BE826" s="75"/>
      <c r="BF826" s="75"/>
      <c r="BG826" s="75"/>
      <c r="BH826" s="75"/>
      <c r="BI826" s="75"/>
      <c r="BJ826" s="75"/>
      <c r="BK826" s="75"/>
      <c r="BL826" s="75"/>
      <c r="BM826" s="75"/>
      <c r="BN826" s="75"/>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c r="CT826" s="75"/>
      <c r="CU826" s="75"/>
      <c r="CV826" s="75"/>
      <c r="CW826" s="75"/>
      <c r="CX826" s="75"/>
    </row>
    <row r="827" spans="34:102" x14ac:dyDescent="0.25">
      <c r="AH827" s="75"/>
      <c r="AI827" s="75"/>
      <c r="AJ827" s="75"/>
      <c r="AK827" s="75"/>
      <c r="AL827" s="75"/>
      <c r="AM827" s="75"/>
      <c r="AN827" s="75"/>
      <c r="AO827" s="117"/>
      <c r="AP827" s="117"/>
      <c r="AQ827" s="117"/>
      <c r="AR827" s="117"/>
      <c r="AS827" s="117"/>
      <c r="AT827" s="117"/>
      <c r="AU827" s="117"/>
      <c r="AV827" s="117"/>
      <c r="AW827" s="117"/>
      <c r="AX827" s="117"/>
      <c r="AY827" s="75"/>
      <c r="AZ827" s="75"/>
      <c r="BA827" s="75"/>
      <c r="BB827" s="75"/>
      <c r="BC827" s="75"/>
      <c r="BD827" s="75"/>
      <c r="BE827" s="75"/>
      <c r="BF827" s="75"/>
      <c r="BG827" s="75"/>
      <c r="BH827" s="75"/>
      <c r="BI827" s="75"/>
      <c r="BJ827" s="75"/>
      <c r="BK827" s="75"/>
      <c r="BL827" s="75"/>
      <c r="BM827" s="75"/>
      <c r="BN827" s="75"/>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c r="CT827" s="75"/>
      <c r="CU827" s="75"/>
      <c r="CV827" s="75"/>
      <c r="CW827" s="75"/>
      <c r="CX827" s="75"/>
    </row>
    <row r="828" spans="34:102" x14ac:dyDescent="0.25">
      <c r="AH828" s="75"/>
      <c r="AI828" s="75"/>
      <c r="AJ828" s="75"/>
      <c r="AK828" s="75"/>
      <c r="AL828" s="75"/>
      <c r="AM828" s="75"/>
      <c r="AN828" s="75"/>
      <c r="AO828" s="117"/>
      <c r="AP828" s="117"/>
      <c r="AQ828" s="117"/>
      <c r="AR828" s="117"/>
      <c r="AS828" s="117"/>
      <c r="AT828" s="117"/>
      <c r="AU828" s="117"/>
      <c r="AV828" s="117"/>
      <c r="AW828" s="117"/>
      <c r="AX828" s="117"/>
      <c r="AY828" s="75"/>
      <c r="AZ828" s="75"/>
      <c r="BA828" s="75"/>
      <c r="BB828" s="75"/>
      <c r="BC828" s="75"/>
      <c r="BD828" s="75"/>
      <c r="BE828" s="75"/>
      <c r="BF828" s="75"/>
      <c r="BG828" s="75"/>
      <c r="BH828" s="75"/>
      <c r="BI828" s="75"/>
      <c r="BJ828" s="75"/>
      <c r="BK828" s="75"/>
      <c r="BL828" s="75"/>
      <c r="BM828" s="75"/>
      <c r="BN828" s="75"/>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c r="CT828" s="75"/>
      <c r="CU828" s="75"/>
      <c r="CV828" s="75"/>
      <c r="CW828" s="75"/>
      <c r="CX828" s="75"/>
    </row>
    <row r="829" spans="34:102" x14ac:dyDescent="0.25">
      <c r="AH829" s="75"/>
      <c r="AI829" s="75"/>
      <c r="AJ829" s="75"/>
      <c r="AK829" s="75"/>
      <c r="AL829" s="75"/>
      <c r="AM829" s="75"/>
      <c r="AN829" s="75"/>
      <c r="AO829" s="117"/>
      <c r="AP829" s="117"/>
      <c r="AQ829" s="117"/>
      <c r="AR829" s="117"/>
      <c r="AS829" s="117"/>
      <c r="AT829" s="117"/>
      <c r="AU829" s="117"/>
      <c r="AV829" s="117"/>
      <c r="AW829" s="117"/>
      <c r="AX829" s="117"/>
      <c r="AY829" s="75"/>
      <c r="AZ829" s="75"/>
      <c r="BA829" s="75"/>
      <c r="BB829" s="75"/>
      <c r="BC829" s="75"/>
      <c r="BD829" s="75"/>
      <c r="BE829" s="75"/>
      <c r="BF829" s="75"/>
      <c r="BG829" s="75"/>
      <c r="BH829" s="75"/>
      <c r="BI829" s="75"/>
      <c r="BJ829" s="75"/>
      <c r="BK829" s="75"/>
      <c r="BL829" s="75"/>
      <c r="BM829" s="75"/>
      <c r="BN829" s="75"/>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c r="CT829" s="75"/>
      <c r="CU829" s="75"/>
      <c r="CV829" s="75"/>
      <c r="CW829" s="75"/>
      <c r="CX829" s="75"/>
    </row>
    <row r="830" spans="34:102" x14ac:dyDescent="0.25">
      <c r="AH830" s="75"/>
      <c r="AI830" s="75"/>
      <c r="AJ830" s="75"/>
      <c r="AK830" s="75"/>
      <c r="AL830" s="75"/>
      <c r="AM830" s="75"/>
      <c r="AN830" s="75"/>
      <c r="AO830" s="117"/>
      <c r="AP830" s="117"/>
      <c r="AQ830" s="117"/>
      <c r="AR830" s="117"/>
      <c r="AS830" s="117"/>
      <c r="AT830" s="117"/>
      <c r="AU830" s="117"/>
      <c r="AV830" s="117"/>
      <c r="AW830" s="117"/>
      <c r="AX830" s="117"/>
      <c r="AY830" s="75"/>
      <c r="AZ830" s="75"/>
      <c r="BA830" s="75"/>
      <c r="BB830" s="75"/>
      <c r="BC830" s="75"/>
      <c r="BD830" s="75"/>
      <c r="BE830" s="75"/>
      <c r="BF830" s="75"/>
      <c r="BG830" s="75"/>
      <c r="BH830" s="75"/>
      <c r="BI830" s="75"/>
      <c r="BJ830" s="75"/>
      <c r="BK830" s="75"/>
      <c r="BL830" s="75"/>
      <c r="BM830" s="75"/>
      <c r="BN830" s="75"/>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c r="CT830" s="75"/>
      <c r="CU830" s="75"/>
      <c r="CV830" s="75"/>
      <c r="CW830" s="75"/>
      <c r="CX830" s="75"/>
    </row>
    <row r="831" spans="34:102" x14ac:dyDescent="0.25">
      <c r="AH831" s="75"/>
      <c r="AI831" s="75"/>
      <c r="AJ831" s="75"/>
      <c r="AK831" s="75"/>
      <c r="AL831" s="75"/>
      <c r="AM831" s="75"/>
      <c r="AN831" s="75"/>
      <c r="AO831" s="117"/>
      <c r="AP831" s="117"/>
      <c r="AQ831" s="117"/>
      <c r="AR831" s="117"/>
      <c r="AS831" s="117"/>
      <c r="AT831" s="117"/>
      <c r="AU831" s="117"/>
      <c r="AV831" s="117"/>
      <c r="AW831" s="117"/>
      <c r="AX831" s="117"/>
      <c r="AY831" s="75"/>
      <c r="AZ831" s="75"/>
      <c r="BA831" s="75"/>
      <c r="BB831" s="75"/>
      <c r="BC831" s="75"/>
      <c r="BD831" s="75"/>
      <c r="BE831" s="75"/>
      <c r="BF831" s="75"/>
      <c r="BG831" s="75"/>
      <c r="BH831" s="75"/>
      <c r="BI831" s="75"/>
      <c r="BJ831" s="75"/>
      <c r="BK831" s="75"/>
      <c r="BL831" s="75"/>
      <c r="BM831" s="75"/>
      <c r="BN831" s="75"/>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c r="CT831" s="75"/>
      <c r="CU831" s="75"/>
      <c r="CV831" s="75"/>
      <c r="CW831" s="75"/>
      <c r="CX831" s="75"/>
    </row>
    <row r="832" spans="34:102" x14ac:dyDescent="0.25">
      <c r="AH832" s="75"/>
      <c r="AI832" s="75"/>
      <c r="AJ832" s="75"/>
      <c r="AK832" s="75"/>
      <c r="AL832" s="75"/>
      <c r="AM832" s="75"/>
      <c r="AN832" s="75"/>
      <c r="AO832" s="117"/>
      <c r="AP832" s="117"/>
      <c r="AQ832" s="117"/>
      <c r="AR832" s="117"/>
      <c r="AS832" s="117"/>
      <c r="AT832" s="117"/>
      <c r="AU832" s="117"/>
      <c r="AV832" s="117"/>
      <c r="AW832" s="117"/>
      <c r="AX832" s="117"/>
      <c r="AY832" s="75"/>
      <c r="AZ832" s="75"/>
      <c r="BA832" s="75"/>
      <c r="BB832" s="75"/>
      <c r="BC832" s="75"/>
      <c r="BD832" s="75"/>
      <c r="BE832" s="75"/>
      <c r="BF832" s="75"/>
      <c r="BG832" s="75"/>
      <c r="BH832" s="75"/>
      <c r="BI832" s="75"/>
      <c r="BJ832" s="75"/>
      <c r="BK832" s="75"/>
      <c r="BL832" s="75"/>
      <c r="BM832" s="75"/>
      <c r="BN832" s="75"/>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c r="CT832" s="75"/>
      <c r="CU832" s="75"/>
      <c r="CV832" s="75"/>
      <c r="CW832" s="75"/>
      <c r="CX832" s="75"/>
    </row>
    <row r="833" spans="34:102" x14ac:dyDescent="0.25">
      <c r="AH833" s="75"/>
      <c r="AI833" s="75"/>
      <c r="AJ833" s="75"/>
      <c r="AK833" s="75"/>
      <c r="AL833" s="75"/>
      <c r="AM833" s="75"/>
      <c r="AN833" s="75"/>
      <c r="AO833" s="117"/>
      <c r="AP833" s="117"/>
      <c r="AQ833" s="117"/>
      <c r="AR833" s="117"/>
      <c r="AS833" s="117"/>
      <c r="AT833" s="117"/>
      <c r="AU833" s="117"/>
      <c r="AV833" s="117"/>
      <c r="AW833" s="117"/>
      <c r="AX833" s="117"/>
      <c r="AY833" s="75"/>
      <c r="AZ833" s="75"/>
      <c r="BA833" s="75"/>
      <c r="BB833" s="75"/>
      <c r="BC833" s="75"/>
      <c r="BD833" s="75"/>
      <c r="BE833" s="75"/>
      <c r="BF833" s="75"/>
      <c r="BG833" s="75"/>
      <c r="BH833" s="75"/>
      <c r="BI833" s="75"/>
      <c r="BJ833" s="75"/>
      <c r="BK833" s="75"/>
      <c r="BL833" s="75"/>
      <c r="BM833" s="75"/>
      <c r="BN833" s="75"/>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c r="CT833" s="75"/>
      <c r="CU833" s="75"/>
      <c r="CV833" s="75"/>
      <c r="CW833" s="75"/>
      <c r="CX833" s="75"/>
    </row>
    <row r="834" spans="34:102" x14ac:dyDescent="0.25">
      <c r="AH834" s="75"/>
      <c r="AI834" s="75"/>
      <c r="AJ834" s="75"/>
      <c r="AK834" s="75"/>
      <c r="AL834" s="75"/>
      <c r="AM834" s="75"/>
      <c r="AN834" s="75"/>
      <c r="AO834" s="117"/>
      <c r="AP834" s="117"/>
      <c r="AQ834" s="117"/>
      <c r="AR834" s="117"/>
      <c r="AS834" s="117"/>
      <c r="AT834" s="117"/>
      <c r="AU834" s="117"/>
      <c r="AV834" s="117"/>
      <c r="AW834" s="117"/>
      <c r="AX834" s="117"/>
      <c r="AY834" s="75"/>
      <c r="AZ834" s="75"/>
      <c r="BA834" s="75"/>
      <c r="BB834" s="75"/>
      <c r="BC834" s="75"/>
      <c r="BD834" s="75"/>
      <c r="BE834" s="75"/>
      <c r="BF834" s="75"/>
      <c r="BG834" s="75"/>
      <c r="BH834" s="75"/>
      <c r="BI834" s="75"/>
      <c r="BJ834" s="75"/>
      <c r="BK834" s="75"/>
      <c r="BL834" s="75"/>
      <c r="BM834" s="75"/>
      <c r="BN834" s="75"/>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c r="CT834" s="75"/>
      <c r="CU834" s="75"/>
      <c r="CV834" s="75"/>
      <c r="CW834" s="75"/>
      <c r="CX834" s="75"/>
    </row>
    <row r="835" spans="34:102" x14ac:dyDescent="0.25">
      <c r="AH835" s="75"/>
      <c r="AI835" s="75"/>
      <c r="AJ835" s="75"/>
      <c r="AK835" s="75"/>
      <c r="AL835" s="75"/>
      <c r="AM835" s="75"/>
      <c r="AN835" s="75"/>
      <c r="AO835" s="117"/>
      <c r="AP835" s="117"/>
      <c r="AQ835" s="117"/>
      <c r="AR835" s="117"/>
      <c r="AS835" s="117"/>
      <c r="AT835" s="117"/>
      <c r="AU835" s="117"/>
      <c r="AV835" s="117"/>
      <c r="AW835" s="117"/>
      <c r="AX835" s="117"/>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c r="CT835" s="75"/>
      <c r="CU835" s="75"/>
      <c r="CV835" s="75"/>
      <c r="CW835" s="75"/>
      <c r="CX835" s="75"/>
    </row>
    <row r="836" spans="34:102" x14ac:dyDescent="0.25">
      <c r="AH836" s="75"/>
      <c r="AI836" s="75"/>
      <c r="AJ836" s="75"/>
      <c r="AK836" s="75"/>
      <c r="AL836" s="75"/>
      <c r="AM836" s="75"/>
      <c r="AN836" s="75"/>
      <c r="AO836" s="117"/>
      <c r="AP836" s="117"/>
      <c r="AQ836" s="117"/>
      <c r="AR836" s="117"/>
      <c r="AS836" s="117"/>
      <c r="AT836" s="117"/>
      <c r="AU836" s="117"/>
      <c r="AV836" s="117"/>
      <c r="AW836" s="117"/>
      <c r="AX836" s="117"/>
      <c r="AY836" s="75"/>
      <c r="AZ836" s="75"/>
      <c r="BA836" s="75"/>
      <c r="BB836" s="75"/>
      <c r="BC836" s="75"/>
      <c r="BD836" s="75"/>
      <c r="BE836" s="75"/>
      <c r="BF836" s="75"/>
      <c r="BG836" s="75"/>
      <c r="BH836" s="75"/>
      <c r="BI836" s="75"/>
      <c r="BJ836" s="75"/>
      <c r="BK836" s="75"/>
      <c r="BL836" s="75"/>
      <c r="BM836" s="75"/>
      <c r="BN836" s="75"/>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c r="CT836" s="75"/>
      <c r="CU836" s="75"/>
      <c r="CV836" s="75"/>
      <c r="CW836" s="75"/>
      <c r="CX836" s="75"/>
    </row>
    <row r="837" spans="34:102" x14ac:dyDescent="0.25">
      <c r="AH837" s="75"/>
      <c r="AI837" s="75"/>
      <c r="AJ837" s="75"/>
      <c r="AK837" s="75"/>
      <c r="AL837" s="75"/>
      <c r="AM837" s="75"/>
      <c r="AN837" s="75"/>
      <c r="AO837" s="117"/>
      <c r="AP837" s="117"/>
      <c r="AQ837" s="117"/>
      <c r="AR837" s="117"/>
      <c r="AS837" s="117"/>
      <c r="AT837" s="117"/>
      <c r="AU837" s="117"/>
      <c r="AV837" s="117"/>
      <c r="AW837" s="117"/>
      <c r="AX837" s="117"/>
      <c r="AY837" s="75"/>
      <c r="AZ837" s="75"/>
      <c r="BA837" s="75"/>
      <c r="BB837" s="75"/>
      <c r="BC837" s="75"/>
      <c r="BD837" s="75"/>
      <c r="BE837" s="75"/>
      <c r="BF837" s="75"/>
      <c r="BG837" s="75"/>
      <c r="BH837" s="75"/>
      <c r="BI837" s="75"/>
      <c r="BJ837" s="75"/>
      <c r="BK837" s="75"/>
      <c r="BL837" s="75"/>
      <c r="BM837" s="75"/>
      <c r="BN837" s="75"/>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c r="CT837" s="75"/>
      <c r="CU837" s="75"/>
      <c r="CV837" s="75"/>
      <c r="CW837" s="75"/>
      <c r="CX837" s="75"/>
    </row>
    <row r="838" spans="34:102" x14ac:dyDescent="0.25">
      <c r="AH838" s="75"/>
      <c r="AI838" s="75"/>
      <c r="AJ838" s="75"/>
      <c r="AK838" s="75"/>
      <c r="AL838" s="75"/>
      <c r="AM838" s="75"/>
      <c r="AN838" s="75"/>
      <c r="AO838" s="117"/>
      <c r="AP838" s="117"/>
      <c r="AQ838" s="117"/>
      <c r="AR838" s="117"/>
      <c r="AS838" s="117"/>
      <c r="AT838" s="117"/>
      <c r="AU838" s="117"/>
      <c r="AV838" s="117"/>
      <c r="AW838" s="117"/>
      <c r="AX838" s="117"/>
      <c r="AY838" s="75"/>
      <c r="AZ838" s="75"/>
      <c r="BA838" s="75"/>
      <c r="BB838" s="75"/>
      <c r="BC838" s="75"/>
      <c r="BD838" s="75"/>
      <c r="BE838" s="75"/>
      <c r="BF838" s="75"/>
      <c r="BG838" s="75"/>
      <c r="BH838" s="75"/>
      <c r="BI838" s="75"/>
      <c r="BJ838" s="75"/>
      <c r="BK838" s="75"/>
      <c r="BL838" s="75"/>
      <c r="BM838" s="75"/>
      <c r="BN838" s="75"/>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c r="CT838" s="75"/>
      <c r="CU838" s="75"/>
      <c r="CV838" s="75"/>
      <c r="CW838" s="75"/>
      <c r="CX838" s="75"/>
    </row>
    <row r="839" spans="34:102" x14ac:dyDescent="0.25">
      <c r="AH839" s="75"/>
      <c r="AI839" s="75"/>
      <c r="AJ839" s="75"/>
      <c r="AK839" s="75"/>
      <c r="AL839" s="75"/>
      <c r="AM839" s="75"/>
      <c r="AN839" s="75"/>
      <c r="AO839" s="117"/>
      <c r="AP839" s="117"/>
      <c r="AQ839" s="117"/>
      <c r="AR839" s="117"/>
      <c r="AS839" s="117"/>
      <c r="AT839" s="117"/>
      <c r="AU839" s="117"/>
      <c r="AV839" s="117"/>
      <c r="AW839" s="117"/>
      <c r="AX839" s="117"/>
      <c r="AY839" s="75"/>
      <c r="AZ839" s="75"/>
      <c r="BA839" s="75"/>
      <c r="BB839" s="75"/>
      <c r="BC839" s="75"/>
      <c r="BD839" s="75"/>
      <c r="BE839" s="75"/>
      <c r="BF839" s="75"/>
      <c r="BG839" s="75"/>
      <c r="BH839" s="75"/>
      <c r="BI839" s="75"/>
      <c r="BJ839" s="75"/>
      <c r="BK839" s="75"/>
      <c r="BL839" s="75"/>
      <c r="BM839" s="75"/>
      <c r="BN839" s="75"/>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c r="CT839" s="75"/>
      <c r="CU839" s="75"/>
      <c r="CV839" s="75"/>
      <c r="CW839" s="75"/>
      <c r="CX839" s="75"/>
    </row>
    <row r="840" spans="34:102" x14ac:dyDescent="0.25">
      <c r="AH840" s="75"/>
      <c r="AI840" s="75"/>
      <c r="AJ840" s="75"/>
      <c r="AK840" s="75"/>
      <c r="AL840" s="75"/>
      <c r="AM840" s="75"/>
      <c r="AN840" s="75"/>
      <c r="AO840" s="117"/>
      <c r="AP840" s="117"/>
      <c r="AQ840" s="117"/>
      <c r="AR840" s="117"/>
      <c r="AS840" s="117"/>
      <c r="AT840" s="117"/>
      <c r="AU840" s="117"/>
      <c r="AV840" s="117"/>
      <c r="AW840" s="117"/>
      <c r="AX840" s="117"/>
      <c r="AY840" s="75"/>
      <c r="AZ840" s="75"/>
      <c r="BA840" s="75"/>
      <c r="BB840" s="75"/>
      <c r="BC840" s="75"/>
      <c r="BD840" s="75"/>
      <c r="BE840" s="75"/>
      <c r="BF840" s="75"/>
      <c r="BG840" s="75"/>
      <c r="BH840" s="75"/>
      <c r="BI840" s="75"/>
      <c r="BJ840" s="75"/>
      <c r="BK840" s="75"/>
      <c r="BL840" s="75"/>
      <c r="BM840" s="75"/>
      <c r="BN840" s="75"/>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c r="CT840" s="75"/>
      <c r="CU840" s="75"/>
      <c r="CV840" s="75"/>
      <c r="CW840" s="75"/>
      <c r="CX840" s="75"/>
    </row>
    <row r="841" spans="34:102" x14ac:dyDescent="0.25">
      <c r="AH841" s="75"/>
      <c r="AI841" s="75"/>
      <c r="AJ841" s="75"/>
      <c r="AK841" s="75"/>
      <c r="AL841" s="75"/>
      <c r="AM841" s="75"/>
      <c r="AN841" s="75"/>
      <c r="AO841" s="117"/>
      <c r="AP841" s="117"/>
      <c r="AQ841" s="117"/>
      <c r="AR841" s="117"/>
      <c r="AS841" s="117"/>
      <c r="AT841" s="117"/>
      <c r="AU841" s="117"/>
      <c r="AV841" s="117"/>
      <c r="AW841" s="117"/>
      <c r="AX841" s="117"/>
      <c r="AY841" s="75"/>
      <c r="AZ841" s="75"/>
      <c r="BA841" s="75"/>
      <c r="BB841" s="75"/>
      <c r="BC841" s="75"/>
      <c r="BD841" s="75"/>
      <c r="BE841" s="75"/>
      <c r="BF841" s="75"/>
      <c r="BG841" s="75"/>
      <c r="BH841" s="75"/>
      <c r="BI841" s="75"/>
      <c r="BJ841" s="75"/>
      <c r="BK841" s="75"/>
      <c r="BL841" s="75"/>
      <c r="BM841" s="75"/>
      <c r="BN841" s="75"/>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c r="CT841" s="75"/>
      <c r="CU841" s="75"/>
      <c r="CV841" s="75"/>
      <c r="CW841" s="75"/>
      <c r="CX841" s="75"/>
    </row>
    <row r="842" spans="34:102" x14ac:dyDescent="0.25">
      <c r="AH842" s="75"/>
      <c r="AI842" s="75"/>
      <c r="AJ842" s="75"/>
      <c r="AK842" s="75"/>
      <c r="AL842" s="75"/>
      <c r="AM842" s="75"/>
      <c r="AN842" s="75"/>
      <c r="AO842" s="117"/>
      <c r="AP842" s="117"/>
      <c r="AQ842" s="117"/>
      <c r="AR842" s="117"/>
      <c r="AS842" s="117"/>
      <c r="AT842" s="117"/>
      <c r="AU842" s="117"/>
      <c r="AV842" s="117"/>
      <c r="AW842" s="117"/>
      <c r="AX842" s="117"/>
      <c r="AY842" s="75"/>
      <c r="AZ842" s="75"/>
      <c r="BA842" s="75"/>
      <c r="BB842" s="75"/>
      <c r="BC842" s="75"/>
      <c r="BD842" s="75"/>
      <c r="BE842" s="75"/>
      <c r="BF842" s="75"/>
      <c r="BG842" s="75"/>
      <c r="BH842" s="75"/>
      <c r="BI842" s="75"/>
      <c r="BJ842" s="75"/>
      <c r="BK842" s="75"/>
      <c r="BL842" s="75"/>
      <c r="BM842" s="75"/>
      <c r="BN842" s="75"/>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c r="CT842" s="75"/>
      <c r="CU842" s="75"/>
      <c r="CV842" s="75"/>
      <c r="CW842" s="75"/>
      <c r="CX842" s="75"/>
    </row>
    <row r="843" spans="34:102" x14ac:dyDescent="0.25">
      <c r="AH843" s="75"/>
      <c r="AI843" s="75"/>
      <c r="AJ843" s="75"/>
      <c r="AK843" s="75"/>
      <c r="AL843" s="75"/>
      <c r="AM843" s="75"/>
      <c r="AN843" s="75"/>
      <c r="AO843" s="117"/>
      <c r="AP843" s="117"/>
      <c r="AQ843" s="117"/>
      <c r="AR843" s="117"/>
      <c r="AS843" s="117"/>
      <c r="AT843" s="117"/>
      <c r="AU843" s="117"/>
      <c r="AV843" s="117"/>
      <c r="AW843" s="117"/>
      <c r="AX843" s="117"/>
      <c r="AY843" s="75"/>
      <c r="AZ843" s="75"/>
      <c r="BA843" s="75"/>
      <c r="BB843" s="75"/>
      <c r="BC843" s="75"/>
      <c r="BD843" s="75"/>
      <c r="BE843" s="75"/>
      <c r="BF843" s="75"/>
      <c r="BG843" s="75"/>
      <c r="BH843" s="75"/>
      <c r="BI843" s="75"/>
      <c r="BJ843" s="75"/>
      <c r="BK843" s="75"/>
      <c r="BL843" s="75"/>
      <c r="BM843" s="75"/>
      <c r="BN843" s="75"/>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c r="CT843" s="75"/>
      <c r="CU843" s="75"/>
      <c r="CV843" s="75"/>
      <c r="CW843" s="75"/>
      <c r="CX843" s="75"/>
    </row>
    <row r="844" spans="34:102" x14ac:dyDescent="0.25">
      <c r="AH844" s="75"/>
      <c r="AI844" s="75"/>
      <c r="AJ844" s="75"/>
      <c r="AK844" s="75"/>
      <c r="AL844" s="75"/>
      <c r="AM844" s="75"/>
      <c r="AN844" s="75"/>
      <c r="AO844" s="117"/>
      <c r="AP844" s="117"/>
      <c r="AQ844" s="117"/>
      <c r="AR844" s="117"/>
      <c r="AS844" s="117"/>
      <c r="AT844" s="117"/>
      <c r="AU844" s="117"/>
      <c r="AV844" s="117"/>
      <c r="AW844" s="117"/>
      <c r="AX844" s="117"/>
      <c r="AY844" s="75"/>
      <c r="AZ844" s="75"/>
      <c r="BA844" s="75"/>
      <c r="BB844" s="75"/>
      <c r="BC844" s="75"/>
      <c r="BD844" s="75"/>
      <c r="BE844" s="75"/>
      <c r="BF844" s="75"/>
      <c r="BG844" s="75"/>
      <c r="BH844" s="75"/>
      <c r="BI844" s="75"/>
      <c r="BJ844" s="75"/>
      <c r="BK844" s="75"/>
      <c r="BL844" s="75"/>
      <c r="BM844" s="75"/>
      <c r="BN844" s="75"/>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c r="CT844" s="75"/>
      <c r="CU844" s="75"/>
      <c r="CV844" s="75"/>
      <c r="CW844" s="75"/>
      <c r="CX844" s="75"/>
    </row>
    <row r="845" spans="34:102" x14ac:dyDescent="0.25">
      <c r="AH845" s="75"/>
      <c r="AI845" s="75"/>
      <c r="AJ845" s="75"/>
      <c r="AK845" s="75"/>
      <c r="AL845" s="75"/>
      <c r="AM845" s="75"/>
      <c r="AN845" s="75"/>
      <c r="AO845" s="117"/>
      <c r="AP845" s="117"/>
      <c r="AQ845" s="117"/>
      <c r="AR845" s="117"/>
      <c r="AS845" s="117"/>
      <c r="AT845" s="117"/>
      <c r="AU845" s="117"/>
      <c r="AV845" s="117"/>
      <c r="AW845" s="117"/>
      <c r="AX845" s="117"/>
      <c r="AY845" s="75"/>
      <c r="AZ845" s="75"/>
      <c r="BA845" s="75"/>
      <c r="BB845" s="75"/>
      <c r="BC845" s="75"/>
      <c r="BD845" s="75"/>
      <c r="BE845" s="75"/>
      <c r="BF845" s="75"/>
      <c r="BG845" s="75"/>
      <c r="BH845" s="75"/>
      <c r="BI845" s="75"/>
      <c r="BJ845" s="75"/>
      <c r="BK845" s="75"/>
      <c r="BL845" s="75"/>
      <c r="BM845" s="75"/>
      <c r="BN845" s="75"/>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c r="CT845" s="75"/>
      <c r="CU845" s="75"/>
      <c r="CV845" s="75"/>
      <c r="CW845" s="75"/>
      <c r="CX845" s="75"/>
    </row>
    <row r="846" spans="34:102" x14ac:dyDescent="0.25">
      <c r="AH846" s="75"/>
      <c r="AI846" s="75"/>
      <c r="AJ846" s="75"/>
      <c r="AK846" s="75"/>
      <c r="AL846" s="75"/>
      <c r="AM846" s="75"/>
      <c r="AN846" s="75"/>
      <c r="AO846" s="117"/>
      <c r="AP846" s="117"/>
      <c r="AQ846" s="117"/>
      <c r="AR846" s="117"/>
      <c r="AS846" s="117"/>
      <c r="AT846" s="117"/>
      <c r="AU846" s="117"/>
      <c r="AV846" s="117"/>
      <c r="AW846" s="117"/>
      <c r="AX846" s="117"/>
      <c r="AY846" s="75"/>
      <c r="AZ846" s="75"/>
      <c r="BA846" s="75"/>
      <c r="BB846" s="75"/>
      <c r="BC846" s="75"/>
      <c r="BD846" s="75"/>
      <c r="BE846" s="75"/>
      <c r="BF846" s="75"/>
      <c r="BG846" s="75"/>
      <c r="BH846" s="75"/>
      <c r="BI846" s="75"/>
      <c r="BJ846" s="75"/>
      <c r="BK846" s="75"/>
      <c r="BL846" s="75"/>
      <c r="BM846" s="75"/>
      <c r="BN846" s="75"/>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c r="CT846" s="75"/>
      <c r="CU846" s="75"/>
      <c r="CV846" s="75"/>
      <c r="CW846" s="75"/>
      <c r="CX846" s="75"/>
    </row>
    <row r="847" spans="34:102" x14ac:dyDescent="0.25">
      <c r="AH847" s="75"/>
      <c r="AI847" s="75"/>
      <c r="AJ847" s="75"/>
      <c r="AK847" s="75"/>
      <c r="AL847" s="75"/>
      <c r="AM847" s="75"/>
      <c r="AN847" s="75"/>
      <c r="AO847" s="117"/>
      <c r="AP847" s="117"/>
      <c r="AQ847" s="117"/>
      <c r="AR847" s="117"/>
      <c r="AS847" s="117"/>
      <c r="AT847" s="117"/>
      <c r="AU847" s="117"/>
      <c r="AV847" s="117"/>
      <c r="AW847" s="117"/>
      <c r="AX847" s="117"/>
      <c r="AY847" s="75"/>
      <c r="AZ847" s="75"/>
      <c r="BA847" s="75"/>
      <c r="BB847" s="75"/>
      <c r="BC847" s="75"/>
      <c r="BD847" s="75"/>
      <c r="BE847" s="75"/>
      <c r="BF847" s="75"/>
      <c r="BG847" s="75"/>
      <c r="BH847" s="75"/>
      <c r="BI847" s="75"/>
      <c r="BJ847" s="75"/>
      <c r="BK847" s="75"/>
      <c r="BL847" s="75"/>
      <c r="BM847" s="75"/>
      <c r="BN847" s="75"/>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c r="CT847" s="75"/>
      <c r="CU847" s="75"/>
      <c r="CV847" s="75"/>
      <c r="CW847" s="75"/>
      <c r="CX847" s="75"/>
    </row>
    <row r="848" spans="34:102" x14ac:dyDescent="0.25">
      <c r="AH848" s="75"/>
      <c r="AI848" s="75"/>
      <c r="AJ848" s="75"/>
      <c r="AK848" s="75"/>
      <c r="AL848" s="75"/>
      <c r="AM848" s="75"/>
      <c r="AN848" s="75"/>
      <c r="AO848" s="117"/>
      <c r="AP848" s="117"/>
      <c r="AQ848" s="117"/>
      <c r="AR848" s="117"/>
      <c r="AS848" s="117"/>
      <c r="AT848" s="117"/>
      <c r="AU848" s="117"/>
      <c r="AV848" s="117"/>
      <c r="AW848" s="117"/>
      <c r="AX848" s="117"/>
      <c r="AY848" s="75"/>
      <c r="AZ848" s="75"/>
      <c r="BA848" s="75"/>
      <c r="BB848" s="75"/>
      <c r="BC848" s="75"/>
      <c r="BD848" s="75"/>
      <c r="BE848" s="75"/>
      <c r="BF848" s="75"/>
      <c r="BG848" s="75"/>
      <c r="BH848" s="75"/>
      <c r="BI848" s="75"/>
      <c r="BJ848" s="75"/>
      <c r="BK848" s="75"/>
      <c r="BL848" s="75"/>
      <c r="BM848" s="75"/>
      <c r="BN848" s="75"/>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c r="CT848" s="75"/>
      <c r="CU848" s="75"/>
      <c r="CV848" s="75"/>
      <c r="CW848" s="75"/>
      <c r="CX848" s="75"/>
    </row>
    <row r="849" spans="34:102" x14ac:dyDescent="0.25">
      <c r="AH849" s="75"/>
      <c r="AI849" s="75"/>
      <c r="AJ849" s="75"/>
      <c r="AK849" s="75"/>
      <c r="AL849" s="75"/>
      <c r="AM849" s="75"/>
      <c r="AN849" s="75"/>
      <c r="AO849" s="117"/>
      <c r="AP849" s="117"/>
      <c r="AQ849" s="117"/>
      <c r="AR849" s="117"/>
      <c r="AS849" s="117"/>
      <c r="AT849" s="117"/>
      <c r="AU849" s="117"/>
      <c r="AV849" s="117"/>
      <c r="AW849" s="117"/>
      <c r="AX849" s="117"/>
      <c r="AY849" s="75"/>
      <c r="AZ849" s="75"/>
      <c r="BA849" s="75"/>
      <c r="BB849" s="75"/>
      <c r="BC849" s="75"/>
      <c r="BD849" s="75"/>
      <c r="BE849" s="75"/>
      <c r="BF849" s="75"/>
      <c r="BG849" s="75"/>
      <c r="BH849" s="75"/>
      <c r="BI849" s="75"/>
      <c r="BJ849" s="75"/>
      <c r="BK849" s="75"/>
      <c r="BL849" s="75"/>
      <c r="BM849" s="75"/>
      <c r="BN849" s="75"/>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c r="CT849" s="75"/>
      <c r="CU849" s="75"/>
      <c r="CV849" s="75"/>
      <c r="CW849" s="75"/>
      <c r="CX849" s="75"/>
    </row>
    <row r="850" spans="34:102" x14ac:dyDescent="0.25">
      <c r="AH850" s="75"/>
      <c r="AI850" s="75"/>
      <c r="AJ850" s="75"/>
      <c r="AK850" s="75"/>
      <c r="AL850" s="75"/>
      <c r="AM850" s="75"/>
      <c r="AN850" s="75"/>
      <c r="AO850" s="117"/>
      <c r="AP850" s="117"/>
      <c r="AQ850" s="117"/>
      <c r="AR850" s="117"/>
      <c r="AS850" s="117"/>
      <c r="AT850" s="117"/>
      <c r="AU850" s="117"/>
      <c r="AV850" s="117"/>
      <c r="AW850" s="117"/>
      <c r="AX850" s="117"/>
      <c r="AY850" s="75"/>
      <c r="AZ850" s="75"/>
      <c r="BA850" s="75"/>
      <c r="BB850" s="75"/>
      <c r="BC850" s="75"/>
      <c r="BD850" s="75"/>
      <c r="BE850" s="75"/>
      <c r="BF850" s="75"/>
      <c r="BG850" s="75"/>
      <c r="BH850" s="75"/>
      <c r="BI850" s="75"/>
      <c r="BJ850" s="75"/>
      <c r="BK850" s="75"/>
      <c r="BL850" s="75"/>
      <c r="BM850" s="75"/>
      <c r="BN850" s="75"/>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c r="CT850" s="75"/>
      <c r="CU850" s="75"/>
      <c r="CV850" s="75"/>
      <c r="CW850" s="75"/>
      <c r="CX850" s="75"/>
    </row>
    <row r="851" spans="34:102" x14ac:dyDescent="0.25">
      <c r="AH851" s="75"/>
      <c r="AI851" s="75"/>
      <c r="AJ851" s="75"/>
      <c r="AK851" s="75"/>
      <c r="AL851" s="75"/>
      <c r="AM851" s="75"/>
      <c r="AN851" s="75"/>
      <c r="AO851" s="117"/>
      <c r="AP851" s="117"/>
      <c r="AQ851" s="117"/>
      <c r="AR851" s="117"/>
      <c r="AS851" s="117"/>
      <c r="AT851" s="117"/>
      <c r="AU851" s="117"/>
      <c r="AV851" s="117"/>
      <c r="AW851" s="117"/>
      <c r="AX851" s="117"/>
      <c r="AY851" s="75"/>
      <c r="AZ851" s="75"/>
      <c r="BA851" s="75"/>
      <c r="BB851" s="75"/>
      <c r="BC851" s="75"/>
      <c r="BD851" s="75"/>
      <c r="BE851" s="75"/>
      <c r="BF851" s="75"/>
      <c r="BG851" s="75"/>
      <c r="BH851" s="75"/>
      <c r="BI851" s="75"/>
      <c r="BJ851" s="75"/>
      <c r="BK851" s="75"/>
      <c r="BL851" s="75"/>
      <c r="BM851" s="75"/>
      <c r="BN851" s="75"/>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c r="CT851" s="75"/>
      <c r="CU851" s="75"/>
      <c r="CV851" s="75"/>
      <c r="CW851" s="75"/>
      <c r="CX851" s="75"/>
    </row>
    <row r="852" spans="34:102" x14ac:dyDescent="0.25">
      <c r="AH852" s="75"/>
      <c r="AI852" s="75"/>
      <c r="AJ852" s="75"/>
      <c r="AK852" s="75"/>
      <c r="AL852" s="75"/>
      <c r="AM852" s="75"/>
      <c r="AN852" s="75"/>
      <c r="AO852" s="117"/>
      <c r="AP852" s="117"/>
      <c r="AQ852" s="117"/>
      <c r="AR852" s="117"/>
      <c r="AS852" s="117"/>
      <c r="AT852" s="117"/>
      <c r="AU852" s="117"/>
      <c r="AV852" s="117"/>
      <c r="AW852" s="117"/>
      <c r="AX852" s="117"/>
      <c r="AY852" s="75"/>
      <c r="AZ852" s="75"/>
      <c r="BA852" s="75"/>
      <c r="BB852" s="75"/>
      <c r="BC852" s="75"/>
      <c r="BD852" s="75"/>
      <c r="BE852" s="75"/>
      <c r="BF852" s="75"/>
      <c r="BG852" s="75"/>
      <c r="BH852" s="75"/>
      <c r="BI852" s="75"/>
      <c r="BJ852" s="75"/>
      <c r="BK852" s="75"/>
      <c r="BL852" s="75"/>
      <c r="BM852" s="75"/>
      <c r="BN852" s="75"/>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c r="CT852" s="75"/>
      <c r="CU852" s="75"/>
      <c r="CV852" s="75"/>
      <c r="CW852" s="75"/>
      <c r="CX852" s="75"/>
    </row>
    <row r="853" spans="34:102" x14ac:dyDescent="0.25">
      <c r="AH853" s="75"/>
      <c r="AI853" s="75"/>
      <c r="AJ853" s="75"/>
      <c r="AK853" s="75"/>
      <c r="AL853" s="75"/>
      <c r="AM853" s="75"/>
      <c r="AN853" s="75"/>
      <c r="AO853" s="117"/>
      <c r="AP853" s="117"/>
      <c r="AQ853" s="117"/>
      <c r="AR853" s="117"/>
      <c r="AS853" s="117"/>
      <c r="AT853" s="117"/>
      <c r="AU853" s="117"/>
      <c r="AV853" s="117"/>
      <c r="AW853" s="117"/>
      <c r="AX853" s="117"/>
      <c r="AY853" s="75"/>
      <c r="AZ853" s="75"/>
      <c r="BA853" s="75"/>
      <c r="BB853" s="75"/>
      <c r="BC853" s="75"/>
      <c r="BD853" s="75"/>
      <c r="BE853" s="75"/>
      <c r="BF853" s="75"/>
      <c r="BG853" s="75"/>
      <c r="BH853" s="75"/>
      <c r="BI853" s="75"/>
      <c r="BJ853" s="75"/>
      <c r="BK853" s="75"/>
      <c r="BL853" s="75"/>
      <c r="BM853" s="75"/>
      <c r="BN853" s="75"/>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c r="CT853" s="75"/>
      <c r="CU853" s="75"/>
      <c r="CV853" s="75"/>
      <c r="CW853" s="75"/>
      <c r="CX853" s="75"/>
    </row>
    <row r="854" spans="34:102" x14ac:dyDescent="0.25">
      <c r="AH854" s="75"/>
      <c r="AI854" s="75"/>
      <c r="AJ854" s="75"/>
      <c r="AK854" s="75"/>
      <c r="AL854" s="75"/>
      <c r="AM854" s="75"/>
      <c r="AN854" s="75"/>
      <c r="AO854" s="117"/>
      <c r="AP854" s="117"/>
      <c r="AQ854" s="117"/>
      <c r="AR854" s="117"/>
      <c r="AS854" s="117"/>
      <c r="AT854" s="117"/>
      <c r="AU854" s="117"/>
      <c r="AV854" s="117"/>
      <c r="AW854" s="117"/>
      <c r="AX854" s="117"/>
      <c r="AY854" s="75"/>
      <c r="AZ854" s="75"/>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c r="CT854" s="75"/>
      <c r="CU854" s="75"/>
      <c r="CV854" s="75"/>
      <c r="CW854" s="75"/>
      <c r="CX854" s="75"/>
    </row>
    <row r="855" spans="34:102" x14ac:dyDescent="0.25">
      <c r="AH855" s="75"/>
      <c r="AI855" s="75"/>
      <c r="AJ855" s="75"/>
      <c r="AK855" s="75"/>
      <c r="AL855" s="75"/>
      <c r="AM855" s="75"/>
      <c r="AN855" s="75"/>
      <c r="AO855" s="117"/>
      <c r="AP855" s="117"/>
      <c r="AQ855" s="117"/>
      <c r="AR855" s="117"/>
      <c r="AS855" s="117"/>
      <c r="AT855" s="117"/>
      <c r="AU855" s="117"/>
      <c r="AV855" s="117"/>
      <c r="AW855" s="117"/>
      <c r="AX855" s="117"/>
      <c r="AY855" s="75"/>
      <c r="AZ855" s="75"/>
      <c r="BA855" s="75"/>
      <c r="BB855" s="75"/>
      <c r="BC855" s="75"/>
      <c r="BD855" s="75"/>
      <c r="BE855" s="75"/>
      <c r="BF855" s="75"/>
      <c r="BG855" s="75"/>
      <c r="BH855" s="75"/>
      <c r="BI855" s="75"/>
      <c r="BJ855" s="75"/>
      <c r="BK855" s="75"/>
      <c r="BL855" s="75"/>
      <c r="BM855" s="75"/>
      <c r="BN855" s="75"/>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c r="CT855" s="75"/>
      <c r="CU855" s="75"/>
      <c r="CV855" s="75"/>
      <c r="CW855" s="75"/>
      <c r="CX855" s="75"/>
    </row>
    <row r="856" spans="34:102" x14ac:dyDescent="0.25">
      <c r="AH856" s="75"/>
      <c r="AI856" s="75"/>
      <c r="AJ856" s="75"/>
      <c r="AK856" s="75"/>
      <c r="AL856" s="75"/>
      <c r="AM856" s="75"/>
      <c r="AN856" s="75"/>
      <c r="AO856" s="117"/>
      <c r="AP856" s="117"/>
      <c r="AQ856" s="117"/>
      <c r="AR856" s="117"/>
      <c r="AS856" s="117"/>
      <c r="AT856" s="117"/>
      <c r="AU856" s="117"/>
      <c r="AV856" s="117"/>
      <c r="AW856" s="117"/>
      <c r="AX856" s="117"/>
      <c r="AY856" s="75"/>
      <c r="AZ856" s="75"/>
      <c r="BA856" s="75"/>
      <c r="BB856" s="75"/>
      <c r="BC856" s="75"/>
      <c r="BD856" s="75"/>
      <c r="BE856" s="75"/>
      <c r="BF856" s="75"/>
      <c r="BG856" s="75"/>
      <c r="BH856" s="75"/>
      <c r="BI856" s="75"/>
      <c r="BJ856" s="75"/>
      <c r="BK856" s="75"/>
      <c r="BL856" s="75"/>
      <c r="BM856" s="75"/>
      <c r="BN856" s="75"/>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c r="CT856" s="75"/>
      <c r="CU856" s="75"/>
      <c r="CV856" s="75"/>
      <c r="CW856" s="75"/>
      <c r="CX856" s="75"/>
    </row>
    <row r="857" spans="34:102" x14ac:dyDescent="0.25">
      <c r="AH857" s="75"/>
      <c r="AI857" s="75"/>
      <c r="AJ857" s="75"/>
      <c r="AK857" s="75"/>
      <c r="AL857" s="75"/>
      <c r="AM857" s="75"/>
      <c r="AN857" s="75"/>
      <c r="AO857" s="117"/>
      <c r="AP857" s="117"/>
      <c r="AQ857" s="117"/>
      <c r="AR857" s="117"/>
      <c r="AS857" s="117"/>
      <c r="AT857" s="117"/>
      <c r="AU857" s="117"/>
      <c r="AV857" s="117"/>
      <c r="AW857" s="117"/>
      <c r="AX857" s="117"/>
      <c r="AY857" s="75"/>
      <c r="AZ857" s="75"/>
      <c r="BA857" s="75"/>
      <c r="BB857" s="75"/>
      <c r="BC857" s="75"/>
      <c r="BD857" s="75"/>
      <c r="BE857" s="75"/>
      <c r="BF857" s="75"/>
      <c r="BG857" s="75"/>
      <c r="BH857" s="75"/>
      <c r="BI857" s="75"/>
      <c r="BJ857" s="75"/>
      <c r="BK857" s="75"/>
      <c r="BL857" s="75"/>
      <c r="BM857" s="75"/>
      <c r="BN857" s="75"/>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c r="CT857" s="75"/>
      <c r="CU857" s="75"/>
      <c r="CV857" s="75"/>
      <c r="CW857" s="75"/>
      <c r="CX857" s="75"/>
    </row>
    <row r="858" spans="34:102" x14ac:dyDescent="0.25">
      <c r="AH858" s="75"/>
      <c r="AI858" s="75"/>
      <c r="AJ858" s="75"/>
      <c r="AK858" s="75"/>
      <c r="AL858" s="75"/>
      <c r="AM858" s="75"/>
      <c r="AN858" s="75"/>
      <c r="AO858" s="117"/>
      <c r="AP858" s="117"/>
      <c r="AQ858" s="117"/>
      <c r="AR858" s="117"/>
      <c r="AS858" s="117"/>
      <c r="AT858" s="117"/>
      <c r="AU858" s="117"/>
      <c r="AV858" s="117"/>
      <c r="AW858" s="117"/>
      <c r="AX858" s="117"/>
      <c r="AY858" s="75"/>
      <c r="AZ858" s="75"/>
      <c r="BA858" s="75"/>
      <c r="BB858" s="75"/>
      <c r="BC858" s="75"/>
      <c r="BD858" s="75"/>
      <c r="BE858" s="75"/>
      <c r="BF858" s="75"/>
      <c r="BG858" s="75"/>
      <c r="BH858" s="75"/>
      <c r="BI858" s="75"/>
      <c r="BJ858" s="75"/>
      <c r="BK858" s="75"/>
      <c r="BL858" s="75"/>
      <c r="BM858" s="75"/>
      <c r="BN858" s="75"/>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c r="CT858" s="75"/>
      <c r="CU858" s="75"/>
      <c r="CV858" s="75"/>
      <c r="CW858" s="75"/>
      <c r="CX858" s="75"/>
    </row>
    <row r="859" spans="34:102" x14ac:dyDescent="0.25">
      <c r="AH859" s="75"/>
      <c r="AI859" s="75"/>
      <c r="AJ859" s="75"/>
      <c r="AK859" s="75"/>
      <c r="AL859" s="75"/>
      <c r="AM859" s="75"/>
      <c r="AN859" s="75"/>
      <c r="AO859" s="117"/>
      <c r="AP859" s="117"/>
      <c r="AQ859" s="117"/>
      <c r="AR859" s="117"/>
      <c r="AS859" s="117"/>
      <c r="AT859" s="117"/>
      <c r="AU859" s="117"/>
      <c r="AV859" s="117"/>
      <c r="AW859" s="117"/>
      <c r="AX859" s="117"/>
      <c r="AY859" s="75"/>
      <c r="AZ859" s="75"/>
      <c r="BA859" s="75"/>
      <c r="BB859" s="75"/>
      <c r="BC859" s="75"/>
      <c r="BD859" s="75"/>
      <c r="BE859" s="75"/>
      <c r="BF859" s="75"/>
      <c r="BG859" s="75"/>
      <c r="BH859" s="75"/>
      <c r="BI859" s="75"/>
      <c r="BJ859" s="75"/>
      <c r="BK859" s="75"/>
      <c r="BL859" s="75"/>
      <c r="BM859" s="75"/>
      <c r="BN859" s="75"/>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c r="CT859" s="75"/>
      <c r="CU859" s="75"/>
      <c r="CV859" s="75"/>
      <c r="CW859" s="75"/>
      <c r="CX859" s="75"/>
    </row>
    <row r="860" spans="34:102" x14ac:dyDescent="0.25">
      <c r="AH860" s="75"/>
      <c r="AI860" s="75"/>
      <c r="AJ860" s="75"/>
      <c r="AK860" s="75"/>
      <c r="AL860" s="75"/>
      <c r="AM860" s="75"/>
      <c r="AN860" s="75"/>
      <c r="AO860" s="117"/>
      <c r="AP860" s="117"/>
      <c r="AQ860" s="117"/>
      <c r="AR860" s="117"/>
      <c r="AS860" s="117"/>
      <c r="AT860" s="117"/>
      <c r="AU860" s="117"/>
      <c r="AV860" s="117"/>
      <c r="AW860" s="117"/>
      <c r="AX860" s="117"/>
      <c r="AY860" s="75"/>
      <c r="AZ860" s="75"/>
      <c r="BA860" s="75"/>
      <c r="BB860" s="75"/>
      <c r="BC860" s="75"/>
      <c r="BD860" s="75"/>
      <c r="BE860" s="75"/>
      <c r="BF860" s="75"/>
      <c r="BG860" s="75"/>
      <c r="BH860" s="75"/>
      <c r="BI860" s="75"/>
      <c r="BJ860" s="75"/>
      <c r="BK860" s="75"/>
      <c r="BL860" s="75"/>
      <c r="BM860" s="75"/>
      <c r="BN860" s="75"/>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c r="CT860" s="75"/>
      <c r="CU860" s="75"/>
      <c r="CV860" s="75"/>
      <c r="CW860" s="75"/>
      <c r="CX860" s="75"/>
    </row>
    <row r="861" spans="34:102" x14ac:dyDescent="0.25">
      <c r="AH861" s="75"/>
      <c r="AI861" s="75"/>
      <c r="AJ861" s="75"/>
      <c r="AK861" s="75"/>
      <c r="AL861" s="75"/>
      <c r="AM861" s="75"/>
      <c r="AN861" s="75"/>
      <c r="AO861" s="117"/>
      <c r="AP861" s="117"/>
      <c r="AQ861" s="117"/>
      <c r="AR861" s="117"/>
      <c r="AS861" s="117"/>
      <c r="AT861" s="117"/>
      <c r="AU861" s="117"/>
      <c r="AV861" s="117"/>
      <c r="AW861" s="117"/>
      <c r="AX861" s="117"/>
      <c r="AY861" s="75"/>
      <c r="AZ861" s="75"/>
      <c r="BA861" s="75"/>
      <c r="BB861" s="75"/>
      <c r="BC861" s="75"/>
      <c r="BD861" s="75"/>
      <c r="BE861" s="75"/>
      <c r="BF861" s="75"/>
      <c r="BG861" s="75"/>
      <c r="BH861" s="75"/>
      <c r="BI861" s="75"/>
      <c r="BJ861" s="75"/>
      <c r="BK861" s="75"/>
      <c r="BL861" s="75"/>
      <c r="BM861" s="75"/>
      <c r="BN861" s="75"/>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c r="CT861" s="75"/>
      <c r="CU861" s="75"/>
      <c r="CV861" s="75"/>
      <c r="CW861" s="75"/>
      <c r="CX861" s="75"/>
    </row>
    <row r="862" spans="34:102" x14ac:dyDescent="0.25">
      <c r="AH862" s="75"/>
      <c r="AI862" s="75"/>
      <c r="AJ862" s="75"/>
      <c r="AK862" s="75"/>
      <c r="AL862" s="75"/>
      <c r="AM862" s="75"/>
      <c r="AN862" s="75"/>
      <c r="AO862" s="117"/>
      <c r="AP862" s="117"/>
      <c r="AQ862" s="117"/>
      <c r="AR862" s="117"/>
      <c r="AS862" s="117"/>
      <c r="AT862" s="117"/>
      <c r="AU862" s="117"/>
      <c r="AV862" s="117"/>
      <c r="AW862" s="117"/>
      <c r="AX862" s="117"/>
      <c r="AY862" s="75"/>
      <c r="AZ862" s="75"/>
      <c r="BA862" s="75"/>
      <c r="BB862" s="75"/>
      <c r="BC862" s="75"/>
      <c r="BD862" s="75"/>
      <c r="BE862" s="75"/>
      <c r="BF862" s="75"/>
      <c r="BG862" s="75"/>
      <c r="BH862" s="75"/>
      <c r="BI862" s="75"/>
      <c r="BJ862" s="75"/>
      <c r="BK862" s="75"/>
      <c r="BL862" s="75"/>
      <c r="BM862" s="75"/>
      <c r="BN862" s="75"/>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c r="CT862" s="75"/>
      <c r="CU862" s="75"/>
      <c r="CV862" s="75"/>
      <c r="CW862" s="75"/>
      <c r="CX862" s="75"/>
    </row>
    <row r="863" spans="34:102" x14ac:dyDescent="0.25">
      <c r="AH863" s="75"/>
      <c r="AI863" s="75"/>
      <c r="AJ863" s="75"/>
      <c r="AK863" s="75"/>
      <c r="AL863" s="75"/>
      <c r="AM863" s="75"/>
      <c r="AN863" s="75"/>
      <c r="AO863" s="117"/>
      <c r="AP863" s="117"/>
      <c r="AQ863" s="117"/>
      <c r="AR863" s="117"/>
      <c r="AS863" s="117"/>
      <c r="AT863" s="117"/>
      <c r="AU863" s="117"/>
      <c r="AV863" s="117"/>
      <c r="AW863" s="117"/>
      <c r="AX863" s="117"/>
      <c r="AY863" s="75"/>
      <c r="AZ863" s="75"/>
      <c r="BA863" s="75"/>
      <c r="BB863" s="75"/>
      <c r="BC863" s="75"/>
      <c r="BD863" s="75"/>
      <c r="BE863" s="75"/>
      <c r="BF863" s="75"/>
      <c r="BG863" s="75"/>
      <c r="BH863" s="75"/>
      <c r="BI863" s="75"/>
      <c r="BJ863" s="75"/>
      <c r="BK863" s="75"/>
      <c r="BL863" s="75"/>
      <c r="BM863" s="75"/>
      <c r="BN863" s="75"/>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c r="CT863" s="75"/>
      <c r="CU863" s="75"/>
      <c r="CV863" s="75"/>
      <c r="CW863" s="75"/>
      <c r="CX863" s="75"/>
    </row>
    <row r="864" spans="34:102" x14ac:dyDescent="0.25">
      <c r="AH864" s="75"/>
      <c r="AI864" s="75"/>
      <c r="AJ864" s="75"/>
      <c r="AK864" s="75"/>
      <c r="AL864" s="75"/>
      <c r="AM864" s="75"/>
      <c r="AN864" s="75"/>
      <c r="AO864" s="117"/>
      <c r="AP864" s="117"/>
      <c r="AQ864" s="117"/>
      <c r="AR864" s="117"/>
      <c r="AS864" s="117"/>
      <c r="AT864" s="117"/>
      <c r="AU864" s="117"/>
      <c r="AV864" s="117"/>
      <c r="AW864" s="117"/>
      <c r="AX864" s="117"/>
      <c r="AY864" s="75"/>
      <c r="AZ864" s="75"/>
      <c r="BA864" s="75"/>
      <c r="BB864" s="75"/>
      <c r="BC864" s="75"/>
      <c r="BD864" s="75"/>
      <c r="BE864" s="75"/>
      <c r="BF864" s="75"/>
      <c r="BG864" s="75"/>
      <c r="BH864" s="75"/>
      <c r="BI864" s="75"/>
      <c r="BJ864" s="75"/>
      <c r="BK864" s="75"/>
      <c r="BL864" s="75"/>
      <c r="BM864" s="75"/>
      <c r="BN864" s="75"/>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c r="CT864" s="75"/>
      <c r="CU864" s="75"/>
      <c r="CV864" s="75"/>
      <c r="CW864" s="75"/>
      <c r="CX864" s="75"/>
    </row>
    <row r="865" spans="34:102" x14ac:dyDescent="0.25">
      <c r="AH865" s="75"/>
      <c r="AI865" s="75"/>
      <c r="AJ865" s="75"/>
      <c r="AK865" s="75"/>
      <c r="AL865" s="75"/>
      <c r="AM865" s="75"/>
      <c r="AN865" s="75"/>
      <c r="AO865" s="117"/>
      <c r="AP865" s="117"/>
      <c r="AQ865" s="117"/>
      <c r="AR865" s="117"/>
      <c r="AS865" s="117"/>
      <c r="AT865" s="117"/>
      <c r="AU865" s="117"/>
      <c r="AV865" s="117"/>
      <c r="AW865" s="117"/>
      <c r="AX865" s="117"/>
      <c r="AY865" s="75"/>
      <c r="AZ865" s="75"/>
      <c r="BA865" s="75"/>
      <c r="BB865" s="75"/>
      <c r="BC865" s="75"/>
      <c r="BD865" s="75"/>
      <c r="BE865" s="75"/>
      <c r="BF865" s="75"/>
      <c r="BG865" s="75"/>
      <c r="BH865" s="75"/>
      <c r="BI865" s="75"/>
      <c r="BJ865" s="75"/>
      <c r="BK865" s="75"/>
      <c r="BL865" s="75"/>
      <c r="BM865" s="75"/>
      <c r="BN865" s="75"/>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c r="CT865" s="75"/>
      <c r="CU865" s="75"/>
      <c r="CV865" s="75"/>
      <c r="CW865" s="75"/>
      <c r="CX865" s="75"/>
    </row>
    <row r="866" spans="34:102" x14ac:dyDescent="0.25">
      <c r="AH866" s="75"/>
      <c r="AI866" s="75"/>
      <c r="AJ866" s="75"/>
      <c r="AK866" s="75"/>
      <c r="AL866" s="75"/>
      <c r="AM866" s="75"/>
      <c r="AN866" s="75"/>
      <c r="AO866" s="117"/>
      <c r="AP866" s="117"/>
      <c r="AQ866" s="117"/>
      <c r="AR866" s="117"/>
      <c r="AS866" s="117"/>
      <c r="AT866" s="117"/>
      <c r="AU866" s="117"/>
      <c r="AV866" s="117"/>
      <c r="AW866" s="117"/>
      <c r="AX866" s="117"/>
      <c r="AY866" s="75"/>
      <c r="AZ866" s="75"/>
      <c r="BA866" s="75"/>
      <c r="BB866" s="75"/>
      <c r="BC866" s="75"/>
      <c r="BD866" s="75"/>
      <c r="BE866" s="75"/>
      <c r="BF866" s="75"/>
      <c r="BG866" s="75"/>
      <c r="BH866" s="75"/>
      <c r="BI866" s="75"/>
      <c r="BJ866" s="75"/>
      <c r="BK866" s="75"/>
      <c r="BL866" s="75"/>
      <c r="BM866" s="75"/>
      <c r="BN866" s="75"/>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c r="CT866" s="75"/>
      <c r="CU866" s="75"/>
      <c r="CV866" s="75"/>
      <c r="CW866" s="75"/>
      <c r="CX866" s="75"/>
    </row>
    <row r="867" spans="34:102" x14ac:dyDescent="0.25">
      <c r="AH867" s="75"/>
      <c r="AI867" s="75"/>
      <c r="AJ867" s="75"/>
      <c r="AK867" s="75"/>
      <c r="AL867" s="75"/>
      <c r="AM867" s="75"/>
      <c r="AN867" s="75"/>
      <c r="AO867" s="117"/>
      <c r="AP867" s="117"/>
      <c r="AQ867" s="117"/>
      <c r="AR867" s="117"/>
      <c r="AS867" s="117"/>
      <c r="AT867" s="117"/>
      <c r="AU867" s="117"/>
      <c r="AV867" s="117"/>
      <c r="AW867" s="117"/>
      <c r="AX867" s="117"/>
      <c r="AY867" s="75"/>
      <c r="AZ867" s="75"/>
      <c r="BA867" s="75"/>
      <c r="BB867" s="75"/>
      <c r="BC867" s="75"/>
      <c r="BD867" s="75"/>
      <c r="BE867" s="75"/>
      <c r="BF867" s="75"/>
      <c r="BG867" s="75"/>
      <c r="BH867" s="75"/>
      <c r="BI867" s="75"/>
      <c r="BJ867" s="75"/>
      <c r="BK867" s="75"/>
      <c r="BL867" s="75"/>
      <c r="BM867" s="75"/>
      <c r="BN867" s="75"/>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c r="CT867" s="75"/>
      <c r="CU867" s="75"/>
      <c r="CV867" s="75"/>
      <c r="CW867" s="75"/>
      <c r="CX867" s="75"/>
    </row>
    <row r="868" spans="34:102" x14ac:dyDescent="0.25">
      <c r="AH868" s="75"/>
      <c r="AI868" s="75"/>
      <c r="AJ868" s="75"/>
      <c r="AK868" s="75"/>
      <c r="AL868" s="75"/>
      <c r="AM868" s="75"/>
      <c r="AN868" s="75"/>
      <c r="AO868" s="117"/>
      <c r="AP868" s="117"/>
      <c r="AQ868" s="117"/>
      <c r="AR868" s="117"/>
      <c r="AS868" s="117"/>
      <c r="AT868" s="117"/>
      <c r="AU868" s="117"/>
      <c r="AV868" s="117"/>
      <c r="AW868" s="117"/>
      <c r="AX868" s="117"/>
      <c r="AY868" s="75"/>
      <c r="AZ868" s="75"/>
      <c r="BA868" s="75"/>
      <c r="BB868" s="75"/>
      <c r="BC868" s="75"/>
      <c r="BD868" s="75"/>
      <c r="BE868" s="75"/>
      <c r="BF868" s="75"/>
      <c r="BG868" s="75"/>
      <c r="BH868" s="75"/>
      <c r="BI868" s="75"/>
      <c r="BJ868" s="75"/>
      <c r="BK868" s="75"/>
      <c r="BL868" s="75"/>
      <c r="BM868" s="75"/>
      <c r="BN868" s="75"/>
      <c r="BO868" s="75"/>
      <c r="BP868" s="75"/>
      <c r="BQ868" s="75"/>
      <c r="BR868" s="75"/>
      <c r="BS868" s="75"/>
      <c r="BT868" s="75"/>
      <c r="BU868" s="75"/>
      <c r="BV868" s="75"/>
      <c r="BW868" s="75"/>
      <c r="BX868" s="75"/>
      <c r="BY868" s="75"/>
      <c r="BZ868" s="75"/>
      <c r="CA868" s="75"/>
      <c r="CB868" s="75"/>
      <c r="CC868" s="75"/>
      <c r="CD868" s="75"/>
      <c r="CE868" s="75"/>
      <c r="CF868" s="75"/>
      <c r="CG868" s="75"/>
      <c r="CH868" s="75"/>
      <c r="CI868" s="75"/>
      <c r="CJ868" s="75"/>
      <c r="CK868" s="75"/>
      <c r="CL868" s="75"/>
      <c r="CM868" s="75"/>
      <c r="CN868" s="75"/>
      <c r="CO868" s="75"/>
      <c r="CP868" s="75"/>
      <c r="CQ868" s="75"/>
      <c r="CR868" s="75"/>
      <c r="CS868" s="75"/>
      <c r="CT868" s="75"/>
      <c r="CU868" s="75"/>
      <c r="CV868" s="75"/>
      <c r="CW868" s="75"/>
      <c r="CX868" s="75"/>
    </row>
    <row r="869" spans="34:102" x14ac:dyDescent="0.25">
      <c r="AH869" s="75"/>
      <c r="AI869" s="75"/>
      <c r="AJ869" s="75"/>
      <c r="AK869" s="75"/>
      <c r="AL869" s="75"/>
      <c r="AM869" s="75"/>
      <c r="AN869" s="75"/>
      <c r="AO869" s="117"/>
      <c r="AP869" s="117"/>
      <c r="AQ869" s="117"/>
      <c r="AR869" s="117"/>
      <c r="AS869" s="117"/>
      <c r="AT869" s="117"/>
      <c r="AU869" s="117"/>
      <c r="AV869" s="117"/>
      <c r="AW869" s="117"/>
      <c r="AX869" s="117"/>
      <c r="AY869" s="75"/>
      <c r="AZ869" s="75"/>
      <c r="BA869" s="75"/>
      <c r="BB869" s="75"/>
      <c r="BC869" s="75"/>
      <c r="BD869" s="75"/>
      <c r="BE869" s="75"/>
      <c r="BF869" s="75"/>
      <c r="BG869" s="75"/>
      <c r="BH869" s="75"/>
      <c r="BI869" s="75"/>
      <c r="BJ869" s="75"/>
      <c r="BK869" s="75"/>
      <c r="BL869" s="75"/>
      <c r="BM869" s="75"/>
      <c r="BN869" s="75"/>
      <c r="BO869" s="75"/>
      <c r="BP869" s="75"/>
      <c r="BQ869" s="75"/>
      <c r="BR869" s="75"/>
      <c r="BS869" s="75"/>
      <c r="BT869" s="75"/>
      <c r="BU869" s="75"/>
      <c r="BV869" s="75"/>
      <c r="BW869" s="75"/>
      <c r="BX869" s="75"/>
      <c r="BY869" s="75"/>
      <c r="BZ869" s="75"/>
      <c r="CA869" s="75"/>
      <c r="CB869" s="75"/>
      <c r="CC869" s="75"/>
      <c r="CD869" s="75"/>
      <c r="CE869" s="75"/>
      <c r="CF869" s="75"/>
      <c r="CG869" s="75"/>
      <c r="CH869" s="75"/>
      <c r="CI869" s="75"/>
      <c r="CJ869" s="75"/>
      <c r="CK869" s="75"/>
      <c r="CL869" s="75"/>
      <c r="CM869" s="75"/>
      <c r="CN869" s="75"/>
      <c r="CO869" s="75"/>
      <c r="CP869" s="75"/>
      <c r="CQ869" s="75"/>
      <c r="CR869" s="75"/>
      <c r="CS869" s="75"/>
      <c r="CT869" s="75"/>
      <c r="CU869" s="75"/>
      <c r="CV869" s="75"/>
      <c r="CW869" s="75"/>
      <c r="CX869" s="75"/>
    </row>
    <row r="870" spans="34:102" x14ac:dyDescent="0.25">
      <c r="AH870" s="75"/>
      <c r="AI870" s="75"/>
      <c r="AJ870" s="75"/>
      <c r="AK870" s="75"/>
      <c r="AL870" s="75"/>
      <c r="AM870" s="75"/>
      <c r="AN870" s="75"/>
      <c r="AO870" s="117"/>
      <c r="AP870" s="117"/>
      <c r="AQ870" s="117"/>
      <c r="AR870" s="117"/>
      <c r="AS870" s="117"/>
      <c r="AT870" s="117"/>
      <c r="AU870" s="117"/>
      <c r="AV870" s="117"/>
      <c r="AW870" s="117"/>
      <c r="AX870" s="117"/>
      <c r="AY870" s="75"/>
      <c r="AZ870" s="75"/>
      <c r="BA870" s="75"/>
      <c r="BB870" s="75"/>
      <c r="BC870" s="75"/>
      <c r="BD870" s="75"/>
      <c r="BE870" s="75"/>
      <c r="BF870" s="75"/>
      <c r="BG870" s="75"/>
      <c r="BH870" s="75"/>
      <c r="BI870" s="75"/>
      <c r="BJ870" s="75"/>
      <c r="BK870" s="75"/>
      <c r="BL870" s="75"/>
      <c r="BM870" s="75"/>
      <c r="BN870" s="75"/>
      <c r="BO870" s="75"/>
      <c r="BP870" s="75"/>
      <c r="BQ870" s="75"/>
      <c r="BR870" s="75"/>
      <c r="BS870" s="75"/>
      <c r="BT870" s="75"/>
      <c r="BU870" s="75"/>
      <c r="BV870" s="75"/>
      <c r="BW870" s="75"/>
      <c r="BX870" s="75"/>
      <c r="BY870" s="75"/>
      <c r="BZ870" s="75"/>
      <c r="CA870" s="75"/>
      <c r="CB870" s="75"/>
      <c r="CC870" s="75"/>
      <c r="CD870" s="75"/>
      <c r="CE870" s="75"/>
      <c r="CF870" s="75"/>
      <c r="CG870" s="75"/>
      <c r="CH870" s="75"/>
      <c r="CI870" s="75"/>
      <c r="CJ870" s="75"/>
      <c r="CK870" s="75"/>
      <c r="CL870" s="75"/>
      <c r="CM870" s="75"/>
      <c r="CN870" s="75"/>
      <c r="CO870" s="75"/>
      <c r="CP870" s="75"/>
      <c r="CQ870" s="75"/>
      <c r="CR870" s="75"/>
      <c r="CS870" s="75"/>
      <c r="CT870" s="75"/>
      <c r="CU870" s="75"/>
      <c r="CV870" s="75"/>
      <c r="CW870" s="75"/>
      <c r="CX870" s="75"/>
    </row>
    <row r="871" spans="34:102" x14ac:dyDescent="0.25">
      <c r="AH871" s="75"/>
      <c r="AI871" s="75"/>
      <c r="AJ871" s="75"/>
      <c r="AK871" s="75"/>
      <c r="AL871" s="75"/>
      <c r="AM871" s="75"/>
      <c r="AN871" s="75"/>
      <c r="AO871" s="117"/>
      <c r="AP871" s="117"/>
      <c r="AQ871" s="117"/>
      <c r="AR871" s="117"/>
      <c r="AS871" s="117"/>
      <c r="AT871" s="117"/>
      <c r="AU871" s="117"/>
      <c r="AV871" s="117"/>
      <c r="AW871" s="117"/>
      <c r="AX871" s="117"/>
      <c r="AY871" s="75"/>
      <c r="AZ871" s="75"/>
      <c r="BA871" s="75"/>
      <c r="BB871" s="75"/>
      <c r="BC871" s="75"/>
      <c r="BD871" s="75"/>
      <c r="BE871" s="75"/>
      <c r="BF871" s="75"/>
      <c r="BG871" s="75"/>
      <c r="BH871" s="75"/>
      <c r="BI871" s="75"/>
      <c r="BJ871" s="75"/>
      <c r="BK871" s="75"/>
      <c r="BL871" s="75"/>
      <c r="BM871" s="75"/>
      <c r="BN871" s="75"/>
      <c r="BO871" s="75"/>
      <c r="BP871" s="75"/>
      <c r="BQ871" s="75"/>
      <c r="BR871" s="75"/>
      <c r="BS871" s="75"/>
      <c r="BT871" s="75"/>
      <c r="BU871" s="75"/>
      <c r="BV871" s="75"/>
      <c r="BW871" s="75"/>
      <c r="BX871" s="75"/>
      <c r="BY871" s="75"/>
      <c r="BZ871" s="75"/>
      <c r="CA871" s="75"/>
      <c r="CB871" s="75"/>
      <c r="CC871" s="75"/>
      <c r="CD871" s="75"/>
      <c r="CE871" s="75"/>
      <c r="CF871" s="75"/>
      <c r="CG871" s="75"/>
      <c r="CH871" s="75"/>
      <c r="CI871" s="75"/>
      <c r="CJ871" s="75"/>
      <c r="CK871" s="75"/>
      <c r="CL871" s="75"/>
      <c r="CM871" s="75"/>
      <c r="CN871" s="75"/>
      <c r="CO871" s="75"/>
      <c r="CP871" s="75"/>
      <c r="CQ871" s="75"/>
      <c r="CR871" s="75"/>
      <c r="CS871" s="75"/>
      <c r="CT871" s="75"/>
      <c r="CU871" s="75"/>
      <c r="CV871" s="75"/>
      <c r="CW871" s="75"/>
      <c r="CX871" s="75"/>
    </row>
    <row r="872" spans="34:102" x14ac:dyDescent="0.25">
      <c r="AH872" s="75"/>
      <c r="AI872" s="75"/>
      <c r="AJ872" s="75"/>
      <c r="AK872" s="75"/>
      <c r="AL872" s="75"/>
      <c r="AM872" s="75"/>
      <c r="AN872" s="75"/>
      <c r="AO872" s="117"/>
      <c r="AP872" s="117"/>
      <c r="AQ872" s="117"/>
      <c r="AR872" s="117"/>
      <c r="AS872" s="117"/>
      <c r="AT872" s="117"/>
      <c r="AU872" s="117"/>
      <c r="AV872" s="117"/>
      <c r="AW872" s="117"/>
      <c r="AX872" s="117"/>
      <c r="AY872" s="75"/>
      <c r="AZ872" s="75"/>
      <c r="BA872" s="75"/>
      <c r="BB872" s="75"/>
      <c r="BC872" s="75"/>
      <c r="BD872" s="75"/>
      <c r="BE872" s="75"/>
      <c r="BF872" s="75"/>
      <c r="BG872" s="75"/>
      <c r="BH872" s="75"/>
      <c r="BI872" s="75"/>
      <c r="BJ872" s="75"/>
      <c r="BK872" s="75"/>
      <c r="BL872" s="75"/>
      <c r="BM872" s="75"/>
      <c r="BN872" s="75"/>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5"/>
      <c r="CK872" s="75"/>
      <c r="CL872" s="75"/>
      <c r="CM872" s="75"/>
      <c r="CN872" s="75"/>
      <c r="CO872" s="75"/>
      <c r="CP872" s="75"/>
      <c r="CQ872" s="75"/>
      <c r="CR872" s="75"/>
      <c r="CS872" s="75"/>
      <c r="CT872" s="75"/>
      <c r="CU872" s="75"/>
      <c r="CV872" s="75"/>
      <c r="CW872" s="75"/>
      <c r="CX872" s="75"/>
    </row>
    <row r="873" spans="34:102" x14ac:dyDescent="0.25">
      <c r="AH873" s="75"/>
      <c r="AI873" s="75"/>
      <c r="AJ873" s="75"/>
      <c r="AK873" s="75"/>
      <c r="AL873" s="75"/>
      <c r="AM873" s="75"/>
      <c r="AN873" s="75"/>
      <c r="AO873" s="117"/>
      <c r="AP873" s="117"/>
      <c r="AQ873" s="117"/>
      <c r="AR873" s="117"/>
      <c r="AS873" s="117"/>
      <c r="AT873" s="117"/>
      <c r="AU873" s="117"/>
      <c r="AV873" s="117"/>
      <c r="AW873" s="117"/>
      <c r="AX873" s="117"/>
      <c r="AY873" s="75"/>
      <c r="AZ873" s="75"/>
      <c r="BA873" s="75"/>
      <c r="BB873" s="75"/>
      <c r="BC873" s="75"/>
      <c r="BD873" s="75"/>
      <c r="BE873" s="75"/>
      <c r="BF873" s="75"/>
      <c r="BG873" s="75"/>
      <c r="BH873" s="75"/>
      <c r="BI873" s="75"/>
      <c r="BJ873" s="75"/>
      <c r="BK873" s="75"/>
      <c r="BL873" s="75"/>
      <c r="BM873" s="75"/>
      <c r="BN873" s="75"/>
      <c r="BO873" s="75"/>
      <c r="BP873" s="75"/>
      <c r="BQ873" s="75"/>
      <c r="BR873" s="75"/>
      <c r="BS873" s="75"/>
      <c r="BT873" s="75"/>
      <c r="BU873" s="75"/>
      <c r="BV873" s="75"/>
      <c r="BW873" s="75"/>
      <c r="BX873" s="75"/>
      <c r="BY873" s="75"/>
      <c r="BZ873" s="75"/>
      <c r="CA873" s="75"/>
      <c r="CB873" s="75"/>
      <c r="CC873" s="75"/>
      <c r="CD873" s="75"/>
      <c r="CE873" s="75"/>
      <c r="CF873" s="75"/>
      <c r="CG873" s="75"/>
      <c r="CH873" s="75"/>
      <c r="CI873" s="75"/>
      <c r="CJ873" s="75"/>
      <c r="CK873" s="75"/>
      <c r="CL873" s="75"/>
      <c r="CM873" s="75"/>
      <c r="CN873" s="75"/>
      <c r="CO873" s="75"/>
      <c r="CP873" s="75"/>
      <c r="CQ873" s="75"/>
      <c r="CR873" s="75"/>
      <c r="CS873" s="75"/>
      <c r="CT873" s="75"/>
      <c r="CU873" s="75"/>
      <c r="CV873" s="75"/>
      <c r="CW873" s="75"/>
      <c r="CX873" s="75"/>
    </row>
    <row r="874" spans="34:102" x14ac:dyDescent="0.25">
      <c r="AH874" s="75"/>
      <c r="AI874" s="75"/>
      <c r="AJ874" s="75"/>
      <c r="AK874" s="75"/>
      <c r="AL874" s="75"/>
      <c r="AM874" s="75"/>
      <c r="AN874" s="75"/>
      <c r="AO874" s="117"/>
      <c r="AP874" s="117"/>
      <c r="AQ874" s="117"/>
      <c r="AR874" s="117"/>
      <c r="AS874" s="117"/>
      <c r="AT874" s="117"/>
      <c r="AU874" s="117"/>
      <c r="AV874" s="117"/>
      <c r="AW874" s="117"/>
      <c r="AX874" s="117"/>
      <c r="AY874" s="75"/>
      <c r="AZ874" s="75"/>
      <c r="BA874" s="75"/>
      <c r="BB874" s="75"/>
      <c r="BC874" s="75"/>
      <c r="BD874" s="75"/>
      <c r="BE874" s="75"/>
      <c r="BF874" s="75"/>
      <c r="BG874" s="75"/>
      <c r="BH874" s="75"/>
      <c r="BI874" s="75"/>
      <c r="BJ874" s="75"/>
      <c r="BK874" s="75"/>
      <c r="BL874" s="75"/>
      <c r="BM874" s="75"/>
      <c r="BN874" s="75"/>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c r="CT874" s="75"/>
      <c r="CU874" s="75"/>
      <c r="CV874" s="75"/>
      <c r="CW874" s="75"/>
      <c r="CX874" s="75"/>
    </row>
    <row r="875" spans="34:102" x14ac:dyDescent="0.25">
      <c r="AH875" s="75"/>
      <c r="AI875" s="75"/>
      <c r="AJ875" s="75"/>
      <c r="AK875" s="75"/>
      <c r="AL875" s="75"/>
      <c r="AM875" s="75"/>
      <c r="AN875" s="75"/>
      <c r="AO875" s="117"/>
      <c r="AP875" s="117"/>
      <c r="AQ875" s="117"/>
      <c r="AR875" s="117"/>
      <c r="AS875" s="117"/>
      <c r="AT875" s="117"/>
      <c r="AU875" s="117"/>
      <c r="AV875" s="117"/>
      <c r="AW875" s="117"/>
      <c r="AX875" s="117"/>
      <c r="AY875" s="75"/>
      <c r="AZ875" s="75"/>
      <c r="BA875" s="75"/>
      <c r="BB875" s="75"/>
      <c r="BC875" s="75"/>
      <c r="BD875" s="75"/>
      <c r="BE875" s="75"/>
      <c r="BF875" s="75"/>
      <c r="BG875" s="75"/>
      <c r="BH875" s="75"/>
      <c r="BI875" s="75"/>
      <c r="BJ875" s="75"/>
      <c r="BK875" s="75"/>
      <c r="BL875" s="75"/>
      <c r="BM875" s="75"/>
      <c r="BN875" s="75"/>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c r="CT875" s="75"/>
      <c r="CU875" s="75"/>
      <c r="CV875" s="75"/>
      <c r="CW875" s="75"/>
      <c r="CX875" s="75"/>
    </row>
    <row r="876" spans="34:102" x14ac:dyDescent="0.25">
      <c r="AH876" s="75"/>
      <c r="AI876" s="75"/>
      <c r="AJ876" s="75"/>
      <c r="AK876" s="75"/>
      <c r="AL876" s="75"/>
      <c r="AM876" s="75"/>
      <c r="AN876" s="75"/>
      <c r="AO876" s="117"/>
      <c r="AP876" s="117"/>
      <c r="AQ876" s="117"/>
      <c r="AR876" s="117"/>
      <c r="AS876" s="117"/>
      <c r="AT876" s="117"/>
      <c r="AU876" s="117"/>
      <c r="AV876" s="117"/>
      <c r="AW876" s="117"/>
      <c r="AX876" s="117"/>
      <c r="AY876" s="75"/>
      <c r="AZ876" s="75"/>
      <c r="BA876" s="75"/>
      <c r="BB876" s="75"/>
      <c r="BC876" s="75"/>
      <c r="BD876" s="75"/>
      <c r="BE876" s="75"/>
      <c r="BF876" s="75"/>
      <c r="BG876" s="75"/>
      <c r="BH876" s="75"/>
      <c r="BI876" s="75"/>
      <c r="BJ876" s="75"/>
      <c r="BK876" s="75"/>
      <c r="BL876" s="75"/>
      <c r="BM876" s="75"/>
      <c r="BN876" s="75"/>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c r="CT876" s="75"/>
      <c r="CU876" s="75"/>
      <c r="CV876" s="75"/>
      <c r="CW876" s="75"/>
      <c r="CX876" s="75"/>
    </row>
    <row r="877" spans="34:102" x14ac:dyDescent="0.25">
      <c r="AH877" s="75"/>
      <c r="AI877" s="75"/>
      <c r="AJ877" s="75"/>
      <c r="AK877" s="75"/>
      <c r="AL877" s="75"/>
      <c r="AM877" s="75"/>
      <c r="AN877" s="75"/>
      <c r="AO877" s="117"/>
      <c r="AP877" s="117"/>
      <c r="AQ877" s="117"/>
      <c r="AR877" s="117"/>
      <c r="AS877" s="117"/>
      <c r="AT877" s="117"/>
      <c r="AU877" s="117"/>
      <c r="AV877" s="117"/>
      <c r="AW877" s="117"/>
      <c r="AX877" s="117"/>
      <c r="AY877" s="75"/>
      <c r="AZ877" s="75"/>
      <c r="BA877" s="75"/>
      <c r="BB877" s="75"/>
      <c r="BC877" s="75"/>
      <c r="BD877" s="75"/>
      <c r="BE877" s="75"/>
      <c r="BF877" s="75"/>
      <c r="BG877" s="75"/>
      <c r="BH877" s="75"/>
      <c r="BI877" s="75"/>
      <c r="BJ877" s="75"/>
      <c r="BK877" s="75"/>
      <c r="BL877" s="75"/>
      <c r="BM877" s="75"/>
      <c r="BN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c r="CT877" s="75"/>
      <c r="CU877" s="75"/>
      <c r="CV877" s="75"/>
      <c r="CW877" s="75"/>
      <c r="CX877" s="75"/>
    </row>
    <row r="878" spans="34:102" x14ac:dyDescent="0.25">
      <c r="AH878" s="75"/>
      <c r="AI878" s="75"/>
      <c r="AJ878" s="75"/>
      <c r="AK878" s="75"/>
      <c r="AL878" s="75"/>
      <c r="AM878" s="75"/>
      <c r="AN878" s="75"/>
      <c r="AO878" s="117"/>
      <c r="AP878" s="117"/>
      <c r="AQ878" s="117"/>
      <c r="AR878" s="117"/>
      <c r="AS878" s="117"/>
      <c r="AT878" s="117"/>
      <c r="AU878" s="117"/>
      <c r="AV878" s="117"/>
      <c r="AW878" s="117"/>
      <c r="AX878" s="117"/>
      <c r="AY878" s="75"/>
      <c r="AZ878" s="75"/>
      <c r="BA878" s="75"/>
      <c r="BB878" s="75"/>
      <c r="BC878" s="75"/>
      <c r="BD878" s="75"/>
      <c r="BE878" s="75"/>
      <c r="BF878" s="75"/>
      <c r="BG878" s="75"/>
      <c r="BH878" s="75"/>
      <c r="BI878" s="75"/>
      <c r="BJ878" s="75"/>
      <c r="BK878" s="75"/>
      <c r="BL878" s="75"/>
      <c r="BM878" s="75"/>
      <c r="BN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c r="CT878" s="75"/>
      <c r="CU878" s="75"/>
      <c r="CV878" s="75"/>
      <c r="CW878" s="75"/>
      <c r="CX878" s="75"/>
    </row>
    <row r="879" spans="34:102" x14ac:dyDescent="0.25">
      <c r="AH879" s="75"/>
      <c r="AI879" s="75"/>
      <c r="AJ879" s="75"/>
      <c r="AK879" s="75"/>
      <c r="AL879" s="75"/>
      <c r="AM879" s="75"/>
      <c r="AN879" s="75"/>
      <c r="AO879" s="117"/>
      <c r="AP879" s="117"/>
      <c r="AQ879" s="117"/>
      <c r="AR879" s="117"/>
      <c r="AS879" s="117"/>
      <c r="AT879" s="117"/>
      <c r="AU879" s="117"/>
      <c r="AV879" s="117"/>
      <c r="AW879" s="117"/>
      <c r="AX879" s="117"/>
      <c r="AY879" s="75"/>
      <c r="AZ879" s="75"/>
      <c r="BA879" s="75"/>
      <c r="BB879" s="75"/>
      <c r="BC879" s="75"/>
      <c r="BD879" s="75"/>
      <c r="BE879" s="75"/>
      <c r="BF879" s="75"/>
      <c r="BG879" s="75"/>
      <c r="BH879" s="75"/>
      <c r="BI879" s="75"/>
      <c r="BJ879" s="75"/>
      <c r="BK879" s="75"/>
      <c r="BL879" s="75"/>
      <c r="BM879" s="75"/>
      <c r="BN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c r="CT879" s="75"/>
      <c r="CU879" s="75"/>
      <c r="CV879" s="75"/>
      <c r="CW879" s="75"/>
      <c r="CX879" s="75"/>
    </row>
    <row r="880" spans="34:102" x14ac:dyDescent="0.25">
      <c r="AH880" s="75"/>
      <c r="AI880" s="75"/>
      <c r="AJ880" s="75"/>
      <c r="AK880" s="75"/>
      <c r="AL880" s="75"/>
      <c r="AM880" s="75"/>
      <c r="AN880" s="75"/>
      <c r="AO880" s="117"/>
      <c r="AP880" s="117"/>
      <c r="AQ880" s="117"/>
      <c r="AR880" s="117"/>
      <c r="AS880" s="117"/>
      <c r="AT880" s="117"/>
      <c r="AU880" s="117"/>
      <c r="AV880" s="117"/>
      <c r="AW880" s="117"/>
      <c r="AX880" s="117"/>
      <c r="AY880" s="75"/>
      <c r="AZ880" s="75"/>
      <c r="BA880" s="75"/>
      <c r="BB880" s="75"/>
      <c r="BC880" s="75"/>
      <c r="BD880" s="75"/>
      <c r="BE880" s="75"/>
      <c r="BF880" s="75"/>
      <c r="BG880" s="75"/>
      <c r="BH880" s="75"/>
      <c r="BI880" s="75"/>
      <c r="BJ880" s="75"/>
      <c r="BK880" s="75"/>
      <c r="BL880" s="75"/>
      <c r="BM880" s="75"/>
      <c r="BN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c r="CT880" s="75"/>
      <c r="CU880" s="75"/>
      <c r="CV880" s="75"/>
      <c r="CW880" s="75"/>
      <c r="CX880" s="75"/>
    </row>
    <row r="881" spans="34:102" x14ac:dyDescent="0.25">
      <c r="AH881" s="75"/>
      <c r="AI881" s="75"/>
      <c r="AJ881" s="75"/>
      <c r="AK881" s="75"/>
      <c r="AL881" s="75"/>
      <c r="AM881" s="75"/>
      <c r="AN881" s="75"/>
      <c r="AO881" s="117"/>
      <c r="AP881" s="117"/>
      <c r="AQ881" s="117"/>
      <c r="AR881" s="117"/>
      <c r="AS881" s="117"/>
      <c r="AT881" s="117"/>
      <c r="AU881" s="117"/>
      <c r="AV881" s="117"/>
      <c r="AW881" s="117"/>
      <c r="AX881" s="117"/>
      <c r="AY881" s="75"/>
      <c r="AZ881" s="75"/>
      <c r="BA881" s="75"/>
      <c r="BB881" s="75"/>
      <c r="BC881" s="75"/>
      <c r="BD881" s="75"/>
      <c r="BE881" s="75"/>
      <c r="BF881" s="75"/>
      <c r="BG881" s="75"/>
      <c r="BH881" s="75"/>
      <c r="BI881" s="75"/>
      <c r="BJ881" s="75"/>
      <c r="BK881" s="75"/>
      <c r="BL881" s="75"/>
      <c r="BM881" s="75"/>
      <c r="BN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c r="CT881" s="75"/>
      <c r="CU881" s="75"/>
      <c r="CV881" s="75"/>
      <c r="CW881" s="75"/>
      <c r="CX881" s="75"/>
    </row>
    <row r="882" spans="34:102" x14ac:dyDescent="0.25">
      <c r="AH882" s="75"/>
      <c r="AI882" s="75"/>
      <c r="AJ882" s="75"/>
      <c r="AK882" s="75"/>
      <c r="AL882" s="75"/>
      <c r="AM882" s="75"/>
      <c r="AN882" s="75"/>
      <c r="AO882" s="117"/>
      <c r="AP882" s="117"/>
      <c r="AQ882" s="117"/>
      <c r="AR882" s="117"/>
      <c r="AS882" s="117"/>
      <c r="AT882" s="117"/>
      <c r="AU882" s="117"/>
      <c r="AV882" s="117"/>
      <c r="AW882" s="117"/>
      <c r="AX882" s="117"/>
      <c r="AY882" s="75"/>
      <c r="AZ882" s="75"/>
      <c r="BA882" s="75"/>
      <c r="BB882" s="75"/>
      <c r="BC882" s="75"/>
      <c r="BD882" s="75"/>
      <c r="BE882" s="75"/>
      <c r="BF882" s="75"/>
      <c r="BG882" s="75"/>
      <c r="BH882" s="75"/>
      <c r="BI882" s="75"/>
      <c r="BJ882" s="75"/>
      <c r="BK882" s="75"/>
      <c r="BL882" s="75"/>
      <c r="BM882" s="75"/>
      <c r="BN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c r="CT882" s="75"/>
      <c r="CU882" s="75"/>
      <c r="CV882" s="75"/>
      <c r="CW882" s="75"/>
      <c r="CX882" s="75"/>
    </row>
    <row r="883" spans="34:102" x14ac:dyDescent="0.25">
      <c r="AH883" s="75"/>
      <c r="AI883" s="75"/>
      <c r="AJ883" s="75"/>
      <c r="AK883" s="75"/>
      <c r="AL883" s="75"/>
      <c r="AM883" s="75"/>
      <c r="AN883" s="75"/>
      <c r="AO883" s="117"/>
      <c r="AP883" s="117"/>
      <c r="AQ883" s="117"/>
      <c r="AR883" s="117"/>
      <c r="AS883" s="117"/>
      <c r="AT883" s="117"/>
      <c r="AU883" s="117"/>
      <c r="AV883" s="117"/>
      <c r="AW883" s="117"/>
      <c r="AX883" s="117"/>
      <c r="AY883" s="75"/>
      <c r="AZ883" s="75"/>
      <c r="BA883" s="75"/>
      <c r="BB883" s="75"/>
      <c r="BC883" s="75"/>
      <c r="BD883" s="75"/>
      <c r="BE883" s="75"/>
      <c r="BF883" s="75"/>
      <c r="BG883" s="75"/>
      <c r="BH883" s="75"/>
      <c r="BI883" s="75"/>
      <c r="BJ883" s="75"/>
      <c r="BK883" s="75"/>
      <c r="BL883" s="75"/>
      <c r="BM883" s="75"/>
      <c r="BN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c r="CT883" s="75"/>
      <c r="CU883" s="75"/>
      <c r="CV883" s="75"/>
      <c r="CW883" s="75"/>
      <c r="CX883" s="75"/>
    </row>
    <row r="884" spans="34:102" x14ac:dyDescent="0.25">
      <c r="AH884" s="75"/>
      <c r="AI884" s="75"/>
      <c r="AJ884" s="75"/>
      <c r="AK884" s="75"/>
      <c r="AL884" s="75"/>
      <c r="AM884" s="75"/>
      <c r="AN884" s="75"/>
      <c r="AO884" s="117"/>
      <c r="AP884" s="117"/>
      <c r="AQ884" s="117"/>
      <c r="AR884" s="117"/>
      <c r="AS884" s="117"/>
      <c r="AT884" s="117"/>
      <c r="AU884" s="117"/>
      <c r="AV884" s="117"/>
      <c r="AW884" s="117"/>
      <c r="AX884" s="117"/>
      <c r="AY884" s="75"/>
      <c r="AZ884" s="75"/>
      <c r="BA884" s="75"/>
      <c r="BB884" s="75"/>
      <c r="BC884" s="75"/>
      <c r="BD884" s="75"/>
      <c r="BE884" s="75"/>
      <c r="BF884" s="75"/>
      <c r="BG884" s="75"/>
      <c r="BH884" s="75"/>
      <c r="BI884" s="75"/>
      <c r="BJ884" s="75"/>
      <c r="BK884" s="75"/>
      <c r="BL884" s="75"/>
      <c r="BM884" s="75"/>
      <c r="BN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c r="CT884" s="75"/>
      <c r="CU884" s="75"/>
      <c r="CV884" s="75"/>
      <c r="CW884" s="75"/>
      <c r="CX884" s="75"/>
    </row>
    <row r="885" spans="34:102" x14ac:dyDescent="0.25">
      <c r="AH885" s="75"/>
      <c r="AI885" s="75"/>
      <c r="AJ885" s="75"/>
      <c r="AK885" s="75"/>
      <c r="AL885" s="75"/>
      <c r="AM885" s="75"/>
      <c r="AN885" s="75"/>
      <c r="AO885" s="117"/>
      <c r="AP885" s="117"/>
      <c r="AQ885" s="117"/>
      <c r="AR885" s="117"/>
      <c r="AS885" s="117"/>
      <c r="AT885" s="117"/>
      <c r="AU885" s="117"/>
      <c r="AV885" s="117"/>
      <c r="AW885" s="117"/>
      <c r="AX885" s="117"/>
      <c r="AY885" s="75"/>
      <c r="AZ885" s="75"/>
      <c r="BA885" s="75"/>
      <c r="BB885" s="75"/>
      <c r="BC885" s="75"/>
      <c r="BD885" s="75"/>
      <c r="BE885" s="75"/>
      <c r="BF885" s="75"/>
      <c r="BG885" s="75"/>
      <c r="BH885" s="75"/>
      <c r="BI885" s="75"/>
      <c r="BJ885" s="75"/>
      <c r="BK885" s="75"/>
      <c r="BL885" s="75"/>
      <c r="BM885" s="75"/>
      <c r="BN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c r="CT885" s="75"/>
      <c r="CU885" s="75"/>
      <c r="CV885" s="75"/>
      <c r="CW885" s="75"/>
      <c r="CX885" s="75"/>
    </row>
    <row r="886" spans="34:102" x14ac:dyDescent="0.25">
      <c r="AH886" s="75"/>
      <c r="AI886" s="75"/>
      <c r="AJ886" s="75"/>
      <c r="AK886" s="75"/>
      <c r="AL886" s="75"/>
      <c r="AM886" s="75"/>
      <c r="AN886" s="75"/>
      <c r="AO886" s="117"/>
      <c r="AP886" s="117"/>
      <c r="AQ886" s="117"/>
      <c r="AR886" s="117"/>
      <c r="AS886" s="117"/>
      <c r="AT886" s="117"/>
      <c r="AU886" s="117"/>
      <c r="AV886" s="117"/>
      <c r="AW886" s="117"/>
      <c r="AX886" s="117"/>
      <c r="AY886" s="75"/>
      <c r="AZ886" s="75"/>
      <c r="BA886" s="75"/>
      <c r="BB886" s="75"/>
      <c r="BC886" s="75"/>
      <c r="BD886" s="75"/>
      <c r="BE886" s="75"/>
      <c r="BF886" s="75"/>
      <c r="BG886" s="75"/>
      <c r="BH886" s="75"/>
      <c r="BI886" s="75"/>
      <c r="BJ886" s="75"/>
      <c r="BK886" s="75"/>
      <c r="BL886" s="75"/>
      <c r="BM886" s="75"/>
      <c r="BN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c r="CT886" s="75"/>
      <c r="CU886" s="75"/>
      <c r="CV886" s="75"/>
      <c r="CW886" s="75"/>
      <c r="CX886" s="75"/>
    </row>
    <row r="887" spans="34:102" x14ac:dyDescent="0.25">
      <c r="AH887" s="75"/>
      <c r="AI887" s="75"/>
      <c r="AJ887" s="75"/>
      <c r="AK887" s="75"/>
      <c r="AL887" s="75"/>
      <c r="AM887" s="75"/>
      <c r="AN887" s="75"/>
      <c r="AO887" s="117"/>
      <c r="AP887" s="117"/>
      <c r="AQ887" s="117"/>
      <c r="AR887" s="117"/>
      <c r="AS887" s="117"/>
      <c r="AT887" s="117"/>
      <c r="AU887" s="117"/>
      <c r="AV887" s="117"/>
      <c r="AW887" s="117"/>
      <c r="AX887" s="117"/>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c r="CT887" s="75"/>
      <c r="CU887" s="75"/>
      <c r="CV887" s="75"/>
      <c r="CW887" s="75"/>
      <c r="CX887" s="75"/>
    </row>
    <row r="888" spans="34:102" x14ac:dyDescent="0.25">
      <c r="AH888" s="75"/>
      <c r="AI888" s="75"/>
      <c r="AJ888" s="75"/>
      <c r="AK888" s="75"/>
      <c r="AL888" s="75"/>
      <c r="AM888" s="75"/>
      <c r="AN888" s="75"/>
      <c r="AO888" s="117"/>
      <c r="AP888" s="117"/>
      <c r="AQ888" s="117"/>
      <c r="AR888" s="117"/>
      <c r="AS888" s="117"/>
      <c r="AT888" s="117"/>
      <c r="AU888" s="117"/>
      <c r="AV888" s="117"/>
      <c r="AW888" s="117"/>
      <c r="AX888" s="117"/>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c r="CT888" s="75"/>
      <c r="CU888" s="75"/>
      <c r="CV888" s="75"/>
      <c r="CW888" s="75"/>
      <c r="CX888" s="75"/>
    </row>
    <row r="889" spans="34:102" x14ac:dyDescent="0.25">
      <c r="AH889" s="75"/>
      <c r="AI889" s="75"/>
      <c r="AJ889" s="75"/>
      <c r="AK889" s="75"/>
      <c r="AL889" s="75"/>
      <c r="AM889" s="75"/>
      <c r="AN889" s="75"/>
      <c r="AO889" s="117"/>
      <c r="AP889" s="117"/>
      <c r="AQ889" s="117"/>
      <c r="AR889" s="117"/>
      <c r="AS889" s="117"/>
      <c r="AT889" s="117"/>
      <c r="AU889" s="117"/>
      <c r="AV889" s="117"/>
      <c r="AW889" s="117"/>
      <c r="AX889" s="117"/>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c r="CT889" s="75"/>
      <c r="CU889" s="75"/>
      <c r="CV889" s="75"/>
      <c r="CW889" s="75"/>
      <c r="CX889" s="75"/>
    </row>
    <row r="890" spans="34:102" x14ac:dyDescent="0.25">
      <c r="AH890" s="75"/>
      <c r="AI890" s="75"/>
      <c r="AJ890" s="75"/>
      <c r="AK890" s="75"/>
      <c r="AL890" s="75"/>
      <c r="AM890" s="75"/>
      <c r="AN890" s="75"/>
      <c r="AO890" s="117"/>
      <c r="AP890" s="117"/>
      <c r="AQ890" s="117"/>
      <c r="AR890" s="117"/>
      <c r="AS890" s="117"/>
      <c r="AT890" s="117"/>
      <c r="AU890" s="117"/>
      <c r="AV890" s="117"/>
      <c r="AW890" s="117"/>
      <c r="AX890" s="117"/>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c r="CT890" s="75"/>
      <c r="CU890" s="75"/>
      <c r="CV890" s="75"/>
      <c r="CW890" s="75"/>
      <c r="CX890" s="75"/>
    </row>
    <row r="891" spans="34:102" x14ac:dyDescent="0.25">
      <c r="AH891" s="75"/>
      <c r="AI891" s="75"/>
      <c r="AJ891" s="75"/>
      <c r="AK891" s="75"/>
      <c r="AL891" s="75"/>
      <c r="AM891" s="75"/>
      <c r="AN891" s="75"/>
      <c r="AO891" s="117"/>
      <c r="AP891" s="117"/>
      <c r="AQ891" s="117"/>
      <c r="AR891" s="117"/>
      <c r="AS891" s="117"/>
      <c r="AT891" s="117"/>
      <c r="AU891" s="117"/>
      <c r="AV891" s="117"/>
      <c r="AW891" s="117"/>
      <c r="AX891" s="117"/>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c r="CT891" s="75"/>
      <c r="CU891" s="75"/>
      <c r="CV891" s="75"/>
      <c r="CW891" s="75"/>
      <c r="CX891" s="75"/>
    </row>
    <row r="892" spans="34:102" x14ac:dyDescent="0.25">
      <c r="AH892" s="75"/>
      <c r="AI892" s="75"/>
      <c r="AJ892" s="75"/>
      <c r="AK892" s="75"/>
      <c r="AL892" s="75"/>
      <c r="AM892" s="75"/>
      <c r="AN892" s="75"/>
      <c r="AO892" s="117"/>
      <c r="AP892" s="117"/>
      <c r="AQ892" s="117"/>
      <c r="AR892" s="117"/>
      <c r="AS892" s="117"/>
      <c r="AT892" s="117"/>
      <c r="AU892" s="117"/>
      <c r="AV892" s="117"/>
      <c r="AW892" s="117"/>
      <c r="AX892" s="117"/>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c r="CT892" s="75"/>
      <c r="CU892" s="75"/>
      <c r="CV892" s="75"/>
      <c r="CW892" s="75"/>
      <c r="CX892" s="75"/>
    </row>
    <row r="893" spans="34:102" x14ac:dyDescent="0.25">
      <c r="AH893" s="75"/>
      <c r="AI893" s="75"/>
      <c r="AJ893" s="75"/>
      <c r="AK893" s="75"/>
      <c r="AL893" s="75"/>
      <c r="AM893" s="75"/>
      <c r="AN893" s="75"/>
      <c r="AO893" s="117"/>
      <c r="AP893" s="117"/>
      <c r="AQ893" s="117"/>
      <c r="AR893" s="117"/>
      <c r="AS893" s="117"/>
      <c r="AT893" s="117"/>
      <c r="AU893" s="117"/>
      <c r="AV893" s="117"/>
      <c r="AW893" s="117"/>
      <c r="AX893" s="117"/>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c r="CT893" s="75"/>
      <c r="CU893" s="75"/>
      <c r="CV893" s="75"/>
      <c r="CW893" s="75"/>
      <c r="CX893" s="75"/>
    </row>
    <row r="894" spans="34:102" x14ac:dyDescent="0.25">
      <c r="AH894" s="75"/>
      <c r="AI894" s="75"/>
      <c r="AJ894" s="75"/>
      <c r="AK894" s="75"/>
      <c r="AL894" s="75"/>
      <c r="AM894" s="75"/>
      <c r="AN894" s="75"/>
      <c r="AO894" s="117"/>
      <c r="AP894" s="117"/>
      <c r="AQ894" s="117"/>
      <c r="AR894" s="117"/>
      <c r="AS894" s="117"/>
      <c r="AT894" s="117"/>
      <c r="AU894" s="117"/>
      <c r="AV894" s="117"/>
      <c r="AW894" s="117"/>
      <c r="AX894" s="117"/>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c r="CT894" s="75"/>
      <c r="CU894" s="75"/>
      <c r="CV894" s="75"/>
      <c r="CW894" s="75"/>
      <c r="CX894" s="75"/>
    </row>
    <row r="895" spans="34:102" x14ac:dyDescent="0.25">
      <c r="AH895" s="75"/>
      <c r="AI895" s="75"/>
      <c r="AJ895" s="75"/>
      <c r="AK895" s="75"/>
      <c r="AL895" s="75"/>
      <c r="AM895" s="75"/>
      <c r="AN895" s="75"/>
      <c r="AO895" s="117"/>
      <c r="AP895" s="117"/>
      <c r="AQ895" s="117"/>
      <c r="AR895" s="117"/>
      <c r="AS895" s="117"/>
      <c r="AT895" s="117"/>
      <c r="AU895" s="117"/>
      <c r="AV895" s="117"/>
      <c r="AW895" s="117"/>
      <c r="AX895" s="117"/>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c r="CT895" s="75"/>
      <c r="CU895" s="75"/>
      <c r="CV895" s="75"/>
      <c r="CW895" s="75"/>
      <c r="CX895" s="75"/>
    </row>
    <row r="896" spans="34:102" x14ac:dyDescent="0.25">
      <c r="AH896" s="75"/>
      <c r="AI896" s="75"/>
      <c r="AJ896" s="75"/>
      <c r="AK896" s="75"/>
      <c r="AL896" s="75"/>
      <c r="AM896" s="75"/>
      <c r="AN896" s="75"/>
      <c r="AO896" s="117"/>
      <c r="AP896" s="117"/>
      <c r="AQ896" s="117"/>
      <c r="AR896" s="117"/>
      <c r="AS896" s="117"/>
      <c r="AT896" s="117"/>
      <c r="AU896" s="117"/>
      <c r="AV896" s="117"/>
      <c r="AW896" s="117"/>
      <c r="AX896" s="117"/>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c r="CT896" s="75"/>
      <c r="CU896" s="75"/>
      <c r="CV896" s="75"/>
      <c r="CW896" s="75"/>
      <c r="CX896" s="75"/>
    </row>
    <row r="897" spans="34:102" x14ac:dyDescent="0.25">
      <c r="AH897" s="75"/>
      <c r="AI897" s="75"/>
      <c r="AJ897" s="75"/>
      <c r="AK897" s="75"/>
      <c r="AL897" s="75"/>
      <c r="AM897" s="75"/>
      <c r="AN897" s="75"/>
      <c r="AO897" s="117"/>
      <c r="AP897" s="117"/>
      <c r="AQ897" s="117"/>
      <c r="AR897" s="117"/>
      <c r="AS897" s="117"/>
      <c r="AT897" s="117"/>
      <c r="AU897" s="117"/>
      <c r="AV897" s="117"/>
      <c r="AW897" s="117"/>
      <c r="AX897" s="117"/>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c r="CT897" s="75"/>
      <c r="CU897" s="75"/>
      <c r="CV897" s="75"/>
      <c r="CW897" s="75"/>
      <c r="CX897" s="75"/>
    </row>
    <row r="898" spans="34:102" x14ac:dyDescent="0.25">
      <c r="AH898" s="75"/>
      <c r="AI898" s="75"/>
      <c r="AJ898" s="75"/>
      <c r="AK898" s="75"/>
      <c r="AL898" s="75"/>
      <c r="AM898" s="75"/>
      <c r="AN898" s="75"/>
      <c r="AO898" s="117"/>
      <c r="AP898" s="117"/>
      <c r="AQ898" s="117"/>
      <c r="AR898" s="117"/>
      <c r="AS898" s="117"/>
      <c r="AT898" s="117"/>
      <c r="AU898" s="117"/>
      <c r="AV898" s="117"/>
      <c r="AW898" s="117"/>
      <c r="AX898" s="117"/>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c r="CT898" s="75"/>
      <c r="CU898" s="75"/>
      <c r="CV898" s="75"/>
      <c r="CW898" s="75"/>
      <c r="CX898" s="75"/>
    </row>
    <row r="899" spans="34:102" x14ac:dyDescent="0.25">
      <c r="AH899" s="75"/>
      <c r="AI899" s="75"/>
      <c r="AJ899" s="75"/>
      <c r="AK899" s="75"/>
      <c r="AL899" s="75"/>
      <c r="AM899" s="75"/>
      <c r="AN899" s="75"/>
      <c r="AO899" s="117"/>
      <c r="AP899" s="117"/>
      <c r="AQ899" s="117"/>
      <c r="AR899" s="117"/>
      <c r="AS899" s="117"/>
      <c r="AT899" s="117"/>
      <c r="AU899" s="117"/>
      <c r="AV899" s="117"/>
      <c r="AW899" s="117"/>
      <c r="AX899" s="117"/>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c r="CT899" s="75"/>
      <c r="CU899" s="75"/>
      <c r="CV899" s="75"/>
      <c r="CW899" s="75"/>
      <c r="CX899" s="75"/>
    </row>
    <row r="900" spans="34:102" x14ac:dyDescent="0.25">
      <c r="AH900" s="75"/>
      <c r="AI900" s="75"/>
      <c r="AJ900" s="75"/>
      <c r="AK900" s="75"/>
      <c r="AL900" s="75"/>
      <c r="AM900" s="75"/>
      <c r="AN900" s="75"/>
      <c r="AO900" s="117"/>
      <c r="AP900" s="117"/>
      <c r="AQ900" s="117"/>
      <c r="AR900" s="117"/>
      <c r="AS900" s="117"/>
      <c r="AT900" s="117"/>
      <c r="AU900" s="117"/>
      <c r="AV900" s="117"/>
      <c r="AW900" s="117"/>
      <c r="AX900" s="117"/>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c r="CT900" s="75"/>
      <c r="CU900" s="75"/>
      <c r="CV900" s="75"/>
      <c r="CW900" s="75"/>
      <c r="CX900" s="75"/>
    </row>
    <row r="901" spans="34:102" x14ac:dyDescent="0.25">
      <c r="AH901" s="75"/>
      <c r="AI901" s="75"/>
      <c r="AJ901" s="75"/>
      <c r="AK901" s="75"/>
      <c r="AL901" s="75"/>
      <c r="AM901" s="75"/>
      <c r="AN901" s="75"/>
      <c r="AO901" s="117"/>
      <c r="AP901" s="117"/>
      <c r="AQ901" s="117"/>
      <c r="AR901" s="117"/>
      <c r="AS901" s="117"/>
      <c r="AT901" s="117"/>
      <c r="AU901" s="117"/>
      <c r="AV901" s="117"/>
      <c r="AW901" s="117"/>
      <c r="AX901" s="117"/>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c r="CT901" s="75"/>
      <c r="CU901" s="75"/>
      <c r="CV901" s="75"/>
      <c r="CW901" s="75"/>
      <c r="CX901" s="75"/>
    </row>
    <row r="902" spans="34:102" x14ac:dyDescent="0.25">
      <c r="AH902" s="75"/>
      <c r="AI902" s="75"/>
      <c r="AJ902" s="75"/>
      <c r="AK902" s="75"/>
      <c r="AL902" s="75"/>
      <c r="AM902" s="75"/>
      <c r="AN902" s="75"/>
      <c r="AO902" s="117"/>
      <c r="AP902" s="117"/>
      <c r="AQ902" s="117"/>
      <c r="AR902" s="117"/>
      <c r="AS902" s="117"/>
      <c r="AT902" s="117"/>
      <c r="AU902" s="117"/>
      <c r="AV902" s="117"/>
      <c r="AW902" s="117"/>
      <c r="AX902" s="117"/>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c r="CT902" s="75"/>
      <c r="CU902" s="75"/>
      <c r="CV902" s="75"/>
      <c r="CW902" s="75"/>
      <c r="CX902" s="75"/>
    </row>
    <row r="903" spans="34:102" x14ac:dyDescent="0.25">
      <c r="AH903" s="75"/>
      <c r="AI903" s="75"/>
      <c r="AJ903" s="75"/>
      <c r="AK903" s="75"/>
      <c r="AL903" s="75"/>
      <c r="AM903" s="75"/>
      <c r="AN903" s="75"/>
      <c r="AO903" s="117"/>
      <c r="AP903" s="117"/>
      <c r="AQ903" s="117"/>
      <c r="AR903" s="117"/>
      <c r="AS903" s="117"/>
      <c r="AT903" s="117"/>
      <c r="AU903" s="117"/>
      <c r="AV903" s="117"/>
      <c r="AW903" s="117"/>
      <c r="AX903" s="117"/>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c r="CT903" s="75"/>
      <c r="CU903" s="75"/>
      <c r="CV903" s="75"/>
      <c r="CW903" s="75"/>
      <c r="CX903" s="75"/>
    </row>
    <row r="904" spans="34:102" x14ac:dyDescent="0.25">
      <c r="AH904" s="75"/>
      <c r="AI904" s="75"/>
      <c r="AJ904" s="75"/>
      <c r="AK904" s="75"/>
      <c r="AL904" s="75"/>
      <c r="AM904" s="75"/>
      <c r="AN904" s="75"/>
      <c r="AO904" s="117"/>
      <c r="AP904" s="117"/>
      <c r="AQ904" s="117"/>
      <c r="AR904" s="117"/>
      <c r="AS904" s="117"/>
      <c r="AT904" s="117"/>
      <c r="AU904" s="117"/>
      <c r="AV904" s="117"/>
      <c r="AW904" s="117"/>
      <c r="AX904" s="117"/>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c r="CT904" s="75"/>
      <c r="CU904" s="75"/>
      <c r="CV904" s="75"/>
      <c r="CW904" s="75"/>
      <c r="CX904" s="75"/>
    </row>
    <row r="905" spans="34:102" x14ac:dyDescent="0.25">
      <c r="AH905" s="75"/>
      <c r="AI905" s="75"/>
      <c r="AJ905" s="75"/>
      <c r="AK905" s="75"/>
      <c r="AL905" s="75"/>
      <c r="AM905" s="75"/>
      <c r="AN905" s="75"/>
      <c r="AO905" s="117"/>
      <c r="AP905" s="117"/>
      <c r="AQ905" s="117"/>
      <c r="AR905" s="117"/>
      <c r="AS905" s="117"/>
      <c r="AT905" s="117"/>
      <c r="AU905" s="117"/>
      <c r="AV905" s="117"/>
      <c r="AW905" s="117"/>
      <c r="AX905" s="117"/>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c r="CT905" s="75"/>
      <c r="CU905" s="75"/>
      <c r="CV905" s="75"/>
      <c r="CW905" s="75"/>
      <c r="CX905" s="75"/>
    </row>
    <row r="906" spans="34:102" x14ac:dyDescent="0.25">
      <c r="AH906" s="75"/>
      <c r="AI906" s="75"/>
      <c r="AJ906" s="75"/>
      <c r="AK906" s="75"/>
      <c r="AL906" s="75"/>
      <c r="AM906" s="75"/>
      <c r="AN906" s="75"/>
      <c r="AO906" s="117"/>
      <c r="AP906" s="117"/>
      <c r="AQ906" s="117"/>
      <c r="AR906" s="117"/>
      <c r="AS906" s="117"/>
      <c r="AT906" s="117"/>
      <c r="AU906" s="117"/>
      <c r="AV906" s="117"/>
      <c r="AW906" s="117"/>
      <c r="AX906" s="117"/>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c r="CT906" s="75"/>
      <c r="CU906" s="75"/>
      <c r="CV906" s="75"/>
      <c r="CW906" s="75"/>
      <c r="CX906" s="75"/>
    </row>
    <row r="907" spans="34:102" x14ac:dyDescent="0.25">
      <c r="AH907" s="75"/>
      <c r="AI907" s="75"/>
      <c r="AJ907" s="75"/>
      <c r="AK907" s="75"/>
      <c r="AL907" s="75"/>
      <c r="AM907" s="75"/>
      <c r="AN907" s="75"/>
      <c r="AO907" s="117"/>
      <c r="AP907" s="117"/>
      <c r="AQ907" s="117"/>
      <c r="AR907" s="117"/>
      <c r="AS907" s="117"/>
      <c r="AT907" s="117"/>
      <c r="AU907" s="117"/>
      <c r="AV907" s="117"/>
      <c r="AW907" s="117"/>
      <c r="AX907" s="117"/>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c r="CT907" s="75"/>
      <c r="CU907" s="75"/>
      <c r="CV907" s="75"/>
      <c r="CW907" s="75"/>
      <c r="CX907" s="75"/>
    </row>
    <row r="908" spans="34:102" x14ac:dyDescent="0.25">
      <c r="AH908" s="75"/>
      <c r="AI908" s="75"/>
      <c r="AJ908" s="75"/>
      <c r="AK908" s="75"/>
      <c r="AL908" s="75"/>
      <c r="AM908" s="75"/>
      <c r="AN908" s="75"/>
      <c r="AO908" s="117"/>
      <c r="AP908" s="117"/>
      <c r="AQ908" s="117"/>
      <c r="AR908" s="117"/>
      <c r="AS908" s="117"/>
      <c r="AT908" s="117"/>
      <c r="AU908" s="117"/>
      <c r="AV908" s="117"/>
      <c r="AW908" s="117"/>
      <c r="AX908" s="117"/>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c r="CT908" s="75"/>
      <c r="CU908" s="75"/>
      <c r="CV908" s="75"/>
      <c r="CW908" s="75"/>
      <c r="CX908" s="75"/>
    </row>
    <row r="909" spans="34:102" x14ac:dyDescent="0.25">
      <c r="AH909" s="75"/>
      <c r="AI909" s="75"/>
      <c r="AJ909" s="75"/>
      <c r="AK909" s="75"/>
      <c r="AL909" s="75"/>
      <c r="AM909" s="75"/>
      <c r="AN909" s="75"/>
      <c r="AO909" s="117"/>
      <c r="AP909" s="117"/>
      <c r="AQ909" s="117"/>
      <c r="AR909" s="117"/>
      <c r="AS909" s="117"/>
      <c r="AT909" s="117"/>
      <c r="AU909" s="117"/>
      <c r="AV909" s="117"/>
      <c r="AW909" s="117"/>
      <c r="AX909" s="117"/>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c r="CT909" s="75"/>
      <c r="CU909" s="75"/>
      <c r="CV909" s="75"/>
      <c r="CW909" s="75"/>
      <c r="CX909" s="75"/>
    </row>
    <row r="910" spans="34:102" x14ac:dyDescent="0.25">
      <c r="AH910" s="75"/>
      <c r="AI910" s="75"/>
      <c r="AJ910" s="75"/>
      <c r="AK910" s="75"/>
      <c r="AL910" s="75"/>
      <c r="AM910" s="75"/>
      <c r="AN910" s="75"/>
      <c r="AO910" s="117"/>
      <c r="AP910" s="117"/>
      <c r="AQ910" s="117"/>
      <c r="AR910" s="117"/>
      <c r="AS910" s="117"/>
      <c r="AT910" s="117"/>
      <c r="AU910" s="117"/>
      <c r="AV910" s="117"/>
      <c r="AW910" s="117"/>
      <c r="AX910" s="117"/>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c r="CT910" s="75"/>
      <c r="CU910" s="75"/>
      <c r="CV910" s="75"/>
      <c r="CW910" s="75"/>
      <c r="CX910" s="75"/>
    </row>
    <row r="911" spans="34:102" x14ac:dyDescent="0.25">
      <c r="AH911" s="75"/>
      <c r="AI911" s="75"/>
      <c r="AJ911" s="75"/>
      <c r="AK911" s="75"/>
      <c r="AL911" s="75"/>
      <c r="AM911" s="75"/>
      <c r="AN911" s="75"/>
      <c r="AO911" s="117"/>
      <c r="AP911" s="117"/>
      <c r="AQ911" s="117"/>
      <c r="AR911" s="117"/>
      <c r="AS911" s="117"/>
      <c r="AT911" s="117"/>
      <c r="AU911" s="117"/>
      <c r="AV911" s="117"/>
      <c r="AW911" s="117"/>
      <c r="AX911" s="117"/>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c r="CT911" s="75"/>
      <c r="CU911" s="75"/>
      <c r="CV911" s="75"/>
      <c r="CW911" s="75"/>
      <c r="CX911" s="75"/>
    </row>
    <row r="912" spans="34:102" x14ac:dyDescent="0.25">
      <c r="AH912" s="75"/>
      <c r="AI912" s="75"/>
      <c r="AJ912" s="75"/>
      <c r="AK912" s="75"/>
      <c r="AL912" s="75"/>
      <c r="AM912" s="75"/>
      <c r="AN912" s="75"/>
      <c r="AO912" s="117"/>
      <c r="AP912" s="117"/>
      <c r="AQ912" s="117"/>
      <c r="AR912" s="117"/>
      <c r="AS912" s="117"/>
      <c r="AT912" s="117"/>
      <c r="AU912" s="117"/>
      <c r="AV912" s="117"/>
      <c r="AW912" s="117"/>
      <c r="AX912" s="117"/>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c r="CT912" s="75"/>
      <c r="CU912" s="75"/>
      <c r="CV912" s="75"/>
      <c r="CW912" s="75"/>
      <c r="CX912" s="75"/>
    </row>
    <row r="913" spans="34:102" x14ac:dyDescent="0.25">
      <c r="AH913" s="75"/>
      <c r="AI913" s="75"/>
      <c r="AJ913" s="75"/>
      <c r="AK913" s="75"/>
      <c r="AL913" s="75"/>
      <c r="AM913" s="75"/>
      <c r="AN913" s="75"/>
      <c r="AO913" s="117"/>
      <c r="AP913" s="117"/>
      <c r="AQ913" s="117"/>
      <c r="AR913" s="117"/>
      <c r="AS913" s="117"/>
      <c r="AT913" s="117"/>
      <c r="AU913" s="117"/>
      <c r="AV913" s="117"/>
      <c r="AW913" s="117"/>
      <c r="AX913" s="117"/>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c r="CT913" s="75"/>
      <c r="CU913" s="75"/>
      <c r="CV913" s="75"/>
      <c r="CW913" s="75"/>
      <c r="CX913" s="75"/>
    </row>
    <row r="914" spans="34:102" x14ac:dyDescent="0.25">
      <c r="AH914" s="75"/>
      <c r="AI914" s="75"/>
      <c r="AJ914" s="75"/>
      <c r="AK914" s="75"/>
      <c r="AL914" s="75"/>
      <c r="AM914" s="75"/>
      <c r="AN914" s="75"/>
      <c r="AO914" s="117"/>
      <c r="AP914" s="117"/>
      <c r="AQ914" s="117"/>
      <c r="AR914" s="117"/>
      <c r="AS914" s="117"/>
      <c r="AT914" s="117"/>
      <c r="AU914" s="117"/>
      <c r="AV914" s="117"/>
      <c r="AW914" s="117"/>
      <c r="AX914" s="117"/>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c r="CT914" s="75"/>
      <c r="CU914" s="75"/>
      <c r="CV914" s="75"/>
      <c r="CW914" s="75"/>
      <c r="CX914" s="75"/>
    </row>
    <row r="915" spans="34:102" x14ac:dyDescent="0.25">
      <c r="AH915" s="75"/>
      <c r="AI915" s="75"/>
      <c r="AJ915" s="75"/>
      <c r="AK915" s="75"/>
      <c r="AL915" s="75"/>
      <c r="AM915" s="75"/>
      <c r="AN915" s="75"/>
      <c r="AO915" s="117"/>
      <c r="AP915" s="117"/>
      <c r="AQ915" s="117"/>
      <c r="AR915" s="117"/>
      <c r="AS915" s="117"/>
      <c r="AT915" s="117"/>
      <c r="AU915" s="117"/>
      <c r="AV915" s="117"/>
      <c r="AW915" s="117"/>
      <c r="AX915" s="117"/>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c r="CT915" s="75"/>
      <c r="CU915" s="75"/>
      <c r="CV915" s="75"/>
      <c r="CW915" s="75"/>
      <c r="CX915" s="75"/>
    </row>
    <row r="916" spans="34:102" x14ac:dyDescent="0.25">
      <c r="AH916" s="75"/>
      <c r="AI916" s="75"/>
      <c r="AJ916" s="75"/>
      <c r="AK916" s="75"/>
      <c r="AL916" s="75"/>
      <c r="AM916" s="75"/>
      <c r="AN916" s="75"/>
      <c r="AO916" s="117"/>
      <c r="AP916" s="117"/>
      <c r="AQ916" s="117"/>
      <c r="AR916" s="117"/>
      <c r="AS916" s="117"/>
      <c r="AT916" s="117"/>
      <c r="AU916" s="117"/>
      <c r="AV916" s="117"/>
      <c r="AW916" s="117"/>
      <c r="AX916" s="117"/>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c r="CT916" s="75"/>
      <c r="CU916" s="75"/>
      <c r="CV916" s="75"/>
      <c r="CW916" s="75"/>
      <c r="CX916" s="75"/>
    </row>
    <row r="917" spans="34:102" x14ac:dyDescent="0.25">
      <c r="AH917" s="75"/>
      <c r="AI917" s="75"/>
      <c r="AJ917" s="75"/>
      <c r="AK917" s="75"/>
      <c r="AL917" s="75"/>
      <c r="AM917" s="75"/>
      <c r="AN917" s="75"/>
      <c r="AO917" s="117"/>
      <c r="AP917" s="117"/>
      <c r="AQ917" s="117"/>
      <c r="AR917" s="117"/>
      <c r="AS917" s="117"/>
      <c r="AT917" s="117"/>
      <c r="AU917" s="117"/>
      <c r="AV917" s="117"/>
      <c r="AW917" s="117"/>
      <c r="AX917" s="117"/>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c r="CT917" s="75"/>
      <c r="CU917" s="75"/>
      <c r="CV917" s="75"/>
      <c r="CW917" s="75"/>
      <c r="CX917" s="75"/>
    </row>
    <row r="918" spans="34:102" x14ac:dyDescent="0.25">
      <c r="AH918" s="75"/>
      <c r="AI918" s="75"/>
      <c r="AJ918" s="75"/>
      <c r="AK918" s="75"/>
      <c r="AL918" s="75"/>
      <c r="AM918" s="75"/>
      <c r="AN918" s="75"/>
      <c r="AO918" s="117"/>
      <c r="AP918" s="117"/>
      <c r="AQ918" s="117"/>
      <c r="AR918" s="117"/>
      <c r="AS918" s="117"/>
      <c r="AT918" s="117"/>
      <c r="AU918" s="117"/>
      <c r="AV918" s="117"/>
      <c r="AW918" s="117"/>
      <c r="AX918" s="117"/>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c r="CT918" s="75"/>
      <c r="CU918" s="75"/>
      <c r="CV918" s="75"/>
      <c r="CW918" s="75"/>
      <c r="CX918" s="75"/>
    </row>
    <row r="919" spans="34:102" x14ac:dyDescent="0.25">
      <c r="AH919" s="75"/>
      <c r="AI919" s="75"/>
      <c r="AJ919" s="75"/>
      <c r="AK919" s="75"/>
      <c r="AL919" s="75"/>
      <c r="AM919" s="75"/>
      <c r="AN919" s="75"/>
      <c r="AO919" s="117"/>
      <c r="AP919" s="117"/>
      <c r="AQ919" s="117"/>
      <c r="AR919" s="117"/>
      <c r="AS919" s="117"/>
      <c r="AT919" s="117"/>
      <c r="AU919" s="117"/>
      <c r="AV919" s="117"/>
      <c r="AW919" s="117"/>
      <c r="AX919" s="117"/>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c r="CT919" s="75"/>
      <c r="CU919" s="75"/>
      <c r="CV919" s="75"/>
      <c r="CW919" s="75"/>
      <c r="CX919" s="75"/>
    </row>
    <row r="920" spans="34:102" x14ac:dyDescent="0.25">
      <c r="AH920" s="75"/>
      <c r="AI920" s="75"/>
      <c r="AJ920" s="75"/>
      <c r="AK920" s="75"/>
      <c r="AL920" s="75"/>
      <c r="AM920" s="75"/>
      <c r="AN920" s="75"/>
      <c r="AO920" s="117"/>
      <c r="AP920" s="117"/>
      <c r="AQ920" s="117"/>
      <c r="AR920" s="117"/>
      <c r="AS920" s="117"/>
      <c r="AT920" s="117"/>
      <c r="AU920" s="117"/>
      <c r="AV920" s="117"/>
      <c r="AW920" s="117"/>
      <c r="AX920" s="117"/>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c r="CT920" s="75"/>
      <c r="CU920" s="75"/>
      <c r="CV920" s="75"/>
      <c r="CW920" s="75"/>
      <c r="CX920" s="75"/>
    </row>
    <row r="921" spans="34:102" x14ac:dyDescent="0.25">
      <c r="AH921" s="75"/>
      <c r="AI921" s="75"/>
      <c r="AJ921" s="75"/>
      <c r="AK921" s="75"/>
      <c r="AL921" s="75"/>
      <c r="AM921" s="75"/>
      <c r="AN921" s="75"/>
      <c r="AO921" s="117"/>
      <c r="AP921" s="117"/>
      <c r="AQ921" s="117"/>
      <c r="AR921" s="117"/>
      <c r="AS921" s="117"/>
      <c r="AT921" s="117"/>
      <c r="AU921" s="117"/>
      <c r="AV921" s="117"/>
      <c r="AW921" s="117"/>
      <c r="AX921" s="117"/>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c r="CT921" s="75"/>
      <c r="CU921" s="75"/>
      <c r="CV921" s="75"/>
      <c r="CW921" s="75"/>
      <c r="CX921" s="75"/>
    </row>
    <row r="922" spans="34:102" x14ac:dyDescent="0.25">
      <c r="AH922" s="75"/>
      <c r="AI922" s="75"/>
      <c r="AJ922" s="75"/>
      <c r="AK922" s="75"/>
      <c r="AL922" s="75"/>
      <c r="AM922" s="75"/>
      <c r="AN922" s="75"/>
      <c r="AO922" s="117"/>
      <c r="AP922" s="117"/>
      <c r="AQ922" s="117"/>
      <c r="AR922" s="117"/>
      <c r="AS922" s="117"/>
      <c r="AT922" s="117"/>
      <c r="AU922" s="117"/>
      <c r="AV922" s="117"/>
      <c r="AW922" s="117"/>
      <c r="AX922" s="117"/>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c r="CT922" s="75"/>
      <c r="CU922" s="75"/>
      <c r="CV922" s="75"/>
      <c r="CW922" s="75"/>
      <c r="CX922" s="75"/>
    </row>
    <row r="923" spans="34:102" x14ac:dyDescent="0.25">
      <c r="AH923" s="75"/>
      <c r="AI923" s="75"/>
      <c r="AJ923" s="75"/>
      <c r="AK923" s="75"/>
      <c r="AL923" s="75"/>
      <c r="AM923" s="75"/>
      <c r="AN923" s="75"/>
      <c r="AO923" s="117"/>
      <c r="AP923" s="117"/>
      <c r="AQ923" s="117"/>
      <c r="AR923" s="117"/>
      <c r="AS923" s="117"/>
      <c r="AT923" s="117"/>
      <c r="AU923" s="117"/>
      <c r="AV923" s="117"/>
      <c r="AW923" s="117"/>
      <c r="AX923" s="117"/>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c r="CT923" s="75"/>
      <c r="CU923" s="75"/>
      <c r="CV923" s="75"/>
      <c r="CW923" s="75"/>
      <c r="CX923" s="75"/>
    </row>
    <row r="924" spans="34:102" x14ac:dyDescent="0.25">
      <c r="AH924" s="75"/>
      <c r="AI924" s="75"/>
      <c r="AJ924" s="75"/>
      <c r="AK924" s="75"/>
      <c r="AL924" s="75"/>
      <c r="AM924" s="75"/>
      <c r="AN924" s="75"/>
      <c r="AO924" s="117"/>
      <c r="AP924" s="117"/>
      <c r="AQ924" s="117"/>
      <c r="AR924" s="117"/>
      <c r="AS924" s="117"/>
      <c r="AT924" s="117"/>
      <c r="AU924" s="117"/>
      <c r="AV924" s="117"/>
      <c r="AW924" s="117"/>
      <c r="AX924" s="117"/>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c r="CT924" s="75"/>
      <c r="CU924" s="75"/>
      <c r="CV924" s="75"/>
      <c r="CW924" s="75"/>
      <c r="CX924" s="75"/>
    </row>
    <row r="925" spans="34:102" x14ac:dyDescent="0.25">
      <c r="AH925" s="75"/>
      <c r="AI925" s="75"/>
      <c r="AJ925" s="75"/>
      <c r="AK925" s="75"/>
      <c r="AL925" s="75"/>
      <c r="AM925" s="75"/>
      <c r="AN925" s="75"/>
      <c r="AO925" s="117"/>
      <c r="AP925" s="117"/>
      <c r="AQ925" s="117"/>
      <c r="AR925" s="117"/>
      <c r="AS925" s="117"/>
      <c r="AT925" s="117"/>
      <c r="AU925" s="117"/>
      <c r="AV925" s="117"/>
      <c r="AW925" s="117"/>
      <c r="AX925" s="117"/>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c r="CT925" s="75"/>
      <c r="CU925" s="75"/>
      <c r="CV925" s="75"/>
      <c r="CW925" s="75"/>
      <c r="CX925" s="75"/>
    </row>
    <row r="926" spans="34:102" x14ac:dyDescent="0.25">
      <c r="AH926" s="75"/>
      <c r="AI926" s="75"/>
      <c r="AJ926" s="75"/>
      <c r="AK926" s="75"/>
      <c r="AL926" s="75"/>
      <c r="AM926" s="75"/>
      <c r="AN926" s="75"/>
      <c r="AO926" s="117"/>
      <c r="AP926" s="117"/>
      <c r="AQ926" s="117"/>
      <c r="AR926" s="117"/>
      <c r="AS926" s="117"/>
      <c r="AT926" s="117"/>
      <c r="AU926" s="117"/>
      <c r="AV926" s="117"/>
      <c r="AW926" s="117"/>
      <c r="AX926" s="117"/>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c r="CT926" s="75"/>
      <c r="CU926" s="75"/>
      <c r="CV926" s="75"/>
      <c r="CW926" s="75"/>
      <c r="CX926" s="75"/>
    </row>
    <row r="927" spans="34:102" x14ac:dyDescent="0.25">
      <c r="AH927" s="75"/>
      <c r="AI927" s="75"/>
      <c r="AJ927" s="75"/>
      <c r="AK927" s="75"/>
      <c r="AL927" s="75"/>
      <c r="AM927" s="75"/>
      <c r="AN927" s="75"/>
      <c r="AO927" s="117"/>
      <c r="AP927" s="117"/>
      <c r="AQ927" s="117"/>
      <c r="AR927" s="117"/>
      <c r="AS927" s="117"/>
      <c r="AT927" s="117"/>
      <c r="AU927" s="117"/>
      <c r="AV927" s="117"/>
      <c r="AW927" s="117"/>
      <c r="AX927" s="117"/>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c r="CT927" s="75"/>
      <c r="CU927" s="75"/>
      <c r="CV927" s="75"/>
      <c r="CW927" s="75"/>
      <c r="CX927" s="75"/>
    </row>
    <row r="928" spans="34:102" x14ac:dyDescent="0.25">
      <c r="AH928" s="75"/>
      <c r="AI928" s="75"/>
      <c r="AJ928" s="75"/>
      <c r="AK928" s="75"/>
      <c r="AL928" s="75"/>
      <c r="AM928" s="75"/>
      <c r="AN928" s="75"/>
      <c r="AO928" s="117"/>
      <c r="AP928" s="117"/>
      <c r="AQ928" s="117"/>
      <c r="AR928" s="117"/>
      <c r="AS928" s="117"/>
      <c r="AT928" s="117"/>
      <c r="AU928" s="117"/>
      <c r="AV928" s="117"/>
      <c r="AW928" s="117"/>
      <c r="AX928" s="117"/>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c r="CT928" s="75"/>
      <c r="CU928" s="75"/>
      <c r="CV928" s="75"/>
      <c r="CW928" s="75"/>
      <c r="CX928" s="75"/>
    </row>
    <row r="929" spans="34:102" x14ac:dyDescent="0.25">
      <c r="AH929" s="75"/>
      <c r="AI929" s="75"/>
      <c r="AJ929" s="75"/>
      <c r="AK929" s="75"/>
      <c r="AL929" s="75"/>
      <c r="AM929" s="75"/>
      <c r="AN929" s="75"/>
      <c r="AO929" s="117"/>
      <c r="AP929" s="117"/>
      <c r="AQ929" s="117"/>
      <c r="AR929" s="117"/>
      <c r="AS929" s="117"/>
      <c r="AT929" s="117"/>
      <c r="AU929" s="117"/>
      <c r="AV929" s="117"/>
      <c r="AW929" s="117"/>
      <c r="AX929" s="117"/>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c r="CT929" s="75"/>
      <c r="CU929" s="75"/>
      <c r="CV929" s="75"/>
      <c r="CW929" s="75"/>
      <c r="CX929" s="75"/>
    </row>
    <row r="930" spans="34:102" x14ac:dyDescent="0.25">
      <c r="AH930" s="75"/>
      <c r="AI930" s="75"/>
      <c r="AJ930" s="75"/>
      <c r="AK930" s="75"/>
      <c r="AL930" s="75"/>
      <c r="AM930" s="75"/>
      <c r="AN930" s="75"/>
      <c r="AO930" s="117"/>
      <c r="AP930" s="117"/>
      <c r="AQ930" s="117"/>
      <c r="AR930" s="117"/>
      <c r="AS930" s="117"/>
      <c r="AT930" s="117"/>
      <c r="AU930" s="117"/>
      <c r="AV930" s="117"/>
      <c r="AW930" s="117"/>
      <c r="AX930" s="117"/>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c r="CT930" s="75"/>
      <c r="CU930" s="75"/>
      <c r="CV930" s="75"/>
      <c r="CW930" s="75"/>
      <c r="CX930" s="75"/>
    </row>
    <row r="931" spans="34:102" x14ac:dyDescent="0.25">
      <c r="AH931" s="75"/>
      <c r="AI931" s="75"/>
      <c r="AJ931" s="75"/>
      <c r="AK931" s="75"/>
      <c r="AL931" s="75"/>
      <c r="AM931" s="75"/>
      <c r="AN931" s="75"/>
      <c r="AO931" s="117"/>
      <c r="AP931" s="117"/>
      <c r="AQ931" s="117"/>
      <c r="AR931" s="117"/>
      <c r="AS931" s="117"/>
      <c r="AT931" s="117"/>
      <c r="AU931" s="117"/>
      <c r="AV931" s="117"/>
      <c r="AW931" s="117"/>
      <c r="AX931" s="117"/>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c r="CT931" s="75"/>
      <c r="CU931" s="75"/>
      <c r="CV931" s="75"/>
      <c r="CW931" s="75"/>
      <c r="CX931" s="75"/>
    </row>
    <row r="932" spans="34:102" x14ac:dyDescent="0.25">
      <c r="AH932" s="75"/>
      <c r="AI932" s="75"/>
      <c r="AJ932" s="75"/>
      <c r="AK932" s="75"/>
      <c r="AL932" s="75"/>
      <c r="AM932" s="75"/>
      <c r="AN932" s="75"/>
      <c r="AO932" s="117"/>
      <c r="AP932" s="117"/>
      <c r="AQ932" s="117"/>
      <c r="AR932" s="117"/>
      <c r="AS932" s="117"/>
      <c r="AT932" s="117"/>
      <c r="AU932" s="117"/>
      <c r="AV932" s="117"/>
      <c r="AW932" s="117"/>
      <c r="AX932" s="117"/>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c r="CT932" s="75"/>
      <c r="CU932" s="75"/>
      <c r="CV932" s="75"/>
      <c r="CW932" s="75"/>
      <c r="CX932" s="75"/>
    </row>
    <row r="933" spans="34:102" x14ac:dyDescent="0.25">
      <c r="AH933" s="75"/>
      <c r="AI933" s="75"/>
      <c r="AJ933" s="75"/>
      <c r="AK933" s="75"/>
      <c r="AL933" s="75"/>
      <c r="AM933" s="75"/>
      <c r="AN933" s="75"/>
      <c r="AO933" s="117"/>
      <c r="AP933" s="117"/>
      <c r="AQ933" s="117"/>
      <c r="AR933" s="117"/>
      <c r="AS933" s="117"/>
      <c r="AT933" s="117"/>
      <c r="AU933" s="117"/>
      <c r="AV933" s="117"/>
      <c r="AW933" s="117"/>
      <c r="AX933" s="117"/>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c r="CT933" s="75"/>
      <c r="CU933" s="75"/>
      <c r="CV933" s="75"/>
      <c r="CW933" s="75"/>
      <c r="CX933" s="75"/>
    </row>
    <row r="934" spans="34:102" x14ac:dyDescent="0.25">
      <c r="AH934" s="75"/>
      <c r="AI934" s="75"/>
      <c r="AJ934" s="75"/>
      <c r="AK934" s="75"/>
      <c r="AL934" s="75"/>
      <c r="AM934" s="75"/>
      <c r="AN934" s="75"/>
      <c r="AO934" s="117"/>
      <c r="AP934" s="117"/>
      <c r="AQ934" s="117"/>
      <c r="AR934" s="117"/>
      <c r="AS934" s="117"/>
      <c r="AT934" s="117"/>
      <c r="AU934" s="117"/>
      <c r="AV934" s="117"/>
      <c r="AW934" s="117"/>
      <c r="AX934" s="117"/>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c r="CT934" s="75"/>
      <c r="CU934" s="75"/>
      <c r="CV934" s="75"/>
      <c r="CW934" s="75"/>
      <c r="CX934" s="75"/>
    </row>
    <row r="935" spans="34:102" x14ac:dyDescent="0.25">
      <c r="AH935" s="75"/>
      <c r="AI935" s="75"/>
      <c r="AJ935" s="75"/>
      <c r="AK935" s="75"/>
      <c r="AL935" s="75"/>
      <c r="AM935" s="75"/>
      <c r="AN935" s="75"/>
      <c r="AO935" s="117"/>
      <c r="AP935" s="117"/>
      <c r="AQ935" s="117"/>
      <c r="AR935" s="117"/>
      <c r="AS935" s="117"/>
      <c r="AT935" s="117"/>
      <c r="AU935" s="117"/>
      <c r="AV935" s="117"/>
      <c r="AW935" s="117"/>
      <c r="AX935" s="117"/>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c r="CT935" s="75"/>
      <c r="CU935" s="75"/>
      <c r="CV935" s="75"/>
      <c r="CW935" s="75"/>
      <c r="CX935" s="75"/>
    </row>
    <row r="936" spans="34:102" x14ac:dyDescent="0.25">
      <c r="AH936" s="75"/>
      <c r="AI936" s="75"/>
      <c r="AJ936" s="75"/>
      <c r="AK936" s="75"/>
      <c r="AL936" s="75"/>
      <c r="AM936" s="75"/>
      <c r="AN936" s="75"/>
      <c r="AO936" s="117"/>
      <c r="AP936" s="117"/>
      <c r="AQ936" s="117"/>
      <c r="AR936" s="117"/>
      <c r="AS936" s="117"/>
      <c r="AT936" s="117"/>
      <c r="AU936" s="117"/>
      <c r="AV936" s="117"/>
      <c r="AW936" s="117"/>
      <c r="AX936" s="117"/>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c r="CT936" s="75"/>
      <c r="CU936" s="75"/>
      <c r="CV936" s="75"/>
      <c r="CW936" s="75"/>
      <c r="CX936" s="75"/>
    </row>
    <row r="937" spans="34:102" x14ac:dyDescent="0.25">
      <c r="AH937" s="75"/>
      <c r="AI937" s="75"/>
      <c r="AJ937" s="75"/>
      <c r="AK937" s="75"/>
      <c r="AL937" s="75"/>
      <c r="AM937" s="75"/>
      <c r="AN937" s="75"/>
      <c r="AO937" s="117"/>
      <c r="AP937" s="117"/>
      <c r="AQ937" s="117"/>
      <c r="AR937" s="117"/>
      <c r="AS937" s="117"/>
      <c r="AT937" s="117"/>
      <c r="AU937" s="117"/>
      <c r="AV937" s="117"/>
      <c r="AW937" s="117"/>
      <c r="AX937" s="117"/>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c r="CT937" s="75"/>
      <c r="CU937" s="75"/>
      <c r="CV937" s="75"/>
      <c r="CW937" s="75"/>
      <c r="CX937" s="75"/>
    </row>
    <row r="938" spans="34:102" x14ac:dyDescent="0.25">
      <c r="AH938" s="75"/>
      <c r="AI938" s="75"/>
      <c r="AJ938" s="75"/>
      <c r="AK938" s="75"/>
      <c r="AL938" s="75"/>
      <c r="AM938" s="75"/>
      <c r="AN938" s="75"/>
      <c r="AO938" s="117"/>
      <c r="AP938" s="117"/>
      <c r="AQ938" s="117"/>
      <c r="AR938" s="117"/>
      <c r="AS938" s="117"/>
      <c r="AT938" s="117"/>
      <c r="AU938" s="117"/>
      <c r="AV938" s="117"/>
      <c r="AW938" s="117"/>
      <c r="AX938" s="117"/>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c r="CT938" s="75"/>
      <c r="CU938" s="75"/>
      <c r="CV938" s="75"/>
      <c r="CW938" s="75"/>
      <c r="CX938" s="75"/>
    </row>
    <row r="939" spans="34:102" x14ac:dyDescent="0.25">
      <c r="AH939" s="75"/>
      <c r="AI939" s="75"/>
      <c r="AJ939" s="75"/>
      <c r="AK939" s="75"/>
      <c r="AL939" s="75"/>
      <c r="AM939" s="75"/>
      <c r="AN939" s="75"/>
      <c r="AO939" s="117"/>
      <c r="AP939" s="117"/>
      <c r="AQ939" s="117"/>
      <c r="AR939" s="117"/>
      <c r="AS939" s="117"/>
      <c r="AT939" s="117"/>
      <c r="AU939" s="117"/>
      <c r="AV939" s="117"/>
      <c r="AW939" s="117"/>
      <c r="AX939" s="117"/>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c r="CT939" s="75"/>
      <c r="CU939" s="75"/>
      <c r="CV939" s="75"/>
      <c r="CW939" s="75"/>
      <c r="CX939" s="75"/>
    </row>
    <row r="940" spans="34:102" x14ac:dyDescent="0.25">
      <c r="AH940" s="75"/>
      <c r="AI940" s="75"/>
      <c r="AJ940" s="75"/>
      <c r="AK940" s="75"/>
      <c r="AL940" s="75"/>
      <c r="AM940" s="75"/>
      <c r="AN940" s="75"/>
      <c r="AO940" s="117"/>
      <c r="AP940" s="117"/>
      <c r="AQ940" s="117"/>
      <c r="AR940" s="117"/>
      <c r="AS940" s="117"/>
      <c r="AT940" s="117"/>
      <c r="AU940" s="117"/>
      <c r="AV940" s="117"/>
      <c r="AW940" s="117"/>
      <c r="AX940" s="117"/>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c r="CT940" s="75"/>
      <c r="CU940" s="75"/>
      <c r="CV940" s="75"/>
      <c r="CW940" s="75"/>
      <c r="CX940" s="75"/>
    </row>
    <row r="941" spans="34:102" x14ac:dyDescent="0.25">
      <c r="AH941" s="75"/>
      <c r="AI941" s="75"/>
      <c r="AJ941" s="75"/>
      <c r="AK941" s="75"/>
      <c r="AL941" s="75"/>
      <c r="AM941" s="75"/>
      <c r="AN941" s="75"/>
      <c r="AO941" s="117"/>
      <c r="AP941" s="117"/>
      <c r="AQ941" s="117"/>
      <c r="AR941" s="117"/>
      <c r="AS941" s="117"/>
      <c r="AT941" s="117"/>
      <c r="AU941" s="117"/>
      <c r="AV941" s="117"/>
      <c r="AW941" s="117"/>
      <c r="AX941" s="117"/>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c r="CT941" s="75"/>
      <c r="CU941" s="75"/>
      <c r="CV941" s="75"/>
      <c r="CW941" s="75"/>
      <c r="CX941" s="75"/>
    </row>
    <row r="942" spans="34:102" x14ac:dyDescent="0.25">
      <c r="AH942" s="75"/>
      <c r="AI942" s="75"/>
      <c r="AJ942" s="75"/>
      <c r="AK942" s="75"/>
      <c r="AL942" s="75"/>
      <c r="AM942" s="75"/>
      <c r="AN942" s="75"/>
      <c r="AO942" s="117"/>
      <c r="AP942" s="117"/>
      <c r="AQ942" s="117"/>
      <c r="AR942" s="117"/>
      <c r="AS942" s="117"/>
      <c r="AT942" s="117"/>
      <c r="AU942" s="117"/>
      <c r="AV942" s="117"/>
      <c r="AW942" s="117"/>
      <c r="AX942" s="117"/>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c r="CT942" s="75"/>
      <c r="CU942" s="75"/>
      <c r="CV942" s="75"/>
      <c r="CW942" s="75"/>
      <c r="CX942" s="75"/>
    </row>
    <row r="943" spans="34:102" x14ac:dyDescent="0.25">
      <c r="AH943" s="75"/>
      <c r="AI943" s="75"/>
      <c r="AJ943" s="75"/>
      <c r="AK943" s="75"/>
      <c r="AL943" s="75"/>
      <c r="AM943" s="75"/>
      <c r="AN943" s="75"/>
      <c r="AO943" s="117"/>
      <c r="AP943" s="117"/>
      <c r="AQ943" s="117"/>
      <c r="AR943" s="117"/>
      <c r="AS943" s="117"/>
      <c r="AT943" s="117"/>
      <c r="AU943" s="117"/>
      <c r="AV943" s="117"/>
      <c r="AW943" s="117"/>
      <c r="AX943" s="117"/>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c r="CT943" s="75"/>
      <c r="CU943" s="75"/>
      <c r="CV943" s="75"/>
      <c r="CW943" s="75"/>
      <c r="CX943" s="75"/>
    </row>
    <row r="944" spans="34:102" x14ac:dyDescent="0.25">
      <c r="AH944" s="75"/>
      <c r="AI944" s="75"/>
      <c r="AJ944" s="75"/>
      <c r="AK944" s="75"/>
      <c r="AL944" s="75"/>
      <c r="AM944" s="75"/>
      <c r="AN944" s="75"/>
      <c r="AO944" s="117"/>
      <c r="AP944" s="117"/>
      <c r="AQ944" s="117"/>
      <c r="AR944" s="117"/>
      <c r="AS944" s="117"/>
      <c r="AT944" s="117"/>
      <c r="AU944" s="117"/>
      <c r="AV944" s="117"/>
      <c r="AW944" s="117"/>
      <c r="AX944" s="117"/>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c r="CT944" s="75"/>
      <c r="CU944" s="75"/>
      <c r="CV944" s="75"/>
      <c r="CW944" s="75"/>
      <c r="CX944" s="75"/>
    </row>
    <row r="945" spans="34:102" x14ac:dyDescent="0.25">
      <c r="AH945" s="75"/>
      <c r="AI945" s="75"/>
      <c r="AJ945" s="75"/>
      <c r="AK945" s="75"/>
      <c r="AL945" s="75"/>
      <c r="AM945" s="75"/>
      <c r="AN945" s="75"/>
      <c r="AO945" s="117"/>
      <c r="AP945" s="117"/>
      <c r="AQ945" s="117"/>
      <c r="AR945" s="117"/>
      <c r="AS945" s="117"/>
      <c r="AT945" s="117"/>
      <c r="AU945" s="117"/>
      <c r="AV945" s="117"/>
      <c r="AW945" s="117"/>
      <c r="AX945" s="117"/>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c r="CT945" s="75"/>
      <c r="CU945" s="75"/>
      <c r="CV945" s="75"/>
      <c r="CW945" s="75"/>
      <c r="CX945" s="75"/>
    </row>
    <row r="946" spans="34:102" x14ac:dyDescent="0.25">
      <c r="AH946" s="75"/>
      <c r="AI946" s="75"/>
      <c r="AJ946" s="75"/>
      <c r="AK946" s="75"/>
      <c r="AL946" s="75"/>
      <c r="AM946" s="75"/>
      <c r="AN946" s="75"/>
      <c r="AO946" s="117"/>
      <c r="AP946" s="117"/>
      <c r="AQ946" s="117"/>
      <c r="AR946" s="117"/>
      <c r="AS946" s="117"/>
      <c r="AT946" s="117"/>
      <c r="AU946" s="117"/>
      <c r="AV946" s="117"/>
      <c r="AW946" s="117"/>
      <c r="AX946" s="117"/>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c r="CT946" s="75"/>
      <c r="CU946" s="75"/>
      <c r="CV946" s="75"/>
      <c r="CW946" s="75"/>
      <c r="CX946" s="75"/>
    </row>
    <row r="947" spans="34:102" x14ac:dyDescent="0.25">
      <c r="AH947" s="75"/>
      <c r="AI947" s="75"/>
      <c r="AJ947" s="75"/>
      <c r="AK947" s="75"/>
      <c r="AL947" s="75"/>
      <c r="AM947" s="75"/>
      <c r="AN947" s="75"/>
      <c r="AO947" s="117"/>
      <c r="AP947" s="117"/>
      <c r="AQ947" s="117"/>
      <c r="AR947" s="117"/>
      <c r="AS947" s="117"/>
      <c r="AT947" s="117"/>
      <c r="AU947" s="117"/>
      <c r="AV947" s="117"/>
      <c r="AW947" s="117"/>
      <c r="AX947" s="117"/>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c r="CT947" s="75"/>
      <c r="CU947" s="75"/>
      <c r="CV947" s="75"/>
      <c r="CW947" s="75"/>
      <c r="CX947" s="75"/>
    </row>
    <row r="948" spans="34:102" x14ac:dyDescent="0.25">
      <c r="AH948" s="75"/>
      <c r="AI948" s="75"/>
      <c r="AJ948" s="75"/>
      <c r="AK948" s="75"/>
      <c r="AL948" s="75"/>
      <c r="AM948" s="75"/>
      <c r="AN948" s="75"/>
      <c r="AO948" s="117"/>
      <c r="AP948" s="117"/>
      <c r="AQ948" s="117"/>
      <c r="AR948" s="117"/>
      <c r="AS948" s="117"/>
      <c r="AT948" s="117"/>
      <c r="AU948" s="117"/>
      <c r="AV948" s="117"/>
      <c r="AW948" s="117"/>
      <c r="AX948" s="117"/>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c r="CT948" s="75"/>
      <c r="CU948" s="75"/>
      <c r="CV948" s="75"/>
      <c r="CW948" s="75"/>
      <c r="CX948" s="75"/>
    </row>
    <row r="949" spans="34:102" x14ac:dyDescent="0.25">
      <c r="AH949" s="75"/>
      <c r="AI949" s="75"/>
      <c r="AJ949" s="75"/>
      <c r="AK949" s="75"/>
      <c r="AL949" s="75"/>
      <c r="AM949" s="75"/>
      <c r="AN949" s="75"/>
      <c r="AO949" s="117"/>
      <c r="AP949" s="117"/>
      <c r="AQ949" s="117"/>
      <c r="AR949" s="117"/>
      <c r="AS949" s="117"/>
      <c r="AT949" s="117"/>
      <c r="AU949" s="117"/>
      <c r="AV949" s="117"/>
      <c r="AW949" s="117"/>
      <c r="AX949" s="117"/>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c r="CT949" s="75"/>
      <c r="CU949" s="75"/>
      <c r="CV949" s="75"/>
      <c r="CW949" s="75"/>
      <c r="CX949" s="75"/>
    </row>
    <row r="950" spans="34:102" x14ac:dyDescent="0.25">
      <c r="AH950" s="75"/>
      <c r="AI950" s="75"/>
      <c r="AJ950" s="75"/>
      <c r="AK950" s="75"/>
      <c r="AL950" s="75"/>
      <c r="AM950" s="75"/>
      <c r="AN950" s="75"/>
      <c r="AO950" s="117"/>
      <c r="AP950" s="117"/>
      <c r="AQ950" s="117"/>
      <c r="AR950" s="117"/>
      <c r="AS950" s="117"/>
      <c r="AT950" s="117"/>
      <c r="AU950" s="117"/>
      <c r="AV950" s="117"/>
      <c r="AW950" s="117"/>
      <c r="AX950" s="117"/>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c r="CT950" s="75"/>
      <c r="CU950" s="75"/>
      <c r="CV950" s="75"/>
      <c r="CW950" s="75"/>
      <c r="CX950" s="75"/>
    </row>
    <row r="951" spans="34:102" x14ac:dyDescent="0.25">
      <c r="AH951" s="75"/>
      <c r="AI951" s="75"/>
      <c r="AJ951" s="75"/>
      <c r="AK951" s="75"/>
      <c r="AL951" s="75"/>
      <c r="AM951" s="75"/>
      <c r="AN951" s="75"/>
      <c r="AO951" s="117"/>
      <c r="AP951" s="117"/>
      <c r="AQ951" s="117"/>
      <c r="AR951" s="117"/>
      <c r="AS951" s="117"/>
      <c r="AT951" s="117"/>
      <c r="AU951" s="117"/>
      <c r="AV951" s="117"/>
      <c r="AW951" s="117"/>
      <c r="AX951" s="117"/>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c r="CT951" s="75"/>
      <c r="CU951" s="75"/>
      <c r="CV951" s="75"/>
      <c r="CW951" s="75"/>
      <c r="CX951" s="75"/>
    </row>
    <row r="952" spans="34:102" x14ac:dyDescent="0.25">
      <c r="AH952" s="75"/>
      <c r="AI952" s="75"/>
      <c r="AJ952" s="75"/>
      <c r="AK952" s="75"/>
      <c r="AL952" s="75"/>
      <c r="AM952" s="75"/>
      <c r="AN952" s="75"/>
      <c r="AO952" s="117"/>
      <c r="AP952" s="117"/>
      <c r="AQ952" s="117"/>
      <c r="AR952" s="117"/>
      <c r="AS952" s="117"/>
      <c r="AT952" s="117"/>
      <c r="AU952" s="117"/>
      <c r="AV952" s="117"/>
      <c r="AW952" s="117"/>
      <c r="AX952" s="117"/>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c r="CT952" s="75"/>
      <c r="CU952" s="75"/>
      <c r="CV952" s="75"/>
      <c r="CW952" s="75"/>
      <c r="CX952" s="75"/>
    </row>
    <row r="953" spans="34:102" x14ac:dyDescent="0.25">
      <c r="AH953" s="75"/>
      <c r="AI953" s="75"/>
      <c r="AJ953" s="75"/>
      <c r="AK953" s="75"/>
      <c r="AL953" s="75"/>
      <c r="AM953" s="75"/>
      <c r="AN953" s="75"/>
      <c r="AO953" s="117"/>
      <c r="AP953" s="117"/>
      <c r="AQ953" s="117"/>
      <c r="AR953" s="117"/>
      <c r="AS953" s="117"/>
      <c r="AT953" s="117"/>
      <c r="AU953" s="117"/>
      <c r="AV953" s="117"/>
      <c r="AW953" s="117"/>
      <c r="AX953" s="117"/>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c r="CT953" s="75"/>
      <c r="CU953" s="75"/>
      <c r="CV953" s="75"/>
      <c r="CW953" s="75"/>
      <c r="CX953" s="75"/>
    </row>
    <row r="954" spans="34:102" x14ac:dyDescent="0.25">
      <c r="AH954" s="75"/>
      <c r="AI954" s="75"/>
      <c r="AJ954" s="75"/>
      <c r="AK954" s="75"/>
      <c r="AL954" s="75"/>
      <c r="AM954" s="75"/>
      <c r="AN954" s="75"/>
      <c r="AO954" s="117"/>
      <c r="AP954" s="117"/>
      <c r="AQ954" s="117"/>
      <c r="AR954" s="117"/>
      <c r="AS954" s="117"/>
      <c r="AT954" s="117"/>
      <c r="AU954" s="117"/>
      <c r="AV954" s="117"/>
      <c r="AW954" s="117"/>
      <c r="AX954" s="117"/>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c r="CT954" s="75"/>
      <c r="CU954" s="75"/>
      <c r="CV954" s="75"/>
      <c r="CW954" s="75"/>
      <c r="CX954" s="75"/>
    </row>
    <row r="955" spans="34:102" x14ac:dyDescent="0.25">
      <c r="AH955" s="75"/>
      <c r="AI955" s="75"/>
      <c r="AJ955" s="75"/>
      <c r="AK955" s="75"/>
      <c r="AL955" s="75"/>
      <c r="AM955" s="75"/>
      <c r="AN955" s="75"/>
      <c r="AO955" s="117"/>
      <c r="AP955" s="117"/>
      <c r="AQ955" s="117"/>
      <c r="AR955" s="117"/>
      <c r="AS955" s="117"/>
      <c r="AT955" s="117"/>
      <c r="AU955" s="117"/>
      <c r="AV955" s="117"/>
      <c r="AW955" s="117"/>
      <c r="AX955" s="117"/>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c r="CT955" s="75"/>
      <c r="CU955" s="75"/>
      <c r="CV955" s="75"/>
      <c r="CW955" s="75"/>
      <c r="CX955" s="75"/>
    </row>
    <row r="956" spans="34:102" x14ac:dyDescent="0.25">
      <c r="AH956" s="75"/>
      <c r="AI956" s="75"/>
      <c r="AJ956" s="75"/>
      <c r="AK956" s="75"/>
      <c r="AL956" s="75"/>
      <c r="AM956" s="75"/>
      <c r="AN956" s="75"/>
      <c r="AO956" s="117"/>
      <c r="AP956" s="117"/>
      <c r="AQ956" s="117"/>
      <c r="AR956" s="117"/>
      <c r="AS956" s="117"/>
      <c r="AT956" s="117"/>
      <c r="AU956" s="117"/>
      <c r="AV956" s="117"/>
      <c r="AW956" s="117"/>
      <c r="AX956" s="117"/>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c r="CT956" s="75"/>
      <c r="CU956" s="75"/>
      <c r="CV956" s="75"/>
      <c r="CW956" s="75"/>
      <c r="CX956" s="75"/>
    </row>
    <row r="957" spans="34:102" x14ac:dyDescent="0.25">
      <c r="AH957" s="75"/>
      <c r="AI957" s="75"/>
      <c r="AJ957" s="75"/>
      <c r="AK957" s="75"/>
      <c r="AL957" s="75"/>
      <c r="AM957" s="75"/>
      <c r="AN957" s="75"/>
      <c r="AO957" s="117"/>
      <c r="AP957" s="117"/>
      <c r="AQ957" s="117"/>
      <c r="AR957" s="117"/>
      <c r="AS957" s="117"/>
      <c r="AT957" s="117"/>
      <c r="AU957" s="117"/>
      <c r="AV957" s="117"/>
      <c r="AW957" s="117"/>
      <c r="AX957" s="117"/>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c r="CT957" s="75"/>
      <c r="CU957" s="75"/>
      <c r="CV957" s="75"/>
      <c r="CW957" s="75"/>
      <c r="CX957" s="75"/>
    </row>
    <row r="958" spans="34:102" x14ac:dyDescent="0.25">
      <c r="AH958" s="75"/>
      <c r="AI958" s="75"/>
      <c r="AJ958" s="75"/>
      <c r="AK958" s="75"/>
      <c r="AL958" s="75"/>
      <c r="AM958" s="75"/>
      <c r="AN958" s="75"/>
      <c r="AO958" s="117"/>
      <c r="AP958" s="117"/>
      <c r="AQ958" s="117"/>
      <c r="AR958" s="117"/>
      <c r="AS958" s="117"/>
      <c r="AT958" s="117"/>
      <c r="AU958" s="117"/>
      <c r="AV958" s="117"/>
      <c r="AW958" s="117"/>
      <c r="AX958" s="117"/>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c r="CT958" s="75"/>
      <c r="CU958" s="75"/>
      <c r="CV958" s="75"/>
      <c r="CW958" s="75"/>
      <c r="CX958" s="75"/>
    </row>
    <row r="959" spans="34:102" x14ac:dyDescent="0.25">
      <c r="AH959" s="75"/>
      <c r="AI959" s="75"/>
      <c r="AJ959" s="75"/>
      <c r="AK959" s="75"/>
      <c r="AL959" s="75"/>
      <c r="AM959" s="75"/>
      <c r="AN959" s="75"/>
      <c r="AO959" s="117"/>
      <c r="AP959" s="117"/>
      <c r="AQ959" s="117"/>
      <c r="AR959" s="117"/>
      <c r="AS959" s="117"/>
      <c r="AT959" s="117"/>
      <c r="AU959" s="117"/>
      <c r="AV959" s="117"/>
      <c r="AW959" s="117"/>
      <c r="AX959" s="117"/>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c r="CT959" s="75"/>
      <c r="CU959" s="75"/>
      <c r="CV959" s="75"/>
      <c r="CW959" s="75"/>
      <c r="CX959" s="75"/>
    </row>
    <row r="960" spans="34:102" x14ac:dyDescent="0.25">
      <c r="AH960" s="75"/>
      <c r="AI960" s="75"/>
      <c r="AJ960" s="75"/>
      <c r="AK960" s="75"/>
      <c r="AL960" s="75"/>
      <c r="AM960" s="75"/>
      <c r="AN960" s="75"/>
      <c r="AO960" s="117"/>
      <c r="AP960" s="117"/>
      <c r="AQ960" s="117"/>
      <c r="AR960" s="117"/>
      <c r="AS960" s="117"/>
      <c r="AT960" s="117"/>
      <c r="AU960" s="117"/>
      <c r="AV960" s="117"/>
      <c r="AW960" s="117"/>
      <c r="AX960" s="117"/>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c r="CT960" s="75"/>
      <c r="CU960" s="75"/>
      <c r="CV960" s="75"/>
      <c r="CW960" s="75"/>
      <c r="CX960" s="75"/>
    </row>
    <row r="961" spans="34:102" x14ac:dyDescent="0.25">
      <c r="AH961" s="75"/>
      <c r="AI961" s="75"/>
      <c r="AJ961" s="75"/>
      <c r="AK961" s="75"/>
      <c r="AL961" s="75"/>
      <c r="AM961" s="75"/>
      <c r="AN961" s="75"/>
      <c r="AO961" s="117"/>
      <c r="AP961" s="117"/>
      <c r="AQ961" s="117"/>
      <c r="AR961" s="117"/>
      <c r="AS961" s="117"/>
      <c r="AT961" s="117"/>
      <c r="AU961" s="117"/>
      <c r="AV961" s="117"/>
      <c r="AW961" s="117"/>
      <c r="AX961" s="117"/>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c r="CT961" s="75"/>
      <c r="CU961" s="75"/>
      <c r="CV961" s="75"/>
      <c r="CW961" s="75"/>
      <c r="CX961" s="75"/>
    </row>
    <row r="962" spans="34:102" x14ac:dyDescent="0.25">
      <c r="AH962" s="75"/>
      <c r="AI962" s="75"/>
      <c r="AJ962" s="75"/>
      <c r="AK962" s="75"/>
      <c r="AL962" s="75"/>
      <c r="AM962" s="75"/>
      <c r="AN962" s="75"/>
      <c r="AO962" s="117"/>
      <c r="AP962" s="117"/>
      <c r="AQ962" s="117"/>
      <c r="AR962" s="117"/>
      <c r="AS962" s="117"/>
      <c r="AT962" s="117"/>
      <c r="AU962" s="117"/>
      <c r="AV962" s="117"/>
      <c r="AW962" s="117"/>
      <c r="AX962" s="117"/>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c r="CT962" s="75"/>
      <c r="CU962" s="75"/>
      <c r="CV962" s="75"/>
      <c r="CW962" s="75"/>
      <c r="CX962" s="75"/>
    </row>
    <row r="963" spans="34:102" x14ac:dyDescent="0.25">
      <c r="AH963" s="75"/>
      <c r="AI963" s="75"/>
      <c r="AJ963" s="75"/>
      <c r="AK963" s="75"/>
      <c r="AL963" s="75"/>
      <c r="AM963" s="75"/>
      <c r="AN963" s="75"/>
      <c r="AO963" s="117"/>
      <c r="AP963" s="117"/>
      <c r="AQ963" s="117"/>
      <c r="AR963" s="117"/>
      <c r="AS963" s="117"/>
      <c r="AT963" s="117"/>
      <c r="AU963" s="117"/>
      <c r="AV963" s="117"/>
      <c r="AW963" s="117"/>
      <c r="AX963" s="117"/>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c r="CT963" s="75"/>
      <c r="CU963" s="75"/>
      <c r="CV963" s="75"/>
      <c r="CW963" s="75"/>
      <c r="CX963" s="75"/>
    </row>
    <row r="964" spans="34:102" x14ac:dyDescent="0.25">
      <c r="AH964" s="75"/>
      <c r="AI964" s="75"/>
      <c r="AJ964" s="75"/>
      <c r="AK964" s="75"/>
      <c r="AL964" s="75"/>
      <c r="AM964" s="75"/>
      <c r="AN964" s="75"/>
      <c r="AO964" s="117"/>
      <c r="AP964" s="117"/>
      <c r="AQ964" s="117"/>
      <c r="AR964" s="117"/>
      <c r="AS964" s="117"/>
      <c r="AT964" s="117"/>
      <c r="AU964" s="117"/>
      <c r="AV964" s="117"/>
      <c r="AW964" s="117"/>
      <c r="AX964" s="117"/>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c r="CT964" s="75"/>
      <c r="CU964" s="75"/>
      <c r="CV964" s="75"/>
      <c r="CW964" s="75"/>
      <c r="CX964" s="75"/>
    </row>
    <row r="965" spans="34:102" x14ac:dyDescent="0.25">
      <c r="AH965" s="75"/>
      <c r="AI965" s="75"/>
      <c r="AJ965" s="75"/>
      <c r="AK965" s="75"/>
      <c r="AL965" s="75"/>
      <c r="AM965" s="75"/>
      <c r="AN965" s="75"/>
      <c r="AO965" s="117"/>
      <c r="AP965" s="117"/>
      <c r="AQ965" s="117"/>
      <c r="AR965" s="117"/>
      <c r="AS965" s="117"/>
      <c r="AT965" s="117"/>
      <c r="AU965" s="117"/>
      <c r="AV965" s="117"/>
      <c r="AW965" s="117"/>
      <c r="AX965" s="117"/>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c r="CT965" s="75"/>
      <c r="CU965" s="75"/>
      <c r="CV965" s="75"/>
      <c r="CW965" s="75"/>
      <c r="CX965" s="75"/>
    </row>
    <row r="966" spans="34:102" x14ac:dyDescent="0.25">
      <c r="AH966" s="75"/>
      <c r="AI966" s="75"/>
      <c r="AJ966" s="75"/>
      <c r="AK966" s="75"/>
      <c r="AL966" s="75"/>
      <c r="AM966" s="75"/>
      <c r="AN966" s="75"/>
      <c r="AO966" s="117"/>
      <c r="AP966" s="117"/>
      <c r="AQ966" s="117"/>
      <c r="AR966" s="117"/>
      <c r="AS966" s="117"/>
      <c r="AT966" s="117"/>
      <c r="AU966" s="117"/>
      <c r="AV966" s="117"/>
      <c r="AW966" s="117"/>
      <c r="AX966" s="117"/>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c r="CT966" s="75"/>
      <c r="CU966" s="75"/>
      <c r="CV966" s="75"/>
      <c r="CW966" s="75"/>
      <c r="CX966" s="75"/>
    </row>
    <row r="967" spans="34:102" x14ac:dyDescent="0.25">
      <c r="AH967" s="75"/>
      <c r="AI967" s="75"/>
      <c r="AJ967" s="75"/>
      <c r="AK967" s="75"/>
      <c r="AL967" s="75"/>
      <c r="AM967" s="75"/>
      <c r="AN967" s="75"/>
      <c r="AO967" s="117"/>
      <c r="AP967" s="117"/>
      <c r="AQ967" s="117"/>
      <c r="AR967" s="117"/>
      <c r="AS967" s="117"/>
      <c r="AT967" s="117"/>
      <c r="AU967" s="117"/>
      <c r="AV967" s="117"/>
      <c r="AW967" s="117"/>
      <c r="AX967" s="117"/>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c r="CT967" s="75"/>
      <c r="CU967" s="75"/>
      <c r="CV967" s="75"/>
      <c r="CW967" s="75"/>
      <c r="CX967" s="75"/>
    </row>
    <row r="968" spans="34:102" x14ac:dyDescent="0.25">
      <c r="AH968" s="75"/>
      <c r="AI968" s="75"/>
      <c r="AJ968" s="75"/>
      <c r="AK968" s="75"/>
      <c r="AL968" s="75"/>
      <c r="AM968" s="75"/>
      <c r="AN968" s="75"/>
      <c r="AO968" s="117"/>
      <c r="AP968" s="117"/>
      <c r="AQ968" s="117"/>
      <c r="AR968" s="117"/>
      <c r="AS968" s="117"/>
      <c r="AT968" s="117"/>
      <c r="AU968" s="117"/>
      <c r="AV968" s="117"/>
      <c r="AW968" s="117"/>
      <c r="AX968" s="117"/>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c r="CT968" s="75"/>
      <c r="CU968" s="75"/>
      <c r="CV968" s="75"/>
      <c r="CW968" s="75"/>
      <c r="CX968" s="75"/>
    </row>
    <row r="969" spans="34:102" x14ac:dyDescent="0.25">
      <c r="AH969" s="75"/>
      <c r="AI969" s="75"/>
      <c r="AJ969" s="75"/>
      <c r="AK969" s="75"/>
      <c r="AL969" s="75"/>
      <c r="AM969" s="75"/>
      <c r="AN969" s="75"/>
      <c r="AO969" s="117"/>
      <c r="AP969" s="117"/>
      <c r="AQ969" s="117"/>
      <c r="AR969" s="117"/>
      <c r="AS969" s="117"/>
      <c r="AT969" s="117"/>
      <c r="AU969" s="117"/>
      <c r="AV969" s="117"/>
      <c r="AW969" s="117"/>
      <c r="AX969" s="117"/>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c r="CT969" s="75"/>
      <c r="CU969" s="75"/>
      <c r="CV969" s="75"/>
      <c r="CW969" s="75"/>
      <c r="CX969" s="75"/>
    </row>
    <row r="970" spans="34:102" x14ac:dyDescent="0.25">
      <c r="AH970" s="75"/>
      <c r="AI970" s="75"/>
      <c r="AJ970" s="75"/>
      <c r="AK970" s="75"/>
      <c r="AL970" s="75"/>
      <c r="AM970" s="75"/>
      <c r="AN970" s="75"/>
      <c r="AO970" s="117"/>
      <c r="AP970" s="117"/>
      <c r="AQ970" s="117"/>
      <c r="AR970" s="117"/>
      <c r="AS970" s="117"/>
      <c r="AT970" s="117"/>
      <c r="AU970" s="117"/>
      <c r="AV970" s="117"/>
      <c r="AW970" s="117"/>
      <c r="AX970" s="117"/>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c r="CT970" s="75"/>
      <c r="CU970" s="75"/>
      <c r="CV970" s="75"/>
      <c r="CW970" s="75"/>
      <c r="CX970" s="75"/>
    </row>
    <row r="971" spans="34:102" x14ac:dyDescent="0.25">
      <c r="AH971" s="75"/>
      <c r="AI971" s="75"/>
      <c r="AJ971" s="75"/>
      <c r="AK971" s="75"/>
      <c r="AL971" s="75"/>
      <c r="AM971" s="75"/>
      <c r="AN971" s="75"/>
      <c r="AO971" s="117"/>
      <c r="AP971" s="117"/>
      <c r="AQ971" s="117"/>
      <c r="AR971" s="117"/>
      <c r="AS971" s="117"/>
      <c r="AT971" s="117"/>
      <c r="AU971" s="117"/>
      <c r="AV971" s="117"/>
      <c r="AW971" s="117"/>
      <c r="AX971" s="117"/>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c r="CT971" s="75"/>
      <c r="CU971" s="75"/>
      <c r="CV971" s="75"/>
      <c r="CW971" s="75"/>
      <c r="CX971" s="75"/>
    </row>
    <row r="972" spans="34:102" x14ac:dyDescent="0.25">
      <c r="AH972" s="75"/>
      <c r="AI972" s="75"/>
      <c r="AJ972" s="75"/>
      <c r="AK972" s="75"/>
      <c r="AL972" s="75"/>
      <c r="AM972" s="75"/>
      <c r="AN972" s="75"/>
      <c r="AO972" s="117"/>
      <c r="AP972" s="117"/>
      <c r="AQ972" s="117"/>
      <c r="AR972" s="117"/>
      <c r="AS972" s="117"/>
      <c r="AT972" s="117"/>
      <c r="AU972" s="117"/>
      <c r="AV972" s="117"/>
      <c r="AW972" s="117"/>
      <c r="AX972" s="117"/>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c r="CT972" s="75"/>
      <c r="CU972" s="75"/>
      <c r="CV972" s="75"/>
      <c r="CW972" s="75"/>
      <c r="CX972" s="75"/>
    </row>
    <row r="973" spans="34:102" x14ac:dyDescent="0.25">
      <c r="AH973" s="75"/>
      <c r="AI973" s="75"/>
      <c r="AJ973" s="75"/>
      <c r="AK973" s="75"/>
      <c r="AL973" s="75"/>
      <c r="AM973" s="75"/>
      <c r="AN973" s="75"/>
      <c r="AO973" s="117"/>
      <c r="AP973" s="117"/>
      <c r="AQ973" s="117"/>
      <c r="AR973" s="117"/>
      <c r="AS973" s="117"/>
      <c r="AT973" s="117"/>
      <c r="AU973" s="117"/>
      <c r="AV973" s="117"/>
      <c r="AW973" s="117"/>
      <c r="AX973" s="117"/>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c r="CT973" s="75"/>
      <c r="CU973" s="75"/>
      <c r="CV973" s="75"/>
      <c r="CW973" s="75"/>
      <c r="CX973" s="75"/>
    </row>
    <row r="974" spans="34:102" x14ac:dyDescent="0.25">
      <c r="AH974" s="75"/>
      <c r="AI974" s="75"/>
      <c r="AJ974" s="75"/>
      <c r="AK974" s="75"/>
      <c r="AL974" s="75"/>
      <c r="AM974" s="75"/>
      <c r="AN974" s="75"/>
      <c r="AO974" s="117"/>
      <c r="AP974" s="117"/>
      <c r="AQ974" s="117"/>
      <c r="AR974" s="117"/>
      <c r="AS974" s="117"/>
      <c r="AT974" s="117"/>
      <c r="AU974" s="117"/>
      <c r="AV974" s="117"/>
      <c r="AW974" s="117"/>
      <c r="AX974" s="117"/>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c r="CT974" s="75"/>
      <c r="CU974" s="75"/>
      <c r="CV974" s="75"/>
      <c r="CW974" s="75"/>
      <c r="CX974" s="75"/>
    </row>
    <row r="975" spans="34:102" x14ac:dyDescent="0.25">
      <c r="AH975" s="75"/>
      <c r="AI975" s="75"/>
      <c r="AJ975" s="75"/>
      <c r="AK975" s="75"/>
      <c r="AL975" s="75"/>
      <c r="AM975" s="75"/>
      <c r="AN975" s="75"/>
      <c r="AO975" s="117"/>
      <c r="AP975" s="117"/>
      <c r="AQ975" s="117"/>
      <c r="AR975" s="117"/>
      <c r="AS975" s="117"/>
      <c r="AT975" s="117"/>
      <c r="AU975" s="117"/>
      <c r="AV975" s="117"/>
      <c r="AW975" s="117"/>
      <c r="AX975" s="117"/>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c r="CT975" s="75"/>
      <c r="CU975" s="75"/>
      <c r="CV975" s="75"/>
      <c r="CW975" s="75"/>
      <c r="CX975" s="75"/>
    </row>
    <row r="976" spans="34:102" x14ac:dyDescent="0.25">
      <c r="AH976" s="75"/>
      <c r="AI976" s="75"/>
      <c r="AJ976" s="75"/>
      <c r="AK976" s="75"/>
      <c r="AL976" s="75"/>
      <c r="AM976" s="75"/>
      <c r="AN976" s="75"/>
      <c r="AO976" s="117"/>
      <c r="AP976" s="117"/>
      <c r="AQ976" s="117"/>
      <c r="AR976" s="117"/>
      <c r="AS976" s="117"/>
      <c r="AT976" s="117"/>
      <c r="AU976" s="117"/>
      <c r="AV976" s="117"/>
      <c r="AW976" s="117"/>
      <c r="AX976" s="117"/>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c r="CT976" s="75"/>
      <c r="CU976" s="75"/>
      <c r="CV976" s="75"/>
      <c r="CW976" s="75"/>
      <c r="CX976" s="75"/>
    </row>
    <row r="977" spans="34:102" x14ac:dyDescent="0.25">
      <c r="AH977" s="75"/>
      <c r="AI977" s="75"/>
      <c r="AJ977" s="75"/>
      <c r="AK977" s="75"/>
      <c r="AL977" s="75"/>
      <c r="AM977" s="75"/>
      <c r="AN977" s="75"/>
      <c r="AO977" s="117"/>
      <c r="AP977" s="117"/>
      <c r="AQ977" s="117"/>
      <c r="AR977" s="117"/>
      <c r="AS977" s="117"/>
      <c r="AT977" s="117"/>
      <c r="AU977" s="117"/>
      <c r="AV977" s="117"/>
      <c r="AW977" s="117"/>
      <c r="AX977" s="117"/>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c r="CT977" s="75"/>
      <c r="CU977" s="75"/>
      <c r="CV977" s="75"/>
      <c r="CW977" s="75"/>
      <c r="CX977" s="75"/>
    </row>
    <row r="978" spans="34:102" x14ac:dyDescent="0.25">
      <c r="AH978" s="75"/>
      <c r="AI978" s="75"/>
      <c r="AJ978" s="75"/>
      <c r="AK978" s="75"/>
      <c r="AL978" s="75"/>
      <c r="AM978" s="75"/>
      <c r="AN978" s="75"/>
      <c r="AO978" s="117"/>
      <c r="AP978" s="117"/>
      <c r="AQ978" s="117"/>
      <c r="AR978" s="117"/>
      <c r="AS978" s="117"/>
      <c r="AT978" s="117"/>
      <c r="AU978" s="117"/>
      <c r="AV978" s="117"/>
      <c r="AW978" s="117"/>
      <c r="AX978" s="117"/>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c r="CT978" s="75"/>
      <c r="CU978" s="75"/>
      <c r="CV978" s="75"/>
      <c r="CW978" s="75"/>
      <c r="CX978" s="75"/>
    </row>
    <row r="979" spans="34:102" x14ac:dyDescent="0.25">
      <c r="AH979" s="75"/>
      <c r="AI979" s="75"/>
      <c r="AJ979" s="75"/>
      <c r="AK979" s="75"/>
      <c r="AL979" s="75"/>
      <c r="AM979" s="75"/>
      <c r="AN979" s="75"/>
      <c r="AO979" s="117"/>
      <c r="AP979" s="117"/>
      <c r="AQ979" s="117"/>
      <c r="AR979" s="117"/>
      <c r="AS979" s="117"/>
      <c r="AT979" s="117"/>
      <c r="AU979" s="117"/>
      <c r="AV979" s="117"/>
      <c r="AW979" s="117"/>
      <c r="AX979" s="117"/>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c r="CT979" s="75"/>
      <c r="CU979" s="75"/>
      <c r="CV979" s="75"/>
      <c r="CW979" s="75"/>
      <c r="CX979" s="75"/>
    </row>
    <row r="980" spans="34:102" x14ac:dyDescent="0.25">
      <c r="AH980" s="75"/>
      <c r="AI980" s="75"/>
      <c r="AJ980" s="75"/>
      <c r="AK980" s="75"/>
      <c r="AL980" s="75"/>
      <c r="AM980" s="75"/>
      <c r="AN980" s="75"/>
      <c r="AO980" s="117"/>
      <c r="AP980" s="117"/>
      <c r="AQ980" s="117"/>
      <c r="AR980" s="117"/>
      <c r="AS980" s="117"/>
      <c r="AT980" s="117"/>
      <c r="AU980" s="117"/>
      <c r="AV980" s="117"/>
      <c r="AW980" s="117"/>
      <c r="AX980" s="117"/>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c r="CT980" s="75"/>
      <c r="CU980" s="75"/>
      <c r="CV980" s="75"/>
      <c r="CW980" s="75"/>
      <c r="CX980" s="75"/>
    </row>
    <row r="981" spans="34:102" x14ac:dyDescent="0.25">
      <c r="AH981" s="75"/>
      <c r="AI981" s="75"/>
      <c r="AJ981" s="75"/>
      <c r="AK981" s="75"/>
      <c r="AL981" s="75"/>
      <c r="AM981" s="75"/>
      <c r="AN981" s="75"/>
      <c r="AO981" s="117"/>
      <c r="AP981" s="117"/>
      <c r="AQ981" s="117"/>
      <c r="AR981" s="117"/>
      <c r="AS981" s="117"/>
      <c r="AT981" s="117"/>
      <c r="AU981" s="117"/>
      <c r="AV981" s="117"/>
      <c r="AW981" s="117"/>
      <c r="AX981" s="117"/>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c r="CT981" s="75"/>
      <c r="CU981" s="75"/>
      <c r="CV981" s="75"/>
      <c r="CW981" s="75"/>
      <c r="CX981" s="75"/>
    </row>
    <row r="982" spans="34:102" x14ac:dyDescent="0.25">
      <c r="AH982" s="75"/>
      <c r="AI982" s="75"/>
      <c r="AJ982" s="75"/>
      <c r="AK982" s="75"/>
      <c r="AL982" s="75"/>
      <c r="AM982" s="75"/>
      <c r="AN982" s="75"/>
      <c r="AO982" s="117"/>
      <c r="AP982" s="117"/>
      <c r="AQ982" s="117"/>
      <c r="AR982" s="117"/>
      <c r="AS982" s="117"/>
      <c r="AT982" s="117"/>
      <c r="AU982" s="117"/>
      <c r="AV982" s="117"/>
      <c r="AW982" s="117"/>
      <c r="AX982" s="117"/>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c r="CT982" s="75"/>
      <c r="CU982" s="75"/>
      <c r="CV982" s="75"/>
      <c r="CW982" s="75"/>
      <c r="CX982" s="75"/>
    </row>
    <row r="983" spans="34:102" x14ac:dyDescent="0.25">
      <c r="AH983" s="75"/>
      <c r="AI983" s="75"/>
      <c r="AJ983" s="75"/>
      <c r="AK983" s="75"/>
      <c r="AL983" s="75"/>
      <c r="AM983" s="75"/>
      <c r="AN983" s="75"/>
      <c r="AO983" s="117"/>
      <c r="AP983" s="117"/>
      <c r="AQ983" s="117"/>
      <c r="AR983" s="117"/>
      <c r="AS983" s="117"/>
      <c r="AT983" s="117"/>
      <c r="AU983" s="117"/>
      <c r="AV983" s="117"/>
      <c r="AW983" s="117"/>
      <c r="AX983" s="117"/>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c r="CT983" s="75"/>
      <c r="CU983" s="75"/>
      <c r="CV983" s="75"/>
      <c r="CW983" s="75"/>
      <c r="CX983" s="75"/>
    </row>
    <row r="984" spans="34:102" x14ac:dyDescent="0.25">
      <c r="AH984" s="75"/>
      <c r="AI984" s="75"/>
      <c r="AJ984" s="75"/>
      <c r="AK984" s="75"/>
      <c r="AL984" s="75"/>
      <c r="AM984" s="75"/>
      <c r="AN984" s="75"/>
      <c r="AO984" s="117"/>
      <c r="AP984" s="117"/>
      <c r="AQ984" s="117"/>
      <c r="AR984" s="117"/>
      <c r="AS984" s="117"/>
      <c r="AT984" s="117"/>
      <c r="AU984" s="117"/>
      <c r="AV984" s="117"/>
      <c r="AW984" s="117"/>
      <c r="AX984" s="117"/>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c r="CT984" s="75"/>
      <c r="CU984" s="75"/>
      <c r="CV984" s="75"/>
      <c r="CW984" s="75"/>
      <c r="CX984" s="75"/>
    </row>
    <row r="985" spans="34:102" x14ac:dyDescent="0.25">
      <c r="AH985" s="75"/>
      <c r="AI985" s="75"/>
      <c r="AJ985" s="75"/>
      <c r="AK985" s="75"/>
      <c r="AL985" s="75"/>
      <c r="AM985" s="75"/>
      <c r="AN985" s="75"/>
      <c r="AO985" s="117"/>
      <c r="AP985" s="117"/>
      <c r="AQ985" s="117"/>
      <c r="AR985" s="117"/>
      <c r="AS985" s="117"/>
      <c r="AT985" s="117"/>
      <c r="AU985" s="117"/>
      <c r="AV985" s="117"/>
      <c r="AW985" s="117"/>
      <c r="AX985" s="117"/>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c r="CS985" s="75"/>
      <c r="CT985" s="75"/>
      <c r="CU985" s="75"/>
      <c r="CV985" s="75"/>
      <c r="CW985" s="75"/>
      <c r="CX985" s="75"/>
    </row>
    <row r="986" spans="34:102" x14ac:dyDescent="0.25">
      <c r="AH986" s="75"/>
      <c r="AI986" s="75"/>
      <c r="AJ986" s="75"/>
      <c r="AK986" s="75"/>
      <c r="AL986" s="75"/>
      <c r="AM986" s="75"/>
      <c r="AN986" s="75"/>
      <c r="AO986" s="117"/>
      <c r="AP986" s="117"/>
      <c r="AQ986" s="117"/>
      <c r="AR986" s="117"/>
      <c r="AS986" s="117"/>
      <c r="AT986" s="117"/>
      <c r="AU986" s="117"/>
      <c r="AV986" s="117"/>
      <c r="AW986" s="117"/>
      <c r="AX986" s="117"/>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c r="CS986" s="75"/>
      <c r="CT986" s="75"/>
      <c r="CU986" s="75"/>
      <c r="CV986" s="75"/>
      <c r="CW986" s="75"/>
      <c r="CX986" s="75"/>
    </row>
    <row r="987" spans="34:102" x14ac:dyDescent="0.25">
      <c r="AH987" s="75"/>
      <c r="AI987" s="75"/>
      <c r="AJ987" s="75"/>
      <c r="AK987" s="75"/>
      <c r="AL987" s="75"/>
      <c r="AM987" s="75"/>
      <c r="AN987" s="75"/>
      <c r="AO987" s="117"/>
      <c r="AP987" s="117"/>
      <c r="AQ987" s="117"/>
      <c r="AR987" s="117"/>
      <c r="AS987" s="117"/>
      <c r="AT987" s="117"/>
      <c r="AU987" s="117"/>
      <c r="AV987" s="117"/>
      <c r="AW987" s="117"/>
      <c r="AX987" s="117"/>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c r="CG987" s="75"/>
      <c r="CH987" s="75"/>
      <c r="CI987" s="75"/>
      <c r="CJ987" s="75"/>
      <c r="CK987" s="75"/>
      <c r="CL987" s="75"/>
      <c r="CM987" s="75"/>
      <c r="CN987" s="75"/>
      <c r="CO987" s="75"/>
      <c r="CP987" s="75"/>
      <c r="CQ987" s="75"/>
      <c r="CR987" s="75"/>
      <c r="CS987" s="75"/>
      <c r="CT987" s="75"/>
      <c r="CU987" s="75"/>
      <c r="CV987" s="75"/>
      <c r="CW987" s="75"/>
      <c r="CX987" s="75"/>
    </row>
    <row r="988" spans="34:102" x14ac:dyDescent="0.25">
      <c r="AH988" s="75"/>
      <c r="AI988" s="75"/>
      <c r="AJ988" s="75"/>
      <c r="AK988" s="75"/>
      <c r="AL988" s="75"/>
      <c r="AM988" s="75"/>
      <c r="AN988" s="75"/>
      <c r="AO988" s="117"/>
      <c r="AP988" s="117"/>
      <c r="AQ988" s="117"/>
      <c r="AR988" s="117"/>
      <c r="AS988" s="117"/>
      <c r="AT988" s="117"/>
      <c r="AU988" s="117"/>
      <c r="AV988" s="117"/>
      <c r="AW988" s="117"/>
      <c r="AX988" s="117"/>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c r="CT988" s="75"/>
      <c r="CU988" s="75"/>
      <c r="CV988" s="75"/>
      <c r="CW988" s="75"/>
      <c r="CX988" s="75"/>
    </row>
    <row r="989" spans="34:102" x14ac:dyDescent="0.25">
      <c r="AH989" s="75"/>
      <c r="AI989" s="75"/>
      <c r="AJ989" s="75"/>
      <c r="AK989" s="75"/>
      <c r="AL989" s="75"/>
      <c r="AM989" s="75"/>
      <c r="AN989" s="75"/>
      <c r="AO989" s="117"/>
      <c r="AP989" s="117"/>
      <c r="AQ989" s="117"/>
      <c r="AR989" s="117"/>
      <c r="AS989" s="117"/>
      <c r="AT989" s="117"/>
      <c r="AU989" s="117"/>
      <c r="AV989" s="117"/>
      <c r="AW989" s="117"/>
      <c r="AX989" s="117"/>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c r="CT989" s="75"/>
      <c r="CU989" s="75"/>
      <c r="CV989" s="75"/>
      <c r="CW989" s="75"/>
      <c r="CX989" s="75"/>
    </row>
    <row r="990" spans="34:102" x14ac:dyDescent="0.25">
      <c r="AH990" s="75"/>
      <c r="AI990" s="75"/>
      <c r="AJ990" s="75"/>
      <c r="AK990" s="75"/>
      <c r="AL990" s="75"/>
      <c r="AM990" s="75"/>
      <c r="AN990" s="75"/>
      <c r="AO990" s="117"/>
      <c r="AP990" s="117"/>
      <c r="AQ990" s="117"/>
      <c r="AR990" s="117"/>
      <c r="AS990" s="117"/>
      <c r="AT990" s="117"/>
      <c r="AU990" s="117"/>
      <c r="AV990" s="117"/>
      <c r="AW990" s="117"/>
      <c r="AX990" s="117"/>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c r="CT990" s="75"/>
      <c r="CU990" s="75"/>
      <c r="CV990" s="75"/>
      <c r="CW990" s="75"/>
      <c r="CX990" s="75"/>
    </row>
    <row r="991" spans="34:102" x14ac:dyDescent="0.25">
      <c r="AH991" s="75"/>
      <c r="AI991" s="75"/>
      <c r="AJ991" s="75"/>
      <c r="AK991" s="75"/>
      <c r="AL991" s="75"/>
      <c r="AM991" s="75"/>
      <c r="AN991" s="75"/>
      <c r="AO991" s="117"/>
      <c r="AP991" s="117"/>
      <c r="AQ991" s="117"/>
      <c r="AR991" s="117"/>
      <c r="AS991" s="117"/>
      <c r="AT991" s="117"/>
      <c r="AU991" s="117"/>
      <c r="AV991" s="117"/>
      <c r="AW991" s="117"/>
      <c r="AX991" s="117"/>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c r="CT991" s="75"/>
      <c r="CU991" s="75"/>
      <c r="CV991" s="75"/>
      <c r="CW991" s="75"/>
      <c r="CX991" s="75"/>
    </row>
    <row r="992" spans="34:102" x14ac:dyDescent="0.25">
      <c r="AH992" s="75"/>
      <c r="AI992" s="75"/>
      <c r="AJ992" s="75"/>
      <c r="AK992" s="75"/>
      <c r="AL992" s="75"/>
      <c r="AM992" s="75"/>
      <c r="AN992" s="75"/>
      <c r="AO992" s="117"/>
      <c r="AP992" s="117"/>
      <c r="AQ992" s="117"/>
      <c r="AR992" s="117"/>
      <c r="AS992" s="117"/>
      <c r="AT992" s="117"/>
      <c r="AU992" s="117"/>
      <c r="AV992" s="117"/>
      <c r="AW992" s="117"/>
      <c r="AX992" s="117"/>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c r="CT992" s="75"/>
      <c r="CU992" s="75"/>
      <c r="CV992" s="75"/>
      <c r="CW992" s="75"/>
      <c r="CX992" s="75"/>
    </row>
    <row r="993" spans="34:102" x14ac:dyDescent="0.25">
      <c r="AH993" s="75"/>
      <c r="AI993" s="75"/>
      <c r="AJ993" s="75"/>
      <c r="AK993" s="75"/>
      <c r="AL993" s="75"/>
      <c r="AM993" s="75"/>
      <c r="AN993" s="75"/>
      <c r="AO993" s="117"/>
      <c r="AP993" s="117"/>
      <c r="AQ993" s="117"/>
      <c r="AR993" s="117"/>
      <c r="AS993" s="117"/>
      <c r="AT993" s="117"/>
      <c r="AU993" s="117"/>
      <c r="AV993" s="117"/>
      <c r="AW993" s="117"/>
      <c r="AX993" s="117"/>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c r="CT993" s="75"/>
      <c r="CU993" s="75"/>
      <c r="CV993" s="75"/>
      <c r="CW993" s="75"/>
      <c r="CX993" s="75"/>
    </row>
    <row r="994" spans="34:102" x14ac:dyDescent="0.25">
      <c r="AH994" s="75"/>
      <c r="AI994" s="75"/>
      <c r="AJ994" s="75"/>
      <c r="AK994" s="75"/>
      <c r="AL994" s="75"/>
      <c r="AM994" s="75"/>
      <c r="AN994" s="75"/>
      <c r="AO994" s="117"/>
      <c r="AP994" s="117"/>
      <c r="AQ994" s="117"/>
      <c r="AR994" s="117"/>
      <c r="AS994" s="117"/>
      <c r="AT994" s="117"/>
      <c r="AU994" s="117"/>
      <c r="AV994" s="117"/>
      <c r="AW994" s="117"/>
      <c r="AX994" s="117"/>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c r="CT994" s="75"/>
      <c r="CU994" s="75"/>
      <c r="CV994" s="75"/>
      <c r="CW994" s="75"/>
      <c r="CX994" s="75"/>
    </row>
    <row r="995" spans="34:102" x14ac:dyDescent="0.25">
      <c r="AH995" s="75"/>
      <c r="AI995" s="75"/>
      <c r="AJ995" s="75"/>
      <c r="AK995" s="75"/>
      <c r="AL995" s="75"/>
      <c r="AM995" s="75"/>
      <c r="AN995" s="75"/>
      <c r="AO995" s="117"/>
      <c r="AP995" s="117"/>
      <c r="AQ995" s="117"/>
      <c r="AR995" s="117"/>
      <c r="AS995" s="117"/>
      <c r="AT995" s="117"/>
      <c r="AU995" s="117"/>
      <c r="AV995" s="117"/>
      <c r="AW995" s="117"/>
      <c r="AX995" s="117"/>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c r="CT995" s="75"/>
      <c r="CU995" s="75"/>
      <c r="CV995" s="75"/>
      <c r="CW995" s="75"/>
      <c r="CX995" s="75"/>
    </row>
    <row r="996" spans="34:102" x14ac:dyDescent="0.25">
      <c r="AH996" s="75"/>
      <c r="AI996" s="75"/>
      <c r="AJ996" s="75"/>
      <c r="AK996" s="75"/>
      <c r="AL996" s="75"/>
      <c r="AM996" s="75"/>
      <c r="AN996" s="75"/>
      <c r="AO996" s="117"/>
      <c r="AP996" s="117"/>
      <c r="AQ996" s="117"/>
      <c r="AR996" s="117"/>
      <c r="AS996" s="117"/>
      <c r="AT996" s="117"/>
      <c r="AU996" s="117"/>
      <c r="AV996" s="117"/>
      <c r="AW996" s="117"/>
      <c r="AX996" s="117"/>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c r="CT996" s="75"/>
      <c r="CU996" s="75"/>
      <c r="CV996" s="75"/>
      <c r="CW996" s="75"/>
      <c r="CX996" s="75"/>
    </row>
    <row r="997" spans="34:102" x14ac:dyDescent="0.25">
      <c r="AH997" s="75"/>
      <c r="AI997" s="75"/>
      <c r="AJ997" s="75"/>
      <c r="AK997" s="75"/>
      <c r="AL997" s="75"/>
      <c r="AM997" s="75"/>
      <c r="AN997" s="75"/>
      <c r="AO997" s="117"/>
      <c r="AP997" s="117"/>
      <c r="AQ997" s="117"/>
      <c r="AR997" s="117"/>
      <c r="AS997" s="117"/>
      <c r="AT997" s="117"/>
      <c r="AU997" s="117"/>
      <c r="AV997" s="117"/>
      <c r="AW997" s="117"/>
      <c r="AX997" s="117"/>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c r="CT997" s="75"/>
      <c r="CU997" s="75"/>
      <c r="CV997" s="75"/>
      <c r="CW997" s="75"/>
      <c r="CX997" s="75"/>
    </row>
    <row r="998" spans="34:102" x14ac:dyDescent="0.25">
      <c r="AH998" s="75"/>
      <c r="AI998" s="75"/>
      <c r="AJ998" s="75"/>
      <c r="AK998" s="75"/>
      <c r="AL998" s="75"/>
      <c r="AM998" s="75"/>
      <c r="AN998" s="75"/>
      <c r="AO998" s="117"/>
      <c r="AP998" s="117"/>
      <c r="AQ998" s="117"/>
      <c r="AR998" s="117"/>
      <c r="AS998" s="117"/>
      <c r="AT998" s="117"/>
      <c r="AU998" s="117"/>
      <c r="AV998" s="117"/>
      <c r="AW998" s="117"/>
      <c r="AX998" s="117"/>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c r="CT998" s="75"/>
      <c r="CU998" s="75"/>
      <c r="CV998" s="75"/>
      <c r="CW998" s="75"/>
      <c r="CX998" s="75"/>
    </row>
    <row r="999" spans="34:102" x14ac:dyDescent="0.25">
      <c r="AH999" s="75"/>
      <c r="AI999" s="75"/>
      <c r="AJ999" s="75"/>
      <c r="AK999" s="75"/>
      <c r="AL999" s="75"/>
      <c r="AM999" s="75"/>
      <c r="AN999" s="75"/>
      <c r="AO999" s="117"/>
      <c r="AP999" s="117"/>
      <c r="AQ999" s="117"/>
      <c r="AR999" s="117"/>
      <c r="AS999" s="117"/>
      <c r="AT999" s="117"/>
      <c r="AU999" s="117"/>
      <c r="AV999" s="117"/>
      <c r="AW999" s="117"/>
      <c r="AX999" s="117"/>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c r="CT999" s="75"/>
      <c r="CU999" s="75"/>
      <c r="CV999" s="75"/>
      <c r="CW999" s="75"/>
      <c r="CX999" s="75"/>
    </row>
    <row r="1000" spans="34:102" x14ac:dyDescent="0.25">
      <c r="AH1000" s="75"/>
      <c r="AI1000" s="75"/>
      <c r="AJ1000" s="75"/>
      <c r="AK1000" s="75"/>
      <c r="AL1000" s="75"/>
      <c r="AM1000" s="75"/>
      <c r="AN1000" s="75"/>
      <c r="AO1000" s="117"/>
      <c r="AP1000" s="117"/>
      <c r="AQ1000" s="117"/>
      <c r="AR1000" s="117"/>
      <c r="AS1000" s="117"/>
      <c r="AT1000" s="117"/>
      <c r="AU1000" s="117"/>
      <c r="AV1000" s="117"/>
      <c r="AW1000" s="117"/>
      <c r="AX1000" s="117"/>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row>
    <row r="1001" spans="34:102" x14ac:dyDescent="0.25">
      <c r="AH1001" s="75"/>
      <c r="AI1001" s="75"/>
      <c r="AJ1001" s="75"/>
      <c r="AK1001" s="75"/>
      <c r="AL1001" s="75"/>
      <c r="AM1001" s="75"/>
      <c r="AN1001" s="75"/>
      <c r="AO1001" s="117"/>
      <c r="AP1001" s="117"/>
      <c r="AQ1001" s="117"/>
      <c r="AR1001" s="117"/>
      <c r="AS1001" s="117"/>
      <c r="AT1001" s="117"/>
      <c r="AU1001" s="117"/>
      <c r="AV1001" s="117"/>
      <c r="AW1001" s="117"/>
      <c r="AX1001" s="117"/>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c r="CT1001" s="75"/>
      <c r="CU1001" s="75"/>
      <c r="CV1001" s="75"/>
      <c r="CW1001" s="75"/>
      <c r="CX1001" s="75"/>
    </row>
    <row r="1002" spans="34:102" x14ac:dyDescent="0.25">
      <c r="AH1002" s="75"/>
      <c r="AI1002" s="75"/>
      <c r="AJ1002" s="75"/>
      <c r="AK1002" s="75"/>
      <c r="AL1002" s="75"/>
      <c r="AM1002" s="75"/>
      <c r="AN1002" s="75"/>
      <c r="AO1002" s="117"/>
      <c r="AP1002" s="117"/>
      <c r="AQ1002" s="117"/>
      <c r="AR1002" s="117"/>
      <c r="AS1002" s="117"/>
      <c r="AT1002" s="117"/>
      <c r="AU1002" s="117"/>
      <c r="AV1002" s="117"/>
      <c r="AW1002" s="117"/>
      <c r="AX1002" s="117"/>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c r="CT1002" s="75"/>
      <c r="CU1002" s="75"/>
      <c r="CV1002" s="75"/>
      <c r="CW1002" s="75"/>
      <c r="CX1002" s="75"/>
    </row>
    <row r="1003" spans="34:102" x14ac:dyDescent="0.25">
      <c r="AH1003" s="75"/>
      <c r="AI1003" s="75"/>
      <c r="AJ1003" s="75"/>
      <c r="AK1003" s="75"/>
      <c r="AL1003" s="75"/>
      <c r="AM1003" s="75"/>
      <c r="AN1003" s="75"/>
      <c r="AO1003" s="117"/>
      <c r="AP1003" s="117"/>
      <c r="AQ1003" s="117"/>
      <c r="AR1003" s="117"/>
      <c r="AS1003" s="117"/>
      <c r="AT1003" s="117"/>
      <c r="AU1003" s="117"/>
      <c r="AV1003" s="117"/>
      <c r="AW1003" s="117"/>
      <c r="AX1003" s="117"/>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c r="CT1003" s="75"/>
      <c r="CU1003" s="75"/>
      <c r="CV1003" s="75"/>
      <c r="CW1003" s="75"/>
      <c r="CX1003" s="75"/>
    </row>
    <row r="1004" spans="34:102" x14ac:dyDescent="0.25">
      <c r="AH1004" s="75"/>
      <c r="AI1004" s="75"/>
      <c r="AJ1004" s="75"/>
      <c r="AK1004" s="75"/>
      <c r="AL1004" s="75"/>
      <c r="AM1004" s="75"/>
      <c r="AN1004" s="75"/>
      <c r="AO1004" s="117"/>
      <c r="AP1004" s="117"/>
      <c r="AQ1004" s="117"/>
      <c r="AR1004" s="117"/>
      <c r="AS1004" s="117"/>
      <c r="AT1004" s="117"/>
      <c r="AU1004" s="117"/>
      <c r="AV1004" s="117"/>
      <c r="AW1004" s="117"/>
      <c r="AX1004" s="117"/>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c r="CT1004" s="75"/>
      <c r="CU1004" s="75"/>
      <c r="CV1004" s="75"/>
      <c r="CW1004" s="75"/>
      <c r="CX1004" s="75"/>
    </row>
    <row r="1005" spans="34:102" x14ac:dyDescent="0.25">
      <c r="AH1005" s="75"/>
      <c r="AI1005" s="75"/>
      <c r="AJ1005" s="75"/>
      <c r="AK1005" s="75"/>
      <c r="AL1005" s="75"/>
      <c r="AM1005" s="75"/>
      <c r="AN1005" s="75"/>
      <c r="AO1005" s="117"/>
      <c r="AP1005" s="117"/>
      <c r="AQ1005" s="117"/>
      <c r="AR1005" s="117"/>
      <c r="AS1005" s="117"/>
      <c r="AT1005" s="117"/>
      <c r="AU1005" s="117"/>
      <c r="AV1005" s="117"/>
      <c r="AW1005" s="117"/>
      <c r="AX1005" s="117"/>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c r="CT1005" s="75"/>
      <c r="CU1005" s="75"/>
      <c r="CV1005" s="75"/>
      <c r="CW1005" s="75"/>
      <c r="CX1005" s="75"/>
    </row>
    <row r="1006" spans="34:102" x14ac:dyDescent="0.25">
      <c r="AH1006" s="75"/>
      <c r="AI1006" s="75"/>
      <c r="AJ1006" s="75"/>
      <c r="AK1006" s="75"/>
      <c r="AL1006" s="75"/>
      <c r="AM1006" s="75"/>
      <c r="AN1006" s="75"/>
      <c r="AO1006" s="117"/>
      <c r="AP1006" s="117"/>
      <c r="AQ1006" s="117"/>
      <c r="AR1006" s="117"/>
      <c r="AS1006" s="117"/>
      <c r="AT1006" s="117"/>
      <c r="AU1006" s="117"/>
      <c r="AV1006" s="117"/>
      <c r="AW1006" s="117"/>
      <c r="AX1006" s="117"/>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c r="CT1006" s="75"/>
      <c r="CU1006" s="75"/>
      <c r="CV1006" s="75"/>
      <c r="CW1006" s="75"/>
      <c r="CX1006" s="75"/>
    </row>
    <row r="1007" spans="34:102" x14ac:dyDescent="0.25">
      <c r="AH1007" s="75"/>
      <c r="AI1007" s="75"/>
      <c r="AJ1007" s="75"/>
      <c r="AK1007" s="75"/>
      <c r="AL1007" s="75"/>
      <c r="AM1007" s="75"/>
      <c r="AN1007" s="75"/>
      <c r="AO1007" s="117"/>
      <c r="AP1007" s="117"/>
      <c r="AQ1007" s="117"/>
      <c r="AR1007" s="117"/>
      <c r="AS1007" s="117"/>
      <c r="AT1007" s="117"/>
      <c r="AU1007" s="117"/>
      <c r="AV1007" s="117"/>
      <c r="AW1007" s="117"/>
      <c r="AX1007" s="117"/>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c r="CT1007" s="75"/>
      <c r="CU1007" s="75"/>
      <c r="CV1007" s="75"/>
      <c r="CW1007" s="75"/>
      <c r="CX1007" s="75"/>
    </row>
    <row r="1008" spans="34:102" x14ac:dyDescent="0.25">
      <c r="AH1008" s="75"/>
      <c r="AI1008" s="75"/>
      <c r="AJ1008" s="75"/>
      <c r="AK1008" s="75"/>
      <c r="AL1008" s="75"/>
      <c r="AM1008" s="75"/>
      <c r="AN1008" s="75"/>
      <c r="AO1008" s="117"/>
      <c r="AP1008" s="117"/>
      <c r="AQ1008" s="117"/>
      <c r="AR1008" s="117"/>
      <c r="AS1008" s="117"/>
      <c r="AT1008" s="117"/>
      <c r="AU1008" s="117"/>
      <c r="AV1008" s="117"/>
      <c r="AW1008" s="117"/>
      <c r="AX1008" s="117"/>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c r="CT1008" s="75"/>
      <c r="CU1008" s="75"/>
      <c r="CV1008" s="75"/>
      <c r="CW1008" s="75"/>
      <c r="CX1008" s="75"/>
    </row>
    <row r="1009" spans="34:102" x14ac:dyDescent="0.25">
      <c r="AH1009" s="75"/>
      <c r="AI1009" s="75"/>
      <c r="AJ1009" s="75"/>
      <c r="AK1009" s="75"/>
      <c r="AL1009" s="75"/>
      <c r="AM1009" s="75"/>
      <c r="AN1009" s="75"/>
      <c r="AO1009" s="117"/>
      <c r="AP1009" s="117"/>
      <c r="AQ1009" s="117"/>
      <c r="AR1009" s="117"/>
      <c r="AS1009" s="117"/>
      <c r="AT1009" s="117"/>
      <c r="AU1009" s="117"/>
      <c r="AV1009" s="117"/>
      <c r="AW1009" s="117"/>
      <c r="AX1009" s="117"/>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c r="CT1009" s="75"/>
      <c r="CU1009" s="75"/>
      <c r="CV1009" s="75"/>
      <c r="CW1009" s="75"/>
      <c r="CX1009" s="75"/>
    </row>
    <row r="1010" spans="34:102" x14ac:dyDescent="0.25">
      <c r="AH1010" s="75"/>
      <c r="AI1010" s="75"/>
      <c r="AJ1010" s="75"/>
      <c r="AK1010" s="75"/>
      <c r="AL1010" s="75"/>
      <c r="AM1010" s="75"/>
      <c r="AN1010" s="75"/>
      <c r="AO1010" s="117"/>
      <c r="AP1010" s="117"/>
      <c r="AQ1010" s="117"/>
      <c r="AR1010" s="117"/>
      <c r="AS1010" s="117"/>
      <c r="AT1010" s="117"/>
      <c r="AU1010" s="117"/>
      <c r="AV1010" s="117"/>
      <c r="AW1010" s="117"/>
      <c r="AX1010" s="117"/>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c r="CT1010" s="75"/>
      <c r="CU1010" s="75"/>
      <c r="CV1010" s="75"/>
      <c r="CW1010" s="75"/>
      <c r="CX1010" s="75"/>
    </row>
    <row r="1011" spans="34:102" x14ac:dyDescent="0.25">
      <c r="AH1011" s="75"/>
      <c r="AI1011" s="75"/>
      <c r="AJ1011" s="75"/>
      <c r="AK1011" s="75"/>
      <c r="AL1011" s="75"/>
      <c r="AM1011" s="75"/>
      <c r="AN1011" s="75"/>
      <c r="AO1011" s="117"/>
      <c r="AP1011" s="117"/>
      <c r="AQ1011" s="117"/>
      <c r="AR1011" s="117"/>
      <c r="AS1011" s="117"/>
      <c r="AT1011" s="117"/>
      <c r="AU1011" s="117"/>
      <c r="AV1011" s="117"/>
      <c r="AW1011" s="117"/>
      <c r="AX1011" s="117"/>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c r="CT1011" s="75"/>
      <c r="CU1011" s="75"/>
      <c r="CV1011" s="75"/>
      <c r="CW1011" s="75"/>
      <c r="CX1011" s="75"/>
    </row>
    <row r="1012" spans="34:102" x14ac:dyDescent="0.25">
      <c r="AH1012" s="75"/>
      <c r="AI1012" s="75"/>
      <c r="AJ1012" s="75"/>
      <c r="AK1012" s="75"/>
      <c r="AL1012" s="75"/>
      <c r="AM1012" s="75"/>
      <c r="AN1012" s="75"/>
      <c r="AO1012" s="117"/>
      <c r="AP1012" s="117"/>
      <c r="AQ1012" s="117"/>
      <c r="AR1012" s="117"/>
      <c r="AS1012" s="117"/>
      <c r="AT1012" s="117"/>
      <c r="AU1012" s="117"/>
      <c r="AV1012" s="117"/>
      <c r="AW1012" s="117"/>
      <c r="AX1012" s="117"/>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c r="CT1012" s="75"/>
      <c r="CU1012" s="75"/>
      <c r="CV1012" s="75"/>
      <c r="CW1012" s="75"/>
      <c r="CX1012" s="75"/>
    </row>
    <row r="1013" spans="34:102" x14ac:dyDescent="0.25">
      <c r="AH1013" s="75"/>
      <c r="AI1013" s="75"/>
      <c r="AJ1013" s="75"/>
      <c r="AK1013" s="75"/>
      <c r="AL1013" s="75"/>
      <c r="AM1013" s="75"/>
      <c r="AN1013" s="75"/>
      <c r="AO1013" s="117"/>
      <c r="AP1013" s="117"/>
      <c r="AQ1013" s="117"/>
      <c r="AR1013" s="117"/>
      <c r="AS1013" s="117"/>
      <c r="AT1013" s="117"/>
      <c r="AU1013" s="117"/>
      <c r="AV1013" s="117"/>
      <c r="AW1013" s="117"/>
      <c r="AX1013" s="117"/>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c r="CT1013" s="75"/>
      <c r="CU1013" s="75"/>
      <c r="CV1013" s="75"/>
      <c r="CW1013" s="75"/>
      <c r="CX1013" s="75"/>
    </row>
    <row r="1014" spans="34:102" x14ac:dyDescent="0.25">
      <c r="AH1014" s="75"/>
      <c r="AI1014" s="75"/>
      <c r="AJ1014" s="75"/>
      <c r="AK1014" s="75"/>
      <c r="AL1014" s="75"/>
      <c r="AM1014" s="75"/>
      <c r="AN1014" s="75"/>
      <c r="AO1014" s="117"/>
      <c r="AP1014" s="117"/>
      <c r="AQ1014" s="117"/>
      <c r="AR1014" s="117"/>
      <c r="AS1014" s="117"/>
      <c r="AT1014" s="117"/>
      <c r="AU1014" s="117"/>
      <c r="AV1014" s="117"/>
      <c r="AW1014" s="117"/>
      <c r="AX1014" s="117"/>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c r="CT1014" s="75"/>
      <c r="CU1014" s="75"/>
      <c r="CV1014" s="75"/>
      <c r="CW1014" s="75"/>
      <c r="CX1014" s="75"/>
    </row>
    <row r="1015" spans="34:102" x14ac:dyDescent="0.25">
      <c r="AH1015" s="75"/>
      <c r="AI1015" s="75"/>
      <c r="AJ1015" s="75"/>
      <c r="AK1015" s="75"/>
      <c r="AL1015" s="75"/>
      <c r="AM1015" s="75"/>
      <c r="AN1015" s="75"/>
      <c r="AO1015" s="117"/>
      <c r="AP1015" s="117"/>
      <c r="AQ1015" s="117"/>
      <c r="AR1015" s="117"/>
      <c r="AS1015" s="117"/>
      <c r="AT1015" s="117"/>
      <c r="AU1015" s="117"/>
      <c r="AV1015" s="117"/>
      <c r="AW1015" s="117"/>
      <c r="AX1015" s="117"/>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c r="CT1015" s="75"/>
      <c r="CU1015" s="75"/>
      <c r="CV1015" s="75"/>
      <c r="CW1015" s="75"/>
      <c r="CX1015" s="75"/>
    </row>
    <row r="1016" spans="34:102" x14ac:dyDescent="0.25">
      <c r="AH1016" s="75"/>
      <c r="AI1016" s="75"/>
      <c r="AJ1016" s="75"/>
      <c r="AK1016" s="75"/>
      <c r="AL1016" s="75"/>
      <c r="AM1016" s="75"/>
      <c r="AN1016" s="75"/>
      <c r="AO1016" s="117"/>
      <c r="AP1016" s="117"/>
      <c r="AQ1016" s="117"/>
      <c r="AR1016" s="117"/>
      <c r="AS1016" s="117"/>
      <c r="AT1016" s="117"/>
      <c r="AU1016" s="117"/>
      <c r="AV1016" s="117"/>
      <c r="AW1016" s="117"/>
      <c r="AX1016" s="117"/>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c r="CT1016" s="75"/>
      <c r="CU1016" s="75"/>
      <c r="CV1016" s="75"/>
      <c r="CW1016" s="75"/>
      <c r="CX1016" s="75"/>
    </row>
    <row r="1017" spans="34:102" x14ac:dyDescent="0.25">
      <c r="AH1017" s="75"/>
      <c r="AI1017" s="75"/>
      <c r="AJ1017" s="75"/>
      <c r="AK1017" s="75"/>
      <c r="AL1017" s="75"/>
      <c r="AM1017" s="75"/>
      <c r="AN1017" s="75"/>
      <c r="AO1017" s="117"/>
      <c r="AP1017" s="117"/>
      <c r="AQ1017" s="117"/>
      <c r="AR1017" s="117"/>
      <c r="AS1017" s="117"/>
      <c r="AT1017" s="117"/>
      <c r="AU1017" s="117"/>
      <c r="AV1017" s="117"/>
      <c r="AW1017" s="117"/>
      <c r="AX1017" s="117"/>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c r="CT1017" s="75"/>
      <c r="CU1017" s="75"/>
      <c r="CV1017" s="75"/>
      <c r="CW1017" s="75"/>
      <c r="CX1017" s="75"/>
    </row>
    <row r="1018" spans="34:102" x14ac:dyDescent="0.25">
      <c r="AH1018" s="75"/>
      <c r="AI1018" s="75"/>
      <c r="AJ1018" s="75"/>
      <c r="AK1018" s="75"/>
      <c r="AL1018" s="75"/>
      <c r="AM1018" s="75"/>
      <c r="AN1018" s="75"/>
      <c r="AO1018" s="117"/>
      <c r="AP1018" s="117"/>
      <c r="AQ1018" s="117"/>
      <c r="AR1018" s="117"/>
      <c r="AS1018" s="117"/>
      <c r="AT1018" s="117"/>
      <c r="AU1018" s="117"/>
      <c r="AV1018" s="117"/>
      <c r="AW1018" s="117"/>
      <c r="AX1018" s="117"/>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c r="CT1018" s="75"/>
      <c r="CU1018" s="75"/>
      <c r="CV1018" s="75"/>
      <c r="CW1018" s="75"/>
      <c r="CX1018" s="75"/>
    </row>
    <row r="1019" spans="34:102" x14ac:dyDescent="0.25">
      <c r="AH1019" s="75"/>
      <c r="AI1019" s="75"/>
      <c r="AJ1019" s="75"/>
      <c r="AK1019" s="75"/>
      <c r="AL1019" s="75"/>
      <c r="AM1019" s="75"/>
      <c r="AN1019" s="75"/>
      <c r="AO1019" s="117"/>
      <c r="AP1019" s="117"/>
      <c r="AQ1019" s="117"/>
      <c r="AR1019" s="117"/>
      <c r="AS1019" s="117"/>
      <c r="AT1019" s="117"/>
      <c r="AU1019" s="117"/>
      <c r="AV1019" s="117"/>
      <c r="AW1019" s="117"/>
      <c r="AX1019" s="117"/>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c r="CT1019" s="75"/>
      <c r="CU1019" s="75"/>
      <c r="CV1019" s="75"/>
      <c r="CW1019" s="75"/>
      <c r="CX1019" s="75"/>
    </row>
    <row r="1020" spans="34:102" x14ac:dyDescent="0.25">
      <c r="AH1020" s="75"/>
      <c r="AI1020" s="75"/>
      <c r="AJ1020" s="75"/>
      <c r="AK1020" s="75"/>
      <c r="AL1020" s="75"/>
      <c r="AM1020" s="75"/>
      <c r="AN1020" s="75"/>
      <c r="AO1020" s="117"/>
      <c r="AP1020" s="117"/>
      <c r="AQ1020" s="117"/>
      <c r="AR1020" s="117"/>
      <c r="AS1020" s="117"/>
      <c r="AT1020" s="117"/>
      <c r="AU1020" s="117"/>
      <c r="AV1020" s="117"/>
      <c r="AW1020" s="117"/>
      <c r="AX1020" s="117"/>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c r="CT1020" s="75"/>
      <c r="CU1020" s="75"/>
      <c r="CV1020" s="75"/>
      <c r="CW1020" s="75"/>
      <c r="CX1020" s="75"/>
    </row>
    <row r="1021" spans="34:102" x14ac:dyDescent="0.25">
      <c r="AH1021" s="75"/>
      <c r="AI1021" s="75"/>
      <c r="AJ1021" s="75"/>
      <c r="AK1021" s="75"/>
      <c r="AL1021" s="75"/>
      <c r="AM1021" s="75"/>
      <c r="AN1021" s="75"/>
      <c r="AO1021" s="117"/>
      <c r="AP1021" s="117"/>
      <c r="AQ1021" s="117"/>
      <c r="AR1021" s="117"/>
      <c r="AS1021" s="117"/>
      <c r="AT1021" s="117"/>
      <c r="AU1021" s="117"/>
      <c r="AV1021" s="117"/>
      <c r="AW1021" s="117"/>
      <c r="AX1021" s="117"/>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c r="CT1021" s="75"/>
      <c r="CU1021" s="75"/>
      <c r="CV1021" s="75"/>
      <c r="CW1021" s="75"/>
      <c r="CX1021" s="75"/>
    </row>
  </sheetData>
  <dataConsolidate/>
  <mergeCells count="22">
    <mergeCell ref="A4:A6"/>
    <mergeCell ref="B4:B6"/>
    <mergeCell ref="E4:E6"/>
    <mergeCell ref="D4:D6"/>
    <mergeCell ref="A12:A13"/>
    <mergeCell ref="E12:E13"/>
    <mergeCell ref="D12:D13"/>
    <mergeCell ref="S4:S6"/>
    <mergeCell ref="F4:F6"/>
    <mergeCell ref="G4:G6"/>
    <mergeCell ref="H4:H6"/>
    <mergeCell ref="K4:K6"/>
    <mergeCell ref="L4:L6"/>
    <mergeCell ref="M4:M6"/>
    <mergeCell ref="M12:M13"/>
    <mergeCell ref="S12:S13"/>
    <mergeCell ref="B12:B13"/>
    <mergeCell ref="F12:F13"/>
    <mergeCell ref="G12:G13"/>
    <mergeCell ref="H12:H13"/>
    <mergeCell ref="L12:L13"/>
    <mergeCell ref="K12:K13"/>
  </mergeCells>
  <conditionalFormatting sqref="Q3">
    <cfRule type="cellIs" dxfId="274" priority="821" operator="equal">
      <formula>"Catastrófico"</formula>
    </cfRule>
    <cfRule type="cellIs" dxfId="273" priority="822" operator="equal">
      <formula>"Mayor"</formula>
    </cfRule>
    <cfRule type="cellIs" dxfId="272" priority="823" operator="equal">
      <formula>"Moderado"</formula>
    </cfRule>
    <cfRule type="cellIs" dxfId="271" priority="824" operator="equal">
      <formula>"Menor"</formula>
    </cfRule>
    <cfRule type="cellIs" dxfId="270" priority="825" operator="equal">
      <formula>"Leve"</formula>
    </cfRule>
  </conditionalFormatting>
  <conditionalFormatting sqref="S3">
    <cfRule type="cellIs" dxfId="269" priority="938" operator="equal">
      <formula>"Extremo"</formula>
    </cfRule>
    <cfRule type="cellIs" dxfId="268" priority="939" operator="equal">
      <formula>"Alto"</formula>
    </cfRule>
    <cfRule type="cellIs" dxfId="267" priority="940" operator="equal">
      <formula>"Moderado"</formula>
    </cfRule>
    <cfRule type="cellIs" dxfId="266" priority="941" operator="equal">
      <formula>"Bajo"</formula>
    </cfRule>
  </conditionalFormatting>
  <conditionalFormatting sqref="AD3">
    <cfRule type="cellIs" dxfId="265" priority="933" operator="equal">
      <formula>"Muy Alta"</formula>
    </cfRule>
    <cfRule type="cellIs" dxfId="264" priority="934" operator="equal">
      <formula>"Alta"</formula>
    </cfRule>
    <cfRule type="cellIs" dxfId="263" priority="935" operator="equal">
      <formula>"Media"</formula>
    </cfRule>
    <cfRule type="cellIs" dxfId="262" priority="936" operator="equal">
      <formula>"Baja"</formula>
    </cfRule>
    <cfRule type="cellIs" dxfId="261" priority="937" operator="equal">
      <formula>"Muy Baja"</formula>
    </cfRule>
  </conditionalFormatting>
  <conditionalFormatting sqref="AF3">
    <cfRule type="cellIs" dxfId="260" priority="928" operator="equal">
      <formula>"Catastrófico"</formula>
    </cfRule>
    <cfRule type="cellIs" dxfId="259" priority="929" operator="equal">
      <formula>"Mayor"</formula>
    </cfRule>
    <cfRule type="cellIs" dxfId="258" priority="930" operator="equal">
      <formula>"Moderado"</formula>
    </cfRule>
    <cfRule type="cellIs" dxfId="257" priority="931" operator="equal">
      <formula>"Menor"</formula>
    </cfRule>
    <cfRule type="cellIs" dxfId="256" priority="932" operator="equal">
      <formula>"Leve"</formula>
    </cfRule>
  </conditionalFormatting>
  <conditionalFormatting sqref="AH3">
    <cfRule type="cellIs" dxfId="255" priority="924" operator="equal">
      <formula>"Extremo"</formula>
    </cfRule>
    <cfRule type="cellIs" dxfId="254" priority="925" operator="equal">
      <formula>"Alto"</formula>
    </cfRule>
    <cfRule type="cellIs" dxfId="253" priority="926" operator="equal">
      <formula>"Moderado"</formula>
    </cfRule>
    <cfRule type="cellIs" dxfId="252" priority="927" operator="equal">
      <formula>"Bajo"</formula>
    </cfRule>
  </conditionalFormatting>
  <conditionalFormatting sqref="P3">
    <cfRule type="containsText" dxfId="251" priority="887" operator="containsText" text="❌">
      <formula>NOT(ISERROR(SEARCH("❌",P3)))</formula>
    </cfRule>
  </conditionalFormatting>
  <conditionalFormatting sqref="E3">
    <cfRule type="containsText" dxfId="250" priority="884" operator="containsText" text="Catastrófico">
      <formula>NOT(ISERROR(SEARCH("Catastrófico",E3)))</formula>
    </cfRule>
    <cfRule type="containsText" dxfId="249" priority="885" operator="containsText" text="Mayor">
      <formula>NOT(ISERROR(SEARCH("Mayor",E3)))</formula>
    </cfRule>
    <cfRule type="cellIs" dxfId="248" priority="886" operator="equal">
      <formula>"Moderado 60%"</formula>
    </cfRule>
  </conditionalFormatting>
  <conditionalFormatting sqref="AQ3">
    <cfRule type="cellIs" dxfId="247" priority="330" operator="equal">
      <formula>"Muy Alta"</formula>
    </cfRule>
    <cfRule type="cellIs" dxfId="246" priority="331" operator="equal">
      <formula>"Alta"</formula>
    </cfRule>
    <cfRule type="cellIs" dxfId="245" priority="332" operator="equal">
      <formula>"Media"</formula>
    </cfRule>
    <cfRule type="cellIs" dxfId="244" priority="333" operator="equal">
      <formula>"Baja"</formula>
    </cfRule>
    <cfRule type="cellIs" dxfId="243" priority="334" operator="equal">
      <formula>"Muy Baja"</formula>
    </cfRule>
  </conditionalFormatting>
  <conditionalFormatting sqref="L3">
    <cfRule type="cellIs" dxfId="242" priority="290" operator="equal">
      <formula>"Muy Alta"</formula>
    </cfRule>
    <cfRule type="cellIs" dxfId="241" priority="291" operator="equal">
      <formula>"Alta"</formula>
    </cfRule>
    <cfRule type="cellIs" dxfId="240" priority="292" operator="equal">
      <formula>"Media"</formula>
    </cfRule>
    <cfRule type="cellIs" dxfId="239" priority="293" operator="equal">
      <formula>"Baja"</formula>
    </cfRule>
    <cfRule type="cellIs" dxfId="238" priority="294" operator="equal">
      <formula>"Muy Baja"</formula>
    </cfRule>
  </conditionalFormatting>
  <conditionalFormatting sqref="E4">
    <cfRule type="containsText" dxfId="237" priority="287" operator="containsText" text="Catastrófico">
      <formula>NOT(ISERROR(SEARCH("Catastrófico",E4)))</formula>
    </cfRule>
    <cfRule type="containsText" dxfId="236" priority="288" operator="containsText" text="Mayor">
      <formula>NOT(ISERROR(SEARCH("Mayor",E4)))</formula>
    </cfRule>
    <cfRule type="cellIs" dxfId="235" priority="289" operator="equal">
      <formula>"Moderado 60%"</formula>
    </cfRule>
  </conditionalFormatting>
  <conditionalFormatting sqref="L4">
    <cfRule type="cellIs" dxfId="234" priority="282" operator="equal">
      <formula>"Muy Alta"</formula>
    </cfRule>
    <cfRule type="cellIs" dxfId="233" priority="283" operator="equal">
      <formula>"Alta"</formula>
    </cfRule>
    <cfRule type="cellIs" dxfId="232" priority="284" operator="equal">
      <formula>"Media"</formula>
    </cfRule>
    <cfRule type="cellIs" dxfId="231" priority="285" operator="equal">
      <formula>"Baja"</formula>
    </cfRule>
    <cfRule type="cellIs" dxfId="230" priority="286" operator="equal">
      <formula>"Muy Baja"</formula>
    </cfRule>
  </conditionalFormatting>
  <conditionalFormatting sqref="Q4">
    <cfRule type="cellIs" dxfId="229" priority="272" operator="equal">
      <formula>"Catastrófico"</formula>
    </cfRule>
    <cfRule type="cellIs" dxfId="228" priority="273" operator="equal">
      <formula>"Mayor"</formula>
    </cfRule>
    <cfRule type="cellIs" dxfId="227" priority="274" operator="equal">
      <formula>"Moderado"</formula>
    </cfRule>
    <cfRule type="cellIs" dxfId="226" priority="275" operator="equal">
      <formula>"Menor"</formula>
    </cfRule>
    <cfRule type="cellIs" dxfId="225" priority="276" operator="equal">
      <formula>"Leve"</formula>
    </cfRule>
  </conditionalFormatting>
  <conditionalFormatting sqref="S4">
    <cfRule type="cellIs" dxfId="224" priority="278" operator="equal">
      <formula>"Extremo"</formula>
    </cfRule>
    <cfRule type="cellIs" dxfId="223" priority="279" operator="equal">
      <formula>"Alto"</formula>
    </cfRule>
    <cfRule type="cellIs" dxfId="222" priority="280" operator="equal">
      <formula>"Moderado"</formula>
    </cfRule>
    <cfRule type="cellIs" dxfId="221" priority="281" operator="equal">
      <formula>"Bajo"</formula>
    </cfRule>
  </conditionalFormatting>
  <conditionalFormatting sqref="P4">
    <cfRule type="containsText" dxfId="220" priority="277" operator="containsText" text="❌">
      <formula>NOT(ISERROR(SEARCH("❌",P4)))</formula>
    </cfRule>
  </conditionalFormatting>
  <conditionalFormatting sqref="AD5:AD6">
    <cfRule type="cellIs" dxfId="219" priority="267" operator="equal">
      <formula>"Muy Alta"</formula>
    </cfRule>
    <cfRule type="cellIs" dxfId="218" priority="268" operator="equal">
      <formula>"Alta"</formula>
    </cfRule>
    <cfRule type="cellIs" dxfId="217" priority="269" operator="equal">
      <formula>"Media"</formula>
    </cfRule>
    <cfRule type="cellIs" dxfId="216" priority="270" operator="equal">
      <formula>"Baja"</formula>
    </cfRule>
    <cfRule type="cellIs" dxfId="215" priority="271" operator="equal">
      <formula>"Muy Baja"</formula>
    </cfRule>
  </conditionalFormatting>
  <conditionalFormatting sqref="AF5:AF6">
    <cfRule type="cellIs" dxfId="214" priority="262" operator="equal">
      <formula>"Catastrófico"</formula>
    </cfRule>
    <cfRule type="cellIs" dxfId="213" priority="263" operator="equal">
      <formula>"Mayor"</formula>
    </cfRule>
    <cfRule type="cellIs" dxfId="212" priority="264" operator="equal">
      <formula>"Moderado"</formula>
    </cfRule>
    <cfRule type="cellIs" dxfId="211" priority="265" operator="equal">
      <formula>"Menor"</formula>
    </cfRule>
    <cfRule type="cellIs" dxfId="210" priority="266" operator="equal">
      <formula>"Leve"</formula>
    </cfRule>
  </conditionalFormatting>
  <conditionalFormatting sqref="AH5:AH6">
    <cfRule type="cellIs" dxfId="209" priority="258" operator="equal">
      <formula>"Extremo"</formula>
    </cfRule>
    <cfRule type="cellIs" dxfId="208" priority="259" operator="equal">
      <formula>"Alto"</formula>
    </cfRule>
    <cfRule type="cellIs" dxfId="207" priority="260" operator="equal">
      <formula>"Moderado"</formula>
    </cfRule>
    <cfRule type="cellIs" dxfId="206" priority="261" operator="equal">
      <formula>"Bajo"</formula>
    </cfRule>
  </conditionalFormatting>
  <conditionalFormatting sqref="AF4">
    <cfRule type="cellIs" dxfId="205" priority="253" operator="equal">
      <formula>"Catastrófico"</formula>
    </cfRule>
    <cfRule type="cellIs" dxfId="204" priority="254" operator="equal">
      <formula>"Mayor"</formula>
    </cfRule>
    <cfRule type="cellIs" dxfId="203" priority="255" operator="equal">
      <formula>"Moderado"</formula>
    </cfRule>
    <cfRule type="cellIs" dxfId="202" priority="256" operator="equal">
      <formula>"Menor"</formula>
    </cfRule>
    <cfRule type="cellIs" dxfId="201" priority="257" operator="equal">
      <formula>"Leve"</formula>
    </cfRule>
  </conditionalFormatting>
  <conditionalFormatting sqref="AH4">
    <cfRule type="cellIs" dxfId="200" priority="249" operator="equal">
      <formula>"Extremo"</formula>
    </cfRule>
    <cfRule type="cellIs" dxfId="199" priority="250" operator="equal">
      <formula>"Alto"</formula>
    </cfRule>
    <cfRule type="cellIs" dxfId="198" priority="251" operator="equal">
      <formula>"Moderado"</formula>
    </cfRule>
    <cfRule type="cellIs" dxfId="197" priority="252" operator="equal">
      <formula>"Bajo"</formula>
    </cfRule>
  </conditionalFormatting>
  <conditionalFormatting sqref="AD4">
    <cfRule type="cellIs" dxfId="196" priority="244" operator="equal">
      <formula>"Muy Alta"</formula>
    </cfRule>
    <cfRule type="cellIs" dxfId="195" priority="245" operator="equal">
      <formula>"Alta"</formula>
    </cfRule>
    <cfRule type="cellIs" dxfId="194" priority="246" operator="equal">
      <formula>"Media"</formula>
    </cfRule>
    <cfRule type="cellIs" dxfId="193" priority="247" operator="equal">
      <formula>"Baja"</formula>
    </cfRule>
    <cfRule type="cellIs" dxfId="192" priority="248" operator="equal">
      <formula>"Muy Baja"</formula>
    </cfRule>
  </conditionalFormatting>
  <conditionalFormatting sqref="Q7:Q8">
    <cfRule type="cellIs" dxfId="191" priority="217" operator="equal">
      <formula>"Catastrófico"</formula>
    </cfRule>
    <cfRule type="cellIs" dxfId="190" priority="218" operator="equal">
      <formula>"Mayor"</formula>
    </cfRule>
    <cfRule type="cellIs" dxfId="189" priority="219" operator="equal">
      <formula>"Moderado"</formula>
    </cfRule>
    <cfRule type="cellIs" dxfId="188" priority="220" operator="equal">
      <formula>"Menor"</formula>
    </cfRule>
    <cfRule type="cellIs" dxfId="187" priority="221" operator="equal">
      <formula>"Leve"</formula>
    </cfRule>
  </conditionalFormatting>
  <conditionalFormatting sqref="S7:S8">
    <cfRule type="cellIs" dxfId="186" priority="240" operator="equal">
      <formula>"Extremo"</formula>
    </cfRule>
    <cfRule type="cellIs" dxfId="185" priority="241" operator="equal">
      <formula>"Alto"</formula>
    </cfRule>
    <cfRule type="cellIs" dxfId="184" priority="242" operator="equal">
      <formula>"Moderado"</formula>
    </cfRule>
    <cfRule type="cellIs" dxfId="183" priority="243" operator="equal">
      <formula>"Bajo"</formula>
    </cfRule>
  </conditionalFormatting>
  <conditionalFormatting sqref="AD7:AD8">
    <cfRule type="cellIs" dxfId="182" priority="235" operator="equal">
      <formula>"Muy Alta"</formula>
    </cfRule>
    <cfRule type="cellIs" dxfId="181" priority="236" operator="equal">
      <formula>"Alta"</formula>
    </cfRule>
    <cfRule type="cellIs" dxfId="180" priority="237" operator="equal">
      <formula>"Media"</formula>
    </cfRule>
    <cfRule type="cellIs" dxfId="179" priority="238" operator="equal">
      <formula>"Baja"</formula>
    </cfRule>
    <cfRule type="cellIs" dxfId="178" priority="239" operator="equal">
      <formula>"Muy Baja"</formula>
    </cfRule>
  </conditionalFormatting>
  <conditionalFormatting sqref="AF7:AF8">
    <cfRule type="cellIs" dxfId="177" priority="230" operator="equal">
      <formula>"Catastrófico"</formula>
    </cfRule>
    <cfRule type="cellIs" dxfId="176" priority="231" operator="equal">
      <formula>"Mayor"</formula>
    </cfRule>
    <cfRule type="cellIs" dxfId="175" priority="232" operator="equal">
      <formula>"Moderado"</formula>
    </cfRule>
    <cfRule type="cellIs" dxfId="174" priority="233" operator="equal">
      <formula>"Menor"</formula>
    </cfRule>
    <cfRule type="cellIs" dxfId="173" priority="234" operator="equal">
      <formula>"Leve"</formula>
    </cfRule>
  </conditionalFormatting>
  <conditionalFormatting sqref="AH7:AH8">
    <cfRule type="cellIs" dxfId="172" priority="226" operator="equal">
      <formula>"Extremo"</formula>
    </cfRule>
    <cfRule type="cellIs" dxfId="171" priority="227" operator="equal">
      <formula>"Alto"</formula>
    </cfRule>
    <cfRule type="cellIs" dxfId="170" priority="228" operator="equal">
      <formula>"Moderado"</formula>
    </cfRule>
    <cfRule type="cellIs" dxfId="169" priority="229" operator="equal">
      <formula>"Bajo"</formula>
    </cfRule>
  </conditionalFormatting>
  <conditionalFormatting sqref="P7:P8">
    <cfRule type="containsText" dxfId="168" priority="225" operator="containsText" text="❌">
      <formula>NOT(ISERROR(SEARCH("❌",P7)))</formula>
    </cfRule>
  </conditionalFormatting>
  <conditionalFormatting sqref="E7:E8">
    <cfRule type="containsText" dxfId="167" priority="222" operator="containsText" text="Catastrófico">
      <formula>NOT(ISERROR(SEARCH("Catastrófico",E7)))</formula>
    </cfRule>
    <cfRule type="containsText" dxfId="166" priority="223" operator="containsText" text="Mayor">
      <formula>NOT(ISERROR(SEARCH("Mayor",E7)))</formula>
    </cfRule>
    <cfRule type="cellIs" dxfId="165" priority="224" operator="equal">
      <formula>"Moderado 60%"</formula>
    </cfRule>
  </conditionalFormatting>
  <conditionalFormatting sqref="L7:L8">
    <cfRule type="cellIs" dxfId="164" priority="212" operator="equal">
      <formula>"Muy Alta"</formula>
    </cfRule>
    <cfRule type="cellIs" dxfId="163" priority="213" operator="equal">
      <formula>"Alta"</formula>
    </cfRule>
    <cfRule type="cellIs" dxfId="162" priority="214" operator="equal">
      <formula>"Media"</formula>
    </cfRule>
    <cfRule type="cellIs" dxfId="161" priority="215" operator="equal">
      <formula>"Baja"</formula>
    </cfRule>
    <cfRule type="cellIs" dxfId="160" priority="216" operator="equal">
      <formula>"Muy Baja"</formula>
    </cfRule>
  </conditionalFormatting>
  <conditionalFormatting sqref="E9">
    <cfRule type="containsText" dxfId="159" priority="209" operator="containsText" text="Catastrófico">
      <formula>NOT(ISERROR(SEARCH("Catastrófico",E9)))</formula>
    </cfRule>
    <cfRule type="containsText" dxfId="158" priority="210" operator="containsText" text="Mayor">
      <formula>NOT(ISERROR(SEARCH("Mayor",E9)))</formula>
    </cfRule>
    <cfRule type="cellIs" dxfId="157" priority="211" operator="equal">
      <formula>"Moderado 60%"</formula>
    </cfRule>
  </conditionalFormatting>
  <conditionalFormatting sqref="L9">
    <cfRule type="cellIs" dxfId="156" priority="204" operator="equal">
      <formula>"Muy Alta"</formula>
    </cfRule>
    <cfRule type="cellIs" dxfId="155" priority="205" operator="equal">
      <formula>"Alta"</formula>
    </cfRule>
    <cfRule type="cellIs" dxfId="154" priority="206" operator="equal">
      <formula>"Media"</formula>
    </cfRule>
    <cfRule type="cellIs" dxfId="153" priority="207" operator="equal">
      <formula>"Baja"</formula>
    </cfRule>
    <cfRule type="cellIs" dxfId="152" priority="208" operator="equal">
      <formula>"Muy Baja"</formula>
    </cfRule>
  </conditionalFormatting>
  <conditionalFormatting sqref="Q9">
    <cfRule type="cellIs" dxfId="151" priority="194" operator="equal">
      <formula>"Catastrófico"</formula>
    </cfRule>
    <cfRule type="cellIs" dxfId="150" priority="195" operator="equal">
      <formula>"Mayor"</formula>
    </cfRule>
    <cfRule type="cellIs" dxfId="149" priority="196" operator="equal">
      <formula>"Moderado"</formula>
    </cfRule>
    <cfRule type="cellIs" dxfId="148" priority="197" operator="equal">
      <formula>"Menor"</formula>
    </cfRule>
    <cfRule type="cellIs" dxfId="147" priority="198" operator="equal">
      <formula>"Leve"</formula>
    </cfRule>
  </conditionalFormatting>
  <conditionalFormatting sqref="S9">
    <cfRule type="cellIs" dxfId="146" priority="200" operator="equal">
      <formula>"Extremo"</formula>
    </cfRule>
    <cfRule type="cellIs" dxfId="145" priority="201" operator="equal">
      <formula>"Alto"</formula>
    </cfRule>
    <cfRule type="cellIs" dxfId="144" priority="202" operator="equal">
      <formula>"Moderado"</formula>
    </cfRule>
    <cfRule type="cellIs" dxfId="143" priority="203" operator="equal">
      <formula>"Bajo"</formula>
    </cfRule>
  </conditionalFormatting>
  <conditionalFormatting sqref="P9">
    <cfRule type="containsText" dxfId="142" priority="199" operator="containsText" text="❌">
      <formula>NOT(ISERROR(SEARCH("❌",P9)))</formula>
    </cfRule>
  </conditionalFormatting>
  <conditionalFormatting sqref="AF9">
    <cfRule type="cellIs" dxfId="141" priority="189" operator="equal">
      <formula>"Catastrófico"</formula>
    </cfRule>
    <cfRule type="cellIs" dxfId="140" priority="190" operator="equal">
      <formula>"Mayor"</formula>
    </cfRule>
    <cfRule type="cellIs" dxfId="139" priority="191" operator="equal">
      <formula>"Moderado"</formula>
    </cfRule>
    <cfRule type="cellIs" dxfId="138" priority="192" operator="equal">
      <formula>"Menor"</formula>
    </cfRule>
    <cfRule type="cellIs" dxfId="137" priority="193" operator="equal">
      <formula>"Leve"</formula>
    </cfRule>
  </conditionalFormatting>
  <conditionalFormatting sqref="AH9">
    <cfRule type="cellIs" dxfId="136" priority="185" operator="equal">
      <formula>"Extremo"</formula>
    </cfRule>
    <cfRule type="cellIs" dxfId="135" priority="186" operator="equal">
      <formula>"Alto"</formula>
    </cfRule>
    <cfRule type="cellIs" dxfId="134" priority="187" operator="equal">
      <formula>"Moderado"</formula>
    </cfRule>
    <cfRule type="cellIs" dxfId="133" priority="188" operator="equal">
      <formula>"Bajo"</formula>
    </cfRule>
  </conditionalFormatting>
  <conditionalFormatting sqref="AD9">
    <cfRule type="cellIs" dxfId="132" priority="180" operator="equal">
      <formula>"Muy Alta"</formula>
    </cfRule>
    <cfRule type="cellIs" dxfId="131" priority="181" operator="equal">
      <formula>"Alta"</formula>
    </cfRule>
    <cfRule type="cellIs" dxfId="130" priority="182" operator="equal">
      <formula>"Media"</formula>
    </cfRule>
    <cfRule type="cellIs" dxfId="129" priority="183" operator="equal">
      <formula>"Baja"</formula>
    </cfRule>
    <cfRule type="cellIs" dxfId="128" priority="184" operator="equal">
      <formula>"Muy Baja"</formula>
    </cfRule>
  </conditionalFormatting>
  <conditionalFormatting sqref="AH11">
    <cfRule type="cellIs" dxfId="127" priority="70" operator="equal">
      <formula>"Extremo"</formula>
    </cfRule>
    <cfRule type="cellIs" dxfId="126" priority="71" operator="equal">
      <formula>"Alto"</formula>
    </cfRule>
    <cfRule type="cellIs" dxfId="125" priority="72" operator="equal">
      <formula>"Moderado"</formula>
    </cfRule>
    <cfRule type="cellIs" dxfId="124" priority="73" operator="equal">
      <formula>"Bajo"</formula>
    </cfRule>
  </conditionalFormatting>
  <conditionalFormatting sqref="E10">
    <cfRule type="containsText" dxfId="123" priority="177" operator="containsText" text="Catastrófico">
      <formula>NOT(ISERROR(SEARCH("Catastrófico",E10)))</formula>
    </cfRule>
    <cfRule type="containsText" dxfId="122" priority="178" operator="containsText" text="Mayor">
      <formula>NOT(ISERROR(SEARCH("Mayor",E10)))</formula>
    </cfRule>
    <cfRule type="cellIs" dxfId="121" priority="179" operator="equal">
      <formula>"Moderado 60%"</formula>
    </cfRule>
  </conditionalFormatting>
  <conditionalFormatting sqref="L10">
    <cfRule type="cellIs" dxfId="120" priority="172" operator="equal">
      <formula>"Muy Alta"</formula>
    </cfRule>
    <cfRule type="cellIs" dxfId="119" priority="173" operator="equal">
      <formula>"Alta"</formula>
    </cfRule>
    <cfRule type="cellIs" dxfId="118" priority="174" operator="equal">
      <formula>"Media"</formula>
    </cfRule>
    <cfRule type="cellIs" dxfId="117" priority="175" operator="equal">
      <formula>"Baja"</formula>
    </cfRule>
    <cfRule type="cellIs" dxfId="116" priority="176" operator="equal">
      <formula>"Muy Baja"</formula>
    </cfRule>
  </conditionalFormatting>
  <conditionalFormatting sqref="Q10">
    <cfRule type="cellIs" dxfId="115" priority="162" operator="equal">
      <formula>"Catastrófico"</formula>
    </cfRule>
    <cfRule type="cellIs" dxfId="114" priority="163" operator="equal">
      <formula>"Mayor"</formula>
    </cfRule>
    <cfRule type="cellIs" dxfId="113" priority="164" operator="equal">
      <formula>"Moderado"</formula>
    </cfRule>
    <cfRule type="cellIs" dxfId="112" priority="165" operator="equal">
      <formula>"Menor"</formula>
    </cfRule>
    <cfRule type="cellIs" dxfId="111" priority="166" operator="equal">
      <formula>"Leve"</formula>
    </cfRule>
  </conditionalFormatting>
  <conditionalFormatting sqref="S10">
    <cfRule type="cellIs" dxfId="110" priority="168" operator="equal">
      <formula>"Extremo"</formula>
    </cfRule>
    <cfRule type="cellIs" dxfId="109" priority="169" operator="equal">
      <formula>"Alto"</formula>
    </cfRule>
    <cfRule type="cellIs" dxfId="108" priority="170" operator="equal">
      <formula>"Moderado"</formula>
    </cfRule>
    <cfRule type="cellIs" dxfId="107" priority="171" operator="equal">
      <formula>"Bajo"</formula>
    </cfRule>
  </conditionalFormatting>
  <conditionalFormatting sqref="P10">
    <cfRule type="containsText" dxfId="106" priority="167" operator="containsText" text="❌">
      <formula>NOT(ISERROR(SEARCH("❌",P10)))</formula>
    </cfRule>
  </conditionalFormatting>
  <conditionalFormatting sqref="AD10">
    <cfRule type="cellIs" dxfId="105" priority="125" operator="equal">
      <formula>"Muy Alta"</formula>
    </cfRule>
    <cfRule type="cellIs" dxfId="104" priority="126" operator="equal">
      <formula>"Alta"</formula>
    </cfRule>
    <cfRule type="cellIs" dxfId="103" priority="127" operator="equal">
      <formula>"Media"</formula>
    </cfRule>
    <cfRule type="cellIs" dxfId="102" priority="128" operator="equal">
      <formula>"Baja"</formula>
    </cfRule>
    <cfRule type="cellIs" dxfId="101" priority="129" operator="equal">
      <formula>"Muy Baja"</formula>
    </cfRule>
  </conditionalFormatting>
  <conditionalFormatting sqref="AF10">
    <cfRule type="cellIs" dxfId="100" priority="120" operator="equal">
      <formula>"Catastrófico"</formula>
    </cfRule>
    <cfRule type="cellIs" dxfId="99" priority="121" operator="equal">
      <formula>"Mayor"</formula>
    </cfRule>
    <cfRule type="cellIs" dxfId="98" priority="122" operator="equal">
      <formula>"Moderado"</formula>
    </cfRule>
    <cfRule type="cellIs" dxfId="97" priority="123" operator="equal">
      <formula>"Menor"</formula>
    </cfRule>
    <cfRule type="cellIs" dxfId="96" priority="124" operator="equal">
      <formula>"Leve"</formula>
    </cfRule>
  </conditionalFormatting>
  <conditionalFormatting sqref="AH10">
    <cfRule type="cellIs" dxfId="95" priority="116" operator="equal">
      <formula>"Extremo"</formula>
    </cfRule>
    <cfRule type="cellIs" dxfId="94" priority="117" operator="equal">
      <formula>"Alto"</formula>
    </cfRule>
    <cfRule type="cellIs" dxfId="93" priority="118" operator="equal">
      <formula>"Moderado"</formula>
    </cfRule>
    <cfRule type="cellIs" dxfId="92" priority="119" operator="equal">
      <formula>"Bajo"</formula>
    </cfRule>
  </conditionalFormatting>
  <conditionalFormatting sqref="E11">
    <cfRule type="containsText" dxfId="91" priority="99" operator="containsText" text="Catastrófico">
      <formula>NOT(ISERROR(SEARCH("Catastrófico",E11)))</formula>
    </cfRule>
    <cfRule type="containsText" dxfId="90" priority="100" operator="containsText" text="Mayor">
      <formula>NOT(ISERROR(SEARCH("Mayor",E11)))</formula>
    </cfRule>
    <cfRule type="cellIs" dxfId="89" priority="101" operator="equal">
      <formula>"Moderado 60%"</formula>
    </cfRule>
  </conditionalFormatting>
  <conditionalFormatting sqref="L11">
    <cfRule type="cellIs" dxfId="88" priority="94" operator="equal">
      <formula>"Muy Alta"</formula>
    </cfRule>
    <cfRule type="cellIs" dxfId="87" priority="95" operator="equal">
      <formula>"Alta"</formula>
    </cfRule>
    <cfRule type="cellIs" dxfId="86" priority="96" operator="equal">
      <formula>"Media"</formula>
    </cfRule>
    <cfRule type="cellIs" dxfId="85" priority="97" operator="equal">
      <formula>"Baja"</formula>
    </cfRule>
    <cfRule type="cellIs" dxfId="84" priority="98" operator="equal">
      <formula>"Muy Baja"</formula>
    </cfRule>
  </conditionalFormatting>
  <conditionalFormatting sqref="Q11">
    <cfRule type="cellIs" dxfId="83" priority="84" operator="equal">
      <formula>"Catastrófico"</formula>
    </cfRule>
    <cfRule type="cellIs" dxfId="82" priority="85" operator="equal">
      <formula>"Mayor"</formula>
    </cfRule>
    <cfRule type="cellIs" dxfId="81" priority="86" operator="equal">
      <formula>"Moderado"</formula>
    </cfRule>
    <cfRule type="cellIs" dxfId="80" priority="87" operator="equal">
      <formula>"Menor"</formula>
    </cfRule>
    <cfRule type="cellIs" dxfId="79" priority="88" operator="equal">
      <formula>"Leve"</formula>
    </cfRule>
  </conditionalFormatting>
  <conditionalFormatting sqref="S11">
    <cfRule type="cellIs" dxfId="78" priority="90" operator="equal">
      <formula>"Extremo"</formula>
    </cfRule>
    <cfRule type="cellIs" dxfId="77" priority="91" operator="equal">
      <formula>"Alto"</formula>
    </cfRule>
    <cfRule type="cellIs" dxfId="76" priority="92" operator="equal">
      <formula>"Moderado"</formula>
    </cfRule>
    <cfRule type="cellIs" dxfId="75" priority="93" operator="equal">
      <formula>"Bajo"</formula>
    </cfRule>
  </conditionalFormatting>
  <conditionalFormatting sqref="P11">
    <cfRule type="containsText" dxfId="74" priority="89" operator="containsText" text="❌">
      <formula>NOT(ISERROR(SEARCH("❌",P11)))</formula>
    </cfRule>
  </conditionalFormatting>
  <conditionalFormatting sqref="AD11">
    <cfRule type="cellIs" dxfId="73" priority="79" operator="equal">
      <formula>"Muy Alta"</formula>
    </cfRule>
    <cfRule type="cellIs" dxfId="72" priority="80" operator="equal">
      <formula>"Alta"</formula>
    </cfRule>
    <cfRule type="cellIs" dxfId="71" priority="81" operator="equal">
      <formula>"Media"</formula>
    </cfRule>
    <cfRule type="cellIs" dxfId="70" priority="82" operator="equal">
      <formula>"Baja"</formula>
    </cfRule>
    <cfRule type="cellIs" dxfId="69" priority="83" operator="equal">
      <formula>"Muy Baja"</formula>
    </cfRule>
  </conditionalFormatting>
  <conditionalFormatting sqref="AF11">
    <cfRule type="cellIs" dxfId="68" priority="74" operator="equal">
      <formula>"Catastrófico"</formula>
    </cfRule>
    <cfRule type="cellIs" dxfId="67" priority="75" operator="equal">
      <formula>"Mayor"</formula>
    </cfRule>
    <cfRule type="cellIs" dxfId="66" priority="76" operator="equal">
      <formula>"Moderado"</formula>
    </cfRule>
    <cfRule type="cellIs" dxfId="65" priority="77" operator="equal">
      <formula>"Menor"</formula>
    </cfRule>
    <cfRule type="cellIs" dxfId="64" priority="78" operator="equal">
      <formula>"Leve"</formula>
    </cfRule>
  </conditionalFormatting>
  <conditionalFormatting sqref="Q14">
    <cfRule type="cellIs" dxfId="63" priority="52" operator="equal">
      <formula>"Catastrófico"</formula>
    </cfRule>
    <cfRule type="cellIs" dxfId="62" priority="53" operator="equal">
      <formula>"Mayor"</formula>
    </cfRule>
    <cfRule type="cellIs" dxfId="61" priority="54" operator="equal">
      <formula>"Moderado"</formula>
    </cfRule>
    <cfRule type="cellIs" dxfId="60" priority="55" operator="equal">
      <formula>"Menor"</formula>
    </cfRule>
    <cfRule type="cellIs" dxfId="59" priority="56" operator="equal">
      <formula>"Leve"</formula>
    </cfRule>
  </conditionalFormatting>
  <conditionalFormatting sqref="S14">
    <cfRule type="cellIs" dxfId="58" priority="66" operator="equal">
      <formula>"Extremo"</formula>
    </cfRule>
    <cfRule type="cellIs" dxfId="57" priority="67" operator="equal">
      <formula>"Alto"</formula>
    </cfRule>
    <cfRule type="cellIs" dxfId="56" priority="68" operator="equal">
      <formula>"Moderado"</formula>
    </cfRule>
    <cfRule type="cellIs" dxfId="55" priority="69" operator="equal">
      <formula>"Bajo"</formula>
    </cfRule>
  </conditionalFormatting>
  <conditionalFormatting sqref="L14">
    <cfRule type="cellIs" dxfId="54" priority="61" operator="equal">
      <formula>"Muy Alta"</formula>
    </cfRule>
    <cfRule type="cellIs" dxfId="53" priority="62" operator="equal">
      <formula>"Alta"</formula>
    </cfRule>
    <cfRule type="cellIs" dxfId="52" priority="63" operator="equal">
      <formula>"Media"</formula>
    </cfRule>
    <cfRule type="cellIs" dxfId="51" priority="64" operator="equal">
      <formula>"Baja"</formula>
    </cfRule>
    <cfRule type="cellIs" dxfId="50" priority="65" operator="equal">
      <formula>"Muy Baja"</formula>
    </cfRule>
  </conditionalFormatting>
  <conditionalFormatting sqref="P14">
    <cfRule type="containsText" dxfId="49" priority="60" operator="containsText" text="❌">
      <formula>NOT(ISERROR(SEARCH("❌",P14)))</formula>
    </cfRule>
  </conditionalFormatting>
  <conditionalFormatting sqref="E14">
    <cfRule type="containsText" dxfId="48" priority="57" operator="containsText" text="Catastrófico">
      <formula>NOT(ISERROR(SEARCH("Catastrófico",E14)))</formula>
    </cfRule>
    <cfRule type="containsText" dxfId="47" priority="58" operator="containsText" text="Mayor">
      <formula>NOT(ISERROR(SEARCH("Mayor",E14)))</formula>
    </cfRule>
    <cfRule type="cellIs" dxfId="46" priority="59" operator="equal">
      <formula>"Moderado 60%"</formula>
    </cfRule>
  </conditionalFormatting>
  <conditionalFormatting sqref="AD12">
    <cfRule type="cellIs" dxfId="45" priority="47" operator="equal">
      <formula>"Muy Alta"</formula>
    </cfRule>
    <cfRule type="cellIs" dxfId="44" priority="48" operator="equal">
      <formula>"Alta"</formula>
    </cfRule>
    <cfRule type="cellIs" dxfId="43" priority="49" operator="equal">
      <formula>"Media"</formula>
    </cfRule>
    <cfRule type="cellIs" dxfId="42" priority="50" operator="equal">
      <formula>"Baja"</formula>
    </cfRule>
    <cfRule type="cellIs" dxfId="41" priority="51" operator="equal">
      <formula>"Muy Baja"</formula>
    </cfRule>
  </conditionalFormatting>
  <conditionalFormatting sqref="AH12">
    <cfRule type="cellIs" dxfId="40" priority="43" operator="equal">
      <formula>"Extremo"</formula>
    </cfRule>
    <cfRule type="cellIs" dxfId="39" priority="44" operator="equal">
      <formula>"Alto"</formula>
    </cfRule>
    <cfRule type="cellIs" dxfId="38" priority="45" operator="equal">
      <formula>"Moderado"</formula>
    </cfRule>
    <cfRule type="cellIs" dxfId="37" priority="46" operator="equal">
      <formula>"Bajo"</formula>
    </cfRule>
  </conditionalFormatting>
  <conditionalFormatting sqref="Q12:Q13">
    <cfRule type="cellIs" dxfId="36" priority="25" operator="equal">
      <formula>"Catastrófico"</formula>
    </cfRule>
    <cfRule type="cellIs" dxfId="35" priority="26" operator="equal">
      <formula>"Mayor"</formula>
    </cfRule>
    <cfRule type="cellIs" dxfId="34" priority="27" operator="equal">
      <formula>"Moderado"</formula>
    </cfRule>
    <cfRule type="cellIs" dxfId="33" priority="28" operator="equal">
      <formula>"Menor"</formula>
    </cfRule>
    <cfRule type="cellIs" dxfId="32" priority="29" operator="equal">
      <formula>"Leve"</formula>
    </cfRule>
  </conditionalFormatting>
  <conditionalFormatting sqref="S12">
    <cfRule type="cellIs" dxfId="31" priority="39" operator="equal">
      <formula>"Extremo"</formula>
    </cfRule>
    <cfRule type="cellIs" dxfId="30" priority="40" operator="equal">
      <formula>"Alto"</formula>
    </cfRule>
    <cfRule type="cellIs" dxfId="29" priority="41" operator="equal">
      <formula>"Moderado"</formula>
    </cfRule>
    <cfRule type="cellIs" dxfId="28" priority="42" operator="equal">
      <formula>"Bajo"</formula>
    </cfRule>
  </conditionalFormatting>
  <conditionalFormatting sqref="AF13:AF14">
    <cfRule type="cellIs" dxfId="27" priority="34" operator="equal">
      <formula>"Catastrófico"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"Leve"</formula>
    </cfRule>
  </conditionalFormatting>
  <conditionalFormatting sqref="P12:P13">
    <cfRule type="containsText" dxfId="22" priority="33" operator="containsText" text="❌">
      <formula>NOT(ISERROR(SEARCH("❌",P12)))</formula>
    </cfRule>
  </conditionalFormatting>
  <conditionalFormatting sqref="E12">
    <cfRule type="containsText" dxfId="21" priority="30" operator="containsText" text="Catastrófico">
      <formula>NOT(ISERROR(SEARCH("Catastrófico",E12)))</formula>
    </cfRule>
    <cfRule type="containsText" dxfId="20" priority="31" operator="containsText" text="Mayor">
      <formula>NOT(ISERROR(SEARCH("Mayor",E12)))</formula>
    </cfRule>
    <cfRule type="cellIs" dxfId="19" priority="32" operator="equal">
      <formula>"Moderado 60%"</formula>
    </cfRule>
  </conditionalFormatting>
  <conditionalFormatting sqref="AD13:AD14">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AF12">
    <cfRule type="cellIs" dxfId="13" priority="10" operator="equal">
      <formula>"Catastrófico"</formula>
    </cfRule>
    <cfRule type="cellIs" dxfId="12" priority="11" operator="equal">
      <formula>"Mayor"</formula>
    </cfRule>
    <cfRule type="cellIs" dxfId="11" priority="12" operator="equal">
      <formula>"Moderado"</formula>
    </cfRule>
    <cfRule type="cellIs" dxfId="10" priority="13" operator="equal">
      <formula>"Menor"</formula>
    </cfRule>
    <cfRule type="cellIs" dxfId="9" priority="14" operator="equal">
      <formula>"Leve"</formula>
    </cfRule>
  </conditionalFormatting>
  <conditionalFormatting sqref="AH13:AH14">
    <cfRule type="cellIs" dxfId="8" priority="6" operator="equal">
      <formula>"Extremo"</formula>
    </cfRule>
    <cfRule type="cellIs" dxfId="7" priority="7" operator="equal">
      <formula>"Alto"</formula>
    </cfRule>
    <cfRule type="cellIs" dxfId="6" priority="8" operator="equal">
      <formula>"Moderado"</formula>
    </cfRule>
    <cfRule type="cellIs" dxfId="5" priority="9" operator="equal">
      <formula>"Bajo"</formula>
    </cfRule>
  </conditionalFormatting>
  <conditionalFormatting sqref="L12">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InputMessage="1" showErrorMessage="1" sqref="O3:O4 O7:O14">
      <formula1>INDIRECT(SUBSTITUTE(C3," ","_"))</formula1>
    </dataValidation>
  </dataValidations>
  <printOptions horizontalCentered="1"/>
  <pageMargins left="0.78740157480314965" right="0.78740157480314965" top="0.78740157480314965" bottom="0.78740157480314965" header="0.39370078740157483" footer="0.39370078740157483"/>
  <pageSetup scale="17" orientation="landscape" r:id="rId1"/>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rowBreaks count="5" manualBreakCount="5">
    <brk id="3" max="16383" man="1"/>
    <brk id="184" max="40" man="1"/>
    <brk id="369" max="40" man="1"/>
    <brk id="538" max="40" man="1"/>
    <brk id="717"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Desplegables!$A$2:$A$4</xm:f>
          </x14:formula1>
          <xm:sqref>C3:C4 C7:C12 C14</xm:sqref>
        </x14:dataValidation>
        <x14:dataValidation type="list" allowBlank="1" showInputMessage="1" showErrorMessage="1">
          <x14:formula1>
            <xm:f>Desplegables!$A$8:$A$14</xm:f>
          </x14:formula1>
          <xm:sqref>I3:I4 I7:I12 I14</xm:sqref>
        </x14:dataValidation>
        <x14:dataValidation type="list" allowBlank="1" showInputMessage="1" showErrorMessage="1">
          <x14:formula1>
            <xm:f>Desplegables!$A$26:$A$30</xm:f>
          </x14:formula1>
          <xm:sqref>N3:N4 N7:N12 N14</xm:sqref>
        </x14:dataValidation>
        <x14:dataValidation type="list" allowBlank="1" showInputMessage="1" showErrorMessage="1">
          <x14:formula1>
            <xm:f>Desplegables!$A$55:$A$57</xm:f>
          </x14:formula1>
          <xm:sqref>W3:W14</xm:sqref>
        </x14:dataValidation>
        <x14:dataValidation type="list" allowBlank="1" showInputMessage="1" showErrorMessage="1">
          <x14:formula1>
            <xm:f>Desplegables!$A$62:$A$63</xm:f>
          </x14:formula1>
          <xm:sqref>X3:X14</xm:sqref>
        </x14:dataValidation>
        <x14:dataValidation type="list" allowBlank="1" showInputMessage="1" showErrorMessage="1">
          <x14:formula1>
            <xm:f>Desplegables!$A$68:$A$69</xm:f>
          </x14:formula1>
          <xm:sqref>Z3:Z14</xm:sqref>
        </x14:dataValidation>
        <x14:dataValidation type="list" allowBlank="1" showInputMessage="1" showErrorMessage="1">
          <x14:formula1>
            <xm:f>Desplegables!$A$74:$A$75</xm:f>
          </x14:formula1>
          <xm:sqref>AA3:AA14</xm:sqref>
        </x14:dataValidation>
        <x14:dataValidation type="list" allowBlank="1" showInputMessage="1" showErrorMessage="1">
          <x14:formula1>
            <xm:f>Desplegables!$A$80:$A$81</xm:f>
          </x14:formula1>
          <xm:sqref>AB3:AB14</xm:sqref>
        </x14:dataValidation>
        <x14:dataValidation type="list" allowBlank="1" showInputMessage="1" showErrorMessage="1">
          <x14:formula1>
            <xm:f>Desplegables!$A$18:$A$22</xm:f>
          </x14:formula1>
          <xm:sqref>J3:J4 J7:J12 J14</xm:sqref>
        </x14:dataValidation>
        <x14:dataValidation type="list" allowBlank="1" showInputMessage="1" showErrorMessage="1">
          <x14:formula1>
            <xm:f>Desplegables!$A$85:$A$88</xm:f>
          </x14:formula1>
          <xm:sqref>AI3:AI14</xm:sqref>
        </x14:dataValidation>
        <x14:dataValidation type="list" allowBlank="1" showInputMessage="1" showErrorMessage="1">
          <x14:formula1>
            <xm:f>Desplegables!$A$92:$A$93</xm:f>
          </x14:formula1>
          <xm:sqref>AM3:AN3 AM7:AN9 AM12:AN14</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xm:sqref>
        </x14:dataValidation>
        <x14:dataValidation type="list" allowBlank="1" showInputMessage="1" showErrorMessage="1">
          <x14:formula1>
            <xm:f>'Z:\PLANEACION 2020-2023\RIESGOS ya\[PROP MAPA RIES CORR CONTRACTUAL 31-01-2024.xlsx]Desplegables'!#REF!</xm:f>
          </x14:formula1>
          <xm:sqref>AM4:AN6</xm:sqref>
        </x14:dataValidation>
        <x14:dataValidation type="custom" allowBlank="1" showInputMessage="1" showErrorMessage="1" error="Recuerde que las acciones se generan bajo la medida de mitigar el riesgo">
          <x14:formula1>
            <xm:f>IF(OR(XBF7='C:\Users\dianabriceno\Downloads\[MAPA DE RIESGOS DE CORRUPCIÓN APC-COLOMBIA SEP-2021 (3).xlsx]Opciones Tratamiento'!#REF!,XBF7='C:\Users\dianabriceno\Downloads\[MAPA DE RIESGOS DE CORRUPCIÓN APC-COLOMBIA SEP-2021 (3).xlsx]Opciones Tratamiento'!#REF!,XBF7='C:\Users\dianabriceno\Downloads\[MAPA DE RIESGOS DE CORRUPCIÓN APC-COLOMBIA SEP-2021 (3).xlsx]Opciones Tratamiento'!#REF!),ISBLANK(XBF7),ISTEXT(XBF7))</xm:f>
          </x14:formula1>
          <xm:sqref>B7:B9</xm:sqref>
        </x14:dataValidation>
        <x14:dataValidation type="custom" allowBlank="1" showInputMessage="1" showErrorMessage="1" error="Recuerde que las acciones se generan bajo la medida de mitigar el riesgo">
          <x14:formula1>
            <xm:f>IF(OR(XBP10='C:\Users\dianabriceno\Downloads\[MAPA DE RIESGOS DE CORRUPCIÓN APC-COLOMBIA SEP-2021 (3).xlsx]Opciones Tratamiento'!#REF!,XBP10='C:\Users\dianabriceno\Downloads\[MAPA DE RIESGOS DE CORRUPCIÓN APC-COLOMBIA SEP-2021 (3).xlsx]Opciones Tratamiento'!#REF!,XBP10='C:\Users\dianabriceno\Downloads\[MAPA DE RIESGOS DE CORRUPCIÓN APC-COLOMBIA SEP-2021 (3).xlsx]Opciones Tratamiento'!#REF!),ISBLANK(XBP10),ISTEXT(XBP10))</xm:f>
          </x14:formula1>
          <xm:sqref>B10</xm:sqref>
        </x14:dataValidation>
        <x14:dataValidation type="list" allowBlank="1" showInputMessage="1" showErrorMessage="1">
          <x14:formula1>
            <xm:f>'Z:\PLANEACION 2020-2023\RIESGOS ya\[MANT RIES CORR CONTRACTUAL 31-01-2024.xlsx]Desplegables'!#REF!</xm:f>
          </x14:formula1>
          <xm:sqref>AM10:AN11</xm:sqref>
        </x14:dataValidation>
        <x14:dataValidation type="custom" allowBlank="1" showInputMessage="1" showErrorMessage="1" error="Recuerde que las acciones se generan bajo la medida de mitigar el riesgo">
          <x14:formula1>
            <xm:f>IF(OR(XBI14='C:\Users\dianabriceno\Downloads\[MAPA DE RIESGOS DE CORRUPCIÓN APC-COLOMBIA SEP-2021 (3).xlsx]Opciones Tratamiento'!#REF!,XBI14='C:\Users\dianabriceno\Downloads\[MAPA DE RIESGOS DE CORRUPCIÓN APC-COLOMBIA SEP-2021 (3).xlsx]Opciones Tratamiento'!#REF!,XBI14='C:\Users\dianabriceno\Downloads\[MAPA DE RIESGOS DE CORRUPCIÓN APC-COLOMBIA SEP-2021 (3).xlsx]Opciones Tratamiento'!#REF!),ISBLANK(XBI14),ISTEXT(XBI14))</xm:f>
          </x14:formula1>
          <xm:sqref>B14</xm:sqref>
        </x14:dataValidation>
        <x14:dataValidation type="list" allowBlank="1" showInputMessage="1" showErrorMessage="1">
          <x14:formula1>
            <xm:f>'Z:\descargas\[E-FO-017_V10 Mapa de riesgos de corrupción.xlsx]Desplegables'!#REF!</xm:f>
          </x14:formula1>
          <xm:sqref>C13 I13:J13 N13</xm:sqref>
        </x14:dataValidation>
        <x14:dataValidation type="custom" allowBlank="1" showInputMessage="1" showErrorMessage="1" error="Recuerde que las acciones se generan bajo la medida de mitigar el riesgo">
          <x14:formula1>
            <xm:f>IF(OR(XBI12='C:\Users\dianabriceno\Downloads\[MAPA DE RIESGOS DE CORRUPCIÓN APC-COLOMBIA SEP-2021 (3).xlsx]Opciones Tratamiento'!#REF!,XBI12='C:\Users\dianabriceno\Downloads\[MAPA DE RIESGOS DE CORRUPCIÓN APC-COLOMBIA SEP-2021 (3).xlsx]Opciones Tratamiento'!#REF!,XBI12='C:\Users\dianabriceno\Downloads\[MAPA DE RIESGOS DE CORRUPCIÓN APC-COLOMBIA SEP-2021 (3).xlsx]Opciones Tratamiento'!#REF!),ISBLANK(XBI12),ISTEXT(XBI12))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3" sqref="B23"/>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8"/>
  </cols>
  <sheetData>
    <row r="1" spans="1:9" ht="15.75" x14ac:dyDescent="0.25">
      <c r="A1" s="51" t="s">
        <v>114</v>
      </c>
      <c r="B1" s="51" t="s">
        <v>140</v>
      </c>
      <c r="C1" s="51" t="s">
        <v>140</v>
      </c>
      <c r="E1" s="76" t="s">
        <v>137</v>
      </c>
      <c r="F1" s="75">
        <f>+COUNTA(#REF!)</f>
        <v>1</v>
      </c>
      <c r="G1" s="75" t="str">
        <f>+IF(F1=0,"",IF(F1&gt;=12,"Catastrófico",IF(F1&gt;=6,"Mayor",IF(F1&lt;=5,"Moderado",""))))</f>
        <v>Moderado</v>
      </c>
      <c r="H1" s="89"/>
      <c r="I1" s="89"/>
    </row>
    <row r="2" spans="1:9" ht="18" customHeight="1" x14ac:dyDescent="0.25">
      <c r="A2" s="73" t="s">
        <v>133</v>
      </c>
      <c r="B2" s="51" t="s">
        <v>134</v>
      </c>
      <c r="C2" s="51" t="s">
        <v>135</v>
      </c>
      <c r="E2" s="76" t="s">
        <v>138</v>
      </c>
      <c r="F2" s="75">
        <f>+COUNTA(#REF!)</f>
        <v>1</v>
      </c>
      <c r="G2" s="75" t="str">
        <f>+IF(F2=0,"",IF(F2&gt;=12,"Catastrófico",IF(F2&gt;=6,"Mayor",IF(F2&lt;=5,"Moderado",""))))</f>
        <v>Moderado</v>
      </c>
      <c r="H2" s="89"/>
      <c r="I2" s="89"/>
    </row>
    <row r="3" spans="1:9" ht="24" customHeight="1" x14ac:dyDescent="0.25">
      <c r="A3" s="73" t="s">
        <v>115</v>
      </c>
      <c r="B3" s="73" t="s">
        <v>136</v>
      </c>
      <c r="C3" s="73"/>
      <c r="E3" s="76" t="s">
        <v>139</v>
      </c>
      <c r="F3" s="75">
        <f>+COUNTA($B$3:$B$21)</f>
        <v>17</v>
      </c>
      <c r="G3" s="75"/>
      <c r="H3" s="89"/>
      <c r="I3" s="89"/>
    </row>
    <row r="4" spans="1:9" ht="24" customHeight="1" x14ac:dyDescent="0.25">
      <c r="A4" s="73" t="s">
        <v>116</v>
      </c>
      <c r="B4" s="73" t="s">
        <v>141</v>
      </c>
      <c r="C4" s="73"/>
      <c r="E4" s="76"/>
      <c r="F4" s="75"/>
      <c r="G4" s="75"/>
      <c r="H4" s="89"/>
      <c r="I4" s="89"/>
    </row>
    <row r="5" spans="1:9" ht="24" customHeight="1" x14ac:dyDescent="0.25">
      <c r="A5" s="73" t="s">
        <v>117</v>
      </c>
      <c r="B5" s="73" t="s">
        <v>136</v>
      </c>
      <c r="C5" s="73"/>
      <c r="E5" s="76"/>
      <c r="F5" s="75"/>
      <c r="G5" s="75"/>
      <c r="H5" s="89"/>
      <c r="I5" s="89"/>
    </row>
    <row r="6" spans="1:9" ht="24" customHeight="1" x14ac:dyDescent="0.25">
      <c r="A6" s="73" t="s">
        <v>118</v>
      </c>
      <c r="B6" s="73" t="s">
        <v>136</v>
      </c>
      <c r="C6" s="73"/>
      <c r="D6" s="77"/>
      <c r="E6" s="76"/>
      <c r="F6" s="75"/>
      <c r="G6" s="75"/>
      <c r="H6" s="89"/>
      <c r="I6" s="89"/>
    </row>
    <row r="7" spans="1:9" ht="24" customHeight="1" x14ac:dyDescent="0.25">
      <c r="A7" s="73" t="s">
        <v>173</v>
      </c>
      <c r="B7" s="73" t="s">
        <v>141</v>
      </c>
      <c r="C7" s="73" t="s">
        <v>136</v>
      </c>
      <c r="F7" s="75"/>
      <c r="G7" s="75"/>
    </row>
    <row r="8" spans="1:9" ht="24" customHeight="1" x14ac:dyDescent="0.25">
      <c r="A8" s="73" t="s">
        <v>119</v>
      </c>
      <c r="B8" s="73" t="s">
        <v>136</v>
      </c>
      <c r="C8" s="73"/>
      <c r="F8" s="75"/>
      <c r="G8" s="75"/>
    </row>
    <row r="9" spans="1:9" ht="24" customHeight="1" x14ac:dyDescent="0.25">
      <c r="A9" s="73" t="s">
        <v>120</v>
      </c>
      <c r="B9" s="73" t="s">
        <v>136</v>
      </c>
      <c r="C9" s="73"/>
      <c r="F9" s="75"/>
      <c r="G9" s="75"/>
    </row>
    <row r="10" spans="1:9" ht="31.5" customHeight="1" x14ac:dyDescent="0.25">
      <c r="A10" s="59" t="s">
        <v>121</v>
      </c>
      <c r="B10" s="73" t="s">
        <v>136</v>
      </c>
      <c r="C10" s="73"/>
      <c r="F10" s="75"/>
      <c r="G10" s="75"/>
    </row>
    <row r="11" spans="1:9" ht="24" customHeight="1" x14ac:dyDescent="0.25">
      <c r="A11" s="73" t="s">
        <v>122</v>
      </c>
      <c r="B11" s="73" t="s">
        <v>141</v>
      </c>
      <c r="C11" s="73"/>
      <c r="F11" s="75"/>
      <c r="G11" s="75"/>
    </row>
    <row r="12" spans="1:9" ht="24" customHeight="1" x14ac:dyDescent="0.25">
      <c r="A12" s="73" t="s">
        <v>123</v>
      </c>
      <c r="B12" s="73" t="s">
        <v>141</v>
      </c>
      <c r="C12" s="73"/>
    </row>
    <row r="13" spans="1:9" ht="24" customHeight="1" x14ac:dyDescent="0.25">
      <c r="A13" s="73" t="s">
        <v>124</v>
      </c>
      <c r="B13" s="73" t="s">
        <v>141</v>
      </c>
      <c r="C13" s="73"/>
    </row>
    <row r="14" spans="1:9" ht="24" customHeight="1" x14ac:dyDescent="0.25">
      <c r="A14" s="73" t="s">
        <v>125</v>
      </c>
      <c r="B14" s="73" t="s">
        <v>141</v>
      </c>
      <c r="C14" s="73"/>
    </row>
    <row r="15" spans="1:9" ht="24" customHeight="1" x14ac:dyDescent="0.25">
      <c r="A15" s="73" t="s">
        <v>126</v>
      </c>
      <c r="B15" s="73" t="s">
        <v>141</v>
      </c>
      <c r="C15" s="73"/>
    </row>
    <row r="16" spans="1:9" ht="24" customHeight="1" x14ac:dyDescent="0.25">
      <c r="A16" s="73" t="s">
        <v>127</v>
      </c>
      <c r="B16" s="73" t="s">
        <v>141</v>
      </c>
      <c r="C16" s="73"/>
    </row>
    <row r="17" spans="1:4" ht="24" customHeight="1" x14ac:dyDescent="0.25">
      <c r="A17" s="73" t="s">
        <v>128</v>
      </c>
      <c r="B17" s="73" t="s">
        <v>141</v>
      </c>
      <c r="C17" s="73"/>
    </row>
    <row r="18" spans="1:4" ht="24" customHeight="1" x14ac:dyDescent="0.25">
      <c r="A18" s="73" t="s">
        <v>129</v>
      </c>
      <c r="B18" s="73"/>
      <c r="C18" s="73"/>
    </row>
    <row r="19" spans="1:4" ht="24" customHeight="1" x14ac:dyDescent="0.25">
      <c r="A19" s="73" t="s">
        <v>130</v>
      </c>
      <c r="B19" s="73" t="s">
        <v>141</v>
      </c>
      <c r="C19" s="73"/>
    </row>
    <row r="20" spans="1:4" ht="24" customHeight="1" x14ac:dyDescent="0.25">
      <c r="A20" s="73" t="s">
        <v>131</v>
      </c>
      <c r="B20" s="73" t="s">
        <v>141</v>
      </c>
      <c r="C20" s="73"/>
    </row>
    <row r="21" spans="1:4" ht="24" customHeight="1" x14ac:dyDescent="0.25">
      <c r="A21" s="73" t="s">
        <v>132</v>
      </c>
      <c r="B21" s="73"/>
      <c r="C21" s="73"/>
    </row>
    <row r="22" spans="1:4" ht="24" customHeight="1" x14ac:dyDescent="0.25">
      <c r="A22" s="73" t="s">
        <v>177</v>
      </c>
      <c r="B22" s="90">
        <f>COUNTIF(B3:B21,"x")</f>
        <v>17</v>
      </c>
      <c r="C22" s="58"/>
      <c r="D22" s="91" t="str">
        <f>+IF(F3=0,"",IF(F3&gt;=12,"Catastrófico",IF(F3&gt;=6,"Mayor",IF(F3&lt;=5,"Moderado",""))))</f>
        <v>Catastrófico</v>
      </c>
    </row>
    <row r="23" spans="1:4" ht="112.5" customHeight="1" x14ac:dyDescent="0.25">
      <c r="A23" s="87" t="s">
        <v>188</v>
      </c>
      <c r="B23" s="60" t="s">
        <v>161</v>
      </c>
      <c r="C23" s="87"/>
      <c r="D23" s="105"/>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&amp;L&amp;G
&amp;"Arial,Normal"&amp;12POLÍTICA DE GESTIÓN DEL RIESGO
Código: E-FO-017 | Versión: 11 | Diciembre 15 de 2023&amp;"-,Normal"&amp;11
&amp;R&amp;"Arial,Negrita"&amp;12&amp;G</oddHeader>
    <oddFooter xml:space="preserve">&amp;L&amp;"Arial,Normal"&amp;12Carrera 10 No. 97A-13, Piso 6, Torre A | Bogotá D.C. | PBX: (+57) 601 601 2424 
Línea gratuita nacional: 018000413795 | Código postal: 110221 | www.apccolombia.gov.co
Página: &amp;P/&amp;N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4" zoomScaleNormal="100" workbookViewId="0">
      <selection activeCell="A19" sqref="A19"/>
    </sheetView>
  </sheetViews>
  <sheetFormatPr baseColWidth="10" defaultRowHeight="15" x14ac:dyDescent="0.25"/>
  <cols>
    <col min="1" max="1" width="17.140625" style="46" customWidth="1"/>
    <col min="2" max="3" width="60.7109375" style="46" customWidth="1"/>
    <col min="4" max="16384" width="11.42578125" style="46"/>
  </cols>
  <sheetData>
    <row r="1" spans="1:3" ht="317.25" customHeight="1" x14ac:dyDescent="0.25">
      <c r="A1" s="420" t="s">
        <v>380</v>
      </c>
      <c r="B1" s="420"/>
      <c r="C1" s="420"/>
    </row>
    <row r="2" spans="1:3" ht="15.75" x14ac:dyDescent="0.25">
      <c r="A2" s="419" t="s">
        <v>282</v>
      </c>
      <c r="B2" s="172" t="s">
        <v>283</v>
      </c>
      <c r="C2" s="172" t="s">
        <v>285</v>
      </c>
    </row>
    <row r="3" spans="1:3" ht="30" x14ac:dyDescent="0.25">
      <c r="A3" s="419"/>
      <c r="B3" s="173" t="s">
        <v>284</v>
      </c>
      <c r="C3" s="174" t="s">
        <v>381</v>
      </c>
    </row>
    <row r="4" spans="1:3" ht="30" x14ac:dyDescent="0.25">
      <c r="A4" s="59">
        <v>1</v>
      </c>
      <c r="B4" s="59" t="s">
        <v>286</v>
      </c>
      <c r="C4" s="59" t="s">
        <v>287</v>
      </c>
    </row>
    <row r="5" spans="1:3" ht="30" x14ac:dyDescent="0.25">
      <c r="A5" s="59">
        <v>2</v>
      </c>
      <c r="B5" s="59" t="s">
        <v>288</v>
      </c>
      <c r="C5" s="59" t="s">
        <v>289</v>
      </c>
    </row>
    <row r="6" spans="1:3" ht="45" x14ac:dyDescent="0.25">
      <c r="A6" s="59">
        <v>3</v>
      </c>
      <c r="B6" s="59" t="s">
        <v>290</v>
      </c>
      <c r="C6" s="59" t="s">
        <v>291</v>
      </c>
    </row>
    <row r="7" spans="1:3" x14ac:dyDescent="0.25">
      <c r="A7" s="59">
        <v>4</v>
      </c>
      <c r="B7" s="59" t="s">
        <v>292</v>
      </c>
      <c r="C7" s="59" t="s">
        <v>293</v>
      </c>
    </row>
    <row r="8" spans="1:3" ht="30" x14ac:dyDescent="0.25">
      <c r="A8" s="59">
        <v>5</v>
      </c>
      <c r="B8" s="59" t="s">
        <v>294</v>
      </c>
      <c r="C8" s="59" t="s">
        <v>295</v>
      </c>
    </row>
    <row r="9" spans="1:3" ht="30" x14ac:dyDescent="0.25">
      <c r="A9" s="59">
        <v>6</v>
      </c>
      <c r="B9" s="59" t="s">
        <v>296</v>
      </c>
      <c r="C9" s="59" t="s">
        <v>297</v>
      </c>
    </row>
    <row r="10" spans="1:3" ht="30" x14ac:dyDescent="0.25">
      <c r="A10" s="59">
        <v>7</v>
      </c>
      <c r="B10" s="59" t="s">
        <v>298</v>
      </c>
      <c r="C10" s="59" t="s">
        <v>299</v>
      </c>
    </row>
    <row r="11" spans="1:3" x14ac:dyDescent="0.25">
      <c r="A11" s="59">
        <v>8</v>
      </c>
      <c r="B11" s="59" t="s">
        <v>296</v>
      </c>
      <c r="C11" s="59" t="s">
        <v>300</v>
      </c>
    </row>
    <row r="12" spans="1:3" ht="45" x14ac:dyDescent="0.25">
      <c r="A12" s="59">
        <v>9</v>
      </c>
      <c r="B12" s="59" t="s">
        <v>301</v>
      </c>
      <c r="C12" s="59" t="s">
        <v>302</v>
      </c>
    </row>
    <row r="13" spans="1:3" ht="30" x14ac:dyDescent="0.25">
      <c r="A13" s="59">
        <v>10</v>
      </c>
      <c r="B13" s="59" t="s">
        <v>303</v>
      </c>
      <c r="C13" s="59" t="s">
        <v>304</v>
      </c>
    </row>
    <row r="14" spans="1:3" ht="45" x14ac:dyDescent="0.25">
      <c r="A14" s="59">
        <v>11</v>
      </c>
      <c r="B14" s="59" t="s">
        <v>305</v>
      </c>
      <c r="C14" s="59" t="s">
        <v>306</v>
      </c>
    </row>
    <row r="15" spans="1:3" ht="30" x14ac:dyDescent="0.25">
      <c r="A15" s="59">
        <v>12</v>
      </c>
      <c r="B15" s="59" t="s">
        <v>307</v>
      </c>
      <c r="C15" s="59" t="s">
        <v>308</v>
      </c>
    </row>
    <row r="16" spans="1:3" ht="30" x14ac:dyDescent="0.25">
      <c r="A16" s="59">
        <v>13</v>
      </c>
      <c r="B16" s="59" t="s">
        <v>309</v>
      </c>
      <c r="C16" s="59" t="s">
        <v>310</v>
      </c>
    </row>
    <row r="17" spans="1:3" x14ac:dyDescent="0.25">
      <c r="A17" s="59">
        <v>14</v>
      </c>
      <c r="B17" s="59" t="s">
        <v>311</v>
      </c>
      <c r="C17" s="59" t="s">
        <v>312</v>
      </c>
    </row>
    <row r="18" spans="1:3" ht="30" x14ac:dyDescent="0.25">
      <c r="A18" s="59">
        <v>15</v>
      </c>
      <c r="B18" s="59" t="s">
        <v>313</v>
      </c>
      <c r="C18" s="59" t="s">
        <v>314</v>
      </c>
    </row>
    <row r="19" spans="1:3" ht="45" x14ac:dyDescent="0.25">
      <c r="A19" s="59">
        <v>16</v>
      </c>
      <c r="B19" s="59" t="s">
        <v>315</v>
      </c>
      <c r="C19" s="59" t="s">
        <v>316</v>
      </c>
    </row>
    <row r="20" spans="1:3" x14ac:dyDescent="0.25">
      <c r="A20" s="59">
        <v>17</v>
      </c>
      <c r="B20" s="59" t="s">
        <v>317</v>
      </c>
      <c r="C20" s="59" t="s">
        <v>318</v>
      </c>
    </row>
    <row r="21" spans="1:3" ht="45" x14ac:dyDescent="0.25">
      <c r="A21" s="59">
        <v>18</v>
      </c>
      <c r="B21" s="59" t="s">
        <v>317</v>
      </c>
      <c r="C21" s="59" t="s">
        <v>319</v>
      </c>
    </row>
    <row r="22" spans="1:3" ht="45" x14ac:dyDescent="0.25">
      <c r="A22" s="59">
        <v>19</v>
      </c>
      <c r="B22" s="59" t="s">
        <v>317</v>
      </c>
      <c r="C22" s="59" t="s">
        <v>320</v>
      </c>
    </row>
    <row r="23" spans="1:3" x14ac:dyDescent="0.25">
      <c r="A23" s="59">
        <v>20</v>
      </c>
      <c r="B23" s="59" t="s">
        <v>317</v>
      </c>
      <c r="C23" s="59" t="s">
        <v>321</v>
      </c>
    </row>
    <row r="24" spans="1:3" ht="45" x14ac:dyDescent="0.25">
      <c r="A24" s="59">
        <v>21</v>
      </c>
      <c r="B24" s="59" t="s">
        <v>322</v>
      </c>
      <c r="C24" s="59" t="s">
        <v>323</v>
      </c>
    </row>
    <row r="25" spans="1:3" ht="30" x14ac:dyDescent="0.25">
      <c r="A25" s="59">
        <v>22</v>
      </c>
      <c r="B25" s="59" t="s">
        <v>324</v>
      </c>
      <c r="C25" s="59" t="s">
        <v>325</v>
      </c>
    </row>
    <row r="26" spans="1:3" ht="30" x14ac:dyDescent="0.25">
      <c r="A26" s="59">
        <v>23</v>
      </c>
      <c r="B26" s="59" t="s">
        <v>326</v>
      </c>
      <c r="C26" s="59" t="s">
        <v>327</v>
      </c>
    </row>
    <row r="27" spans="1:3" ht="45" x14ac:dyDescent="0.25">
      <c r="A27" s="59">
        <v>24</v>
      </c>
      <c r="B27" s="59" t="s">
        <v>328</v>
      </c>
      <c r="C27" s="59" t="s">
        <v>329</v>
      </c>
    </row>
    <row r="28" spans="1:3" ht="30" x14ac:dyDescent="0.25">
      <c r="A28" s="59">
        <v>25</v>
      </c>
      <c r="B28" s="59" t="s">
        <v>330</v>
      </c>
      <c r="C28" s="59" t="s">
        <v>331</v>
      </c>
    </row>
    <row r="29" spans="1:3" ht="30" x14ac:dyDescent="0.25">
      <c r="A29" s="59">
        <v>26</v>
      </c>
      <c r="B29" s="59" t="s">
        <v>332</v>
      </c>
      <c r="C29" s="59" t="s">
        <v>333</v>
      </c>
    </row>
    <row r="30" spans="1:3" ht="30" x14ac:dyDescent="0.25">
      <c r="A30" s="59">
        <v>27</v>
      </c>
      <c r="B30" s="59" t="s">
        <v>334</v>
      </c>
      <c r="C30" s="59" t="s">
        <v>335</v>
      </c>
    </row>
    <row r="31" spans="1:3" ht="30" x14ac:dyDescent="0.25">
      <c r="A31" s="59">
        <v>28</v>
      </c>
      <c r="B31" s="59" t="s">
        <v>336</v>
      </c>
      <c r="C31" s="59" t="s">
        <v>337</v>
      </c>
    </row>
    <row r="32" spans="1:3" ht="30" x14ac:dyDescent="0.25">
      <c r="A32" s="59">
        <v>29</v>
      </c>
      <c r="B32" s="59" t="s">
        <v>338</v>
      </c>
      <c r="C32" s="59" t="s">
        <v>339</v>
      </c>
    </row>
    <row r="33" spans="1:3" ht="30" x14ac:dyDescent="0.25">
      <c r="A33" s="59">
        <v>30</v>
      </c>
      <c r="B33" s="59" t="s">
        <v>340</v>
      </c>
      <c r="C33" s="59" t="s">
        <v>341</v>
      </c>
    </row>
    <row r="34" spans="1:3" ht="30" x14ac:dyDescent="0.25">
      <c r="A34" s="59">
        <v>31</v>
      </c>
      <c r="B34" s="59" t="s">
        <v>342</v>
      </c>
      <c r="C34" s="59" t="s">
        <v>343</v>
      </c>
    </row>
    <row r="35" spans="1:3" x14ac:dyDescent="0.25">
      <c r="A35" s="59">
        <v>32</v>
      </c>
      <c r="B35" s="59" t="s">
        <v>344</v>
      </c>
      <c r="C35" s="59" t="s">
        <v>345</v>
      </c>
    </row>
    <row r="36" spans="1:3" ht="30" x14ac:dyDescent="0.25">
      <c r="A36" s="59">
        <v>33</v>
      </c>
      <c r="B36" s="59" t="s">
        <v>346</v>
      </c>
      <c r="C36" s="59" t="s">
        <v>347</v>
      </c>
    </row>
    <row r="37" spans="1:3" x14ac:dyDescent="0.25">
      <c r="A37" s="59">
        <v>34</v>
      </c>
      <c r="B37" s="59" t="s">
        <v>348</v>
      </c>
      <c r="C37" s="59" t="s">
        <v>349</v>
      </c>
    </row>
    <row r="38" spans="1:3" ht="30" x14ac:dyDescent="0.25">
      <c r="A38" s="59">
        <v>35</v>
      </c>
      <c r="B38" s="59" t="s">
        <v>350</v>
      </c>
      <c r="C38" s="59" t="s">
        <v>351</v>
      </c>
    </row>
    <row r="39" spans="1:3" ht="30" x14ac:dyDescent="0.25">
      <c r="A39" s="59">
        <v>36</v>
      </c>
      <c r="B39" s="59" t="s">
        <v>324</v>
      </c>
      <c r="C39" s="59" t="s">
        <v>352</v>
      </c>
    </row>
    <row r="40" spans="1:3" x14ac:dyDescent="0.25">
      <c r="A40" s="59">
        <v>37</v>
      </c>
      <c r="B40" s="59" t="s">
        <v>353</v>
      </c>
      <c r="C40" s="59" t="s">
        <v>354</v>
      </c>
    </row>
    <row r="41" spans="1:3" ht="30" x14ac:dyDescent="0.25">
      <c r="A41" s="59">
        <v>38</v>
      </c>
      <c r="B41" s="59" t="s">
        <v>355</v>
      </c>
      <c r="C41" s="59" t="s">
        <v>356</v>
      </c>
    </row>
    <row r="42" spans="1:3" ht="30" x14ac:dyDescent="0.25">
      <c r="A42" s="59">
        <v>39</v>
      </c>
      <c r="B42" s="59" t="s">
        <v>357</v>
      </c>
      <c r="C42" s="59" t="s">
        <v>358</v>
      </c>
    </row>
    <row r="43" spans="1:3" ht="30" x14ac:dyDescent="0.25">
      <c r="A43" s="59">
        <v>40</v>
      </c>
      <c r="B43" s="59" t="s">
        <v>359</v>
      </c>
      <c r="C43" s="59" t="s">
        <v>360</v>
      </c>
    </row>
    <row r="44" spans="1:3" ht="30" x14ac:dyDescent="0.25">
      <c r="A44" s="59">
        <v>41</v>
      </c>
      <c r="B44" s="59" t="s">
        <v>357</v>
      </c>
      <c r="C44" s="59" t="s">
        <v>361</v>
      </c>
    </row>
    <row r="45" spans="1:3" x14ac:dyDescent="0.25">
      <c r="A45" s="59">
        <v>42</v>
      </c>
      <c r="B45" s="59" t="s">
        <v>362</v>
      </c>
      <c r="C45" s="59" t="s">
        <v>363</v>
      </c>
    </row>
    <row r="46" spans="1:3" ht="30" x14ac:dyDescent="0.25">
      <c r="A46" s="59">
        <v>43</v>
      </c>
      <c r="B46" s="59" t="s">
        <v>364</v>
      </c>
      <c r="C46" s="59" t="s">
        <v>365</v>
      </c>
    </row>
    <row r="47" spans="1:3" ht="30" x14ac:dyDescent="0.25">
      <c r="A47" s="59">
        <v>43</v>
      </c>
      <c r="B47" s="59" t="s">
        <v>366</v>
      </c>
      <c r="C47" s="59" t="s">
        <v>367</v>
      </c>
    </row>
    <row r="48" spans="1:3" ht="30" x14ac:dyDescent="0.25">
      <c r="A48" s="59">
        <v>44</v>
      </c>
      <c r="B48" s="59" t="s">
        <v>368</v>
      </c>
      <c r="C48" s="59" t="s">
        <v>369</v>
      </c>
    </row>
    <row r="49" spans="1:3" x14ac:dyDescent="0.25">
      <c r="A49" s="59">
        <v>45</v>
      </c>
      <c r="B49" s="59" t="s">
        <v>370</v>
      </c>
      <c r="C49" s="59" t="s">
        <v>371</v>
      </c>
    </row>
    <row r="50" spans="1:3" ht="45" x14ac:dyDescent="0.25">
      <c r="A50" s="59">
        <v>46</v>
      </c>
      <c r="B50" s="59" t="s">
        <v>372</v>
      </c>
      <c r="C50" s="59" t="s">
        <v>373</v>
      </c>
    </row>
    <row r="51" spans="1:3" ht="30" x14ac:dyDescent="0.25">
      <c r="A51" s="59">
        <v>47</v>
      </c>
      <c r="B51" s="59" t="s">
        <v>374</v>
      </c>
      <c r="C51" s="59" t="s">
        <v>375</v>
      </c>
    </row>
    <row r="52" spans="1:3" ht="30" x14ac:dyDescent="0.25">
      <c r="A52" s="59">
        <v>48</v>
      </c>
      <c r="B52" s="59" t="s">
        <v>374</v>
      </c>
      <c r="C52" s="59" t="s">
        <v>376</v>
      </c>
    </row>
    <row r="53" spans="1:3" ht="30" x14ac:dyDescent="0.25">
      <c r="A53" s="59">
        <v>49</v>
      </c>
      <c r="B53" s="59" t="s">
        <v>374</v>
      </c>
      <c r="C53" s="59" t="s">
        <v>377</v>
      </c>
    </row>
    <row r="54" spans="1:3" ht="30" x14ac:dyDescent="0.25">
      <c r="A54" s="59">
        <v>50</v>
      </c>
      <c r="B54" s="59" t="s">
        <v>378</v>
      </c>
      <c r="C54" s="59" t="s">
        <v>379</v>
      </c>
    </row>
    <row r="55" spans="1:3" ht="36" customHeight="1" x14ac:dyDescent="0.25">
      <c r="A55" s="373" t="s">
        <v>382</v>
      </c>
      <c r="B55" s="373"/>
      <c r="C55" s="373"/>
    </row>
    <row r="56" spans="1:3" ht="30" customHeight="1" x14ac:dyDescent="0.25"/>
    <row r="57" spans="1:3" ht="3" customHeight="1" x14ac:dyDescent="0.25">
      <c r="A57" s="175"/>
      <c r="B57" s="175"/>
      <c r="C57" s="175"/>
    </row>
    <row r="58" spans="1:3" ht="30" customHeight="1" x14ac:dyDescent="0.25"/>
  </sheetData>
  <mergeCells count="3">
    <mergeCell ref="A2:A3"/>
    <mergeCell ref="A1:C1"/>
    <mergeCell ref="A55:C55"/>
  </mergeCells>
  <printOptions horizontalCentered="1" verticalCentered="1"/>
  <pageMargins left="0.78740157480314965" right="0.78740157480314965" top="0.78740157480314965" bottom="0.78740157480314965" header="0.39370078740157483" footer="0.39370078740157483"/>
  <pageSetup scale="55"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rowBreaks count="2" manualBreakCount="2">
    <brk id="13" max="2" man="1"/>
    <brk id="3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2"/>
  <sheetViews>
    <sheetView zoomScaleNormal="100" workbookViewId="0">
      <selection activeCell="A53" sqref="A53"/>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3" t="s">
        <v>84</v>
      </c>
      <c r="B1" s="93" t="s">
        <v>84</v>
      </c>
      <c r="C1" s="421"/>
      <c r="D1" s="421"/>
      <c r="E1" s="421"/>
      <c r="F1" s="421"/>
      <c r="G1" s="421"/>
      <c r="H1" s="421"/>
      <c r="I1" s="421"/>
      <c r="J1" s="421"/>
      <c r="K1" s="421"/>
      <c r="L1" s="421"/>
    </row>
    <row r="2" spans="1:12" ht="187.5" customHeight="1" x14ac:dyDescent="0.25">
      <c r="A2" s="92" t="s">
        <v>179</v>
      </c>
      <c r="B2" s="92" t="s">
        <v>178</v>
      </c>
    </row>
    <row r="3" spans="1:12" ht="15.75" customHeight="1" x14ac:dyDescent="0.25">
      <c r="A3" s="93" t="s">
        <v>82</v>
      </c>
      <c r="B3" s="93" t="s">
        <v>82</v>
      </c>
    </row>
    <row r="4" spans="1:12" ht="126.75" customHeight="1" x14ac:dyDescent="0.25">
      <c r="A4" s="94" t="s">
        <v>181</v>
      </c>
      <c r="B4" s="94" t="s">
        <v>180</v>
      </c>
    </row>
    <row r="5" spans="1:12" ht="15.75" customHeight="1" x14ac:dyDescent="0.25">
      <c r="A5" s="93" t="s">
        <v>148</v>
      </c>
      <c r="B5" s="93" t="s">
        <v>148</v>
      </c>
    </row>
    <row r="6" spans="1:12" ht="64.5" customHeight="1" x14ac:dyDescent="0.25">
      <c r="A6" s="92" t="s">
        <v>159</v>
      </c>
      <c r="B6" s="92" t="s">
        <v>159</v>
      </c>
    </row>
    <row r="7" spans="1:12" ht="15.75" customHeight="1" x14ac:dyDescent="0.25">
      <c r="A7" s="93" t="s">
        <v>83</v>
      </c>
      <c r="B7" s="52" t="s">
        <v>110</v>
      </c>
    </row>
    <row r="8" spans="1:12" ht="15" customHeight="1" x14ac:dyDescent="0.25">
      <c r="A8" s="95" t="s">
        <v>104</v>
      </c>
      <c r="B8" s="53" t="s">
        <v>109</v>
      </c>
    </row>
    <row r="9" spans="1:12" ht="15" customHeight="1" x14ac:dyDescent="0.25">
      <c r="A9" s="95" t="s">
        <v>105</v>
      </c>
      <c r="B9" s="53" t="s">
        <v>107</v>
      </c>
    </row>
    <row r="10" spans="1:12" ht="15" customHeight="1" x14ac:dyDescent="0.25">
      <c r="A10" s="95" t="s">
        <v>106</v>
      </c>
      <c r="B10" s="53" t="s">
        <v>108</v>
      </c>
    </row>
    <row r="11" spans="1:12" ht="63.75" customHeight="1" x14ac:dyDescent="0.25">
      <c r="A11" s="95" t="s">
        <v>85</v>
      </c>
      <c r="B11" s="53" t="s">
        <v>86</v>
      </c>
    </row>
    <row r="12" spans="1:12" ht="30.75" customHeight="1" x14ac:dyDescent="0.25">
      <c r="A12" s="96" t="s">
        <v>1</v>
      </c>
      <c r="B12" s="53" t="s">
        <v>111</v>
      </c>
    </row>
    <row r="13" spans="1:12" ht="32.25" customHeight="1" x14ac:dyDescent="0.25">
      <c r="A13" s="96" t="s">
        <v>2</v>
      </c>
      <c r="B13" s="53" t="s">
        <v>112</v>
      </c>
    </row>
    <row r="14" spans="1:12" ht="31.5" customHeight="1" x14ac:dyDescent="0.25">
      <c r="A14" s="96" t="s">
        <v>29</v>
      </c>
      <c r="B14" s="53" t="s">
        <v>113</v>
      </c>
    </row>
    <row r="15" spans="1:12" ht="61.5" customHeight="1" x14ac:dyDescent="0.25">
      <c r="A15" s="96" t="s">
        <v>0</v>
      </c>
      <c r="B15" s="53" t="s">
        <v>149</v>
      </c>
    </row>
    <row r="16" spans="1:12" ht="49.5" customHeight="1" x14ac:dyDescent="0.25">
      <c r="A16" s="96" t="s">
        <v>31</v>
      </c>
      <c r="B16" s="53" t="s">
        <v>88</v>
      </c>
    </row>
    <row r="17" spans="1:2" ht="50.25" customHeight="1" x14ac:dyDescent="0.25">
      <c r="A17" s="96" t="s">
        <v>87</v>
      </c>
      <c r="B17" s="53" t="s">
        <v>89</v>
      </c>
    </row>
    <row r="18" spans="1:2" ht="47.25" customHeight="1" x14ac:dyDescent="0.25">
      <c r="A18" s="96" t="s">
        <v>90</v>
      </c>
      <c r="B18" s="53" t="s">
        <v>91</v>
      </c>
    </row>
    <row r="19" spans="1:2" ht="31.5" customHeight="1" x14ac:dyDescent="0.25">
      <c r="A19" s="96" t="s">
        <v>30</v>
      </c>
      <c r="B19" s="53" t="s">
        <v>92</v>
      </c>
    </row>
    <row r="20" spans="1:2" ht="45.75" customHeight="1" x14ac:dyDescent="0.25">
      <c r="A20" s="96" t="s">
        <v>81</v>
      </c>
      <c r="B20" s="53" t="s">
        <v>150</v>
      </c>
    </row>
    <row r="21" spans="1:2" ht="15" customHeight="1" x14ac:dyDescent="0.25">
      <c r="A21" s="96" t="s">
        <v>8</v>
      </c>
      <c r="B21" s="53" t="s">
        <v>93</v>
      </c>
    </row>
    <row r="22" spans="1:2" ht="33" customHeight="1" x14ac:dyDescent="0.25">
      <c r="A22" s="96" t="s">
        <v>151</v>
      </c>
      <c r="B22" s="53" t="s">
        <v>94</v>
      </c>
    </row>
    <row r="23" spans="1:2" ht="32.25" customHeight="1" x14ac:dyDescent="0.25">
      <c r="A23" s="96" t="s">
        <v>152</v>
      </c>
      <c r="B23" s="53" t="s">
        <v>95</v>
      </c>
    </row>
    <row r="24" spans="1:2" ht="33.75" customHeight="1" x14ac:dyDescent="0.25">
      <c r="A24" s="96" t="s">
        <v>152</v>
      </c>
      <c r="B24" s="53" t="s">
        <v>95</v>
      </c>
    </row>
    <row r="25" spans="1:2" ht="31.5" customHeight="1" x14ac:dyDescent="0.25">
      <c r="A25" s="96" t="s">
        <v>153</v>
      </c>
      <c r="B25" s="53" t="s">
        <v>96</v>
      </c>
    </row>
    <row r="26" spans="1:2" ht="31.5" customHeight="1" x14ac:dyDescent="0.25">
      <c r="A26" s="96" t="s">
        <v>154</v>
      </c>
      <c r="B26" s="53" t="s">
        <v>97</v>
      </c>
    </row>
    <row r="27" spans="1:2" ht="31.5" customHeight="1" x14ac:dyDescent="0.25">
      <c r="A27" s="96" t="s">
        <v>155</v>
      </c>
      <c r="B27" s="53" t="s">
        <v>98</v>
      </c>
    </row>
    <row r="28" spans="1:2" ht="31.5" customHeight="1" x14ac:dyDescent="0.25">
      <c r="A28" s="96" t="s">
        <v>156</v>
      </c>
      <c r="B28" s="53" t="s">
        <v>99</v>
      </c>
    </row>
    <row r="29" spans="1:2" ht="48" customHeight="1" x14ac:dyDescent="0.25">
      <c r="A29" s="96" t="s">
        <v>100</v>
      </c>
      <c r="B29" s="53" t="s">
        <v>157</v>
      </c>
    </row>
    <row r="30" spans="1:2" ht="32.25" customHeight="1" x14ac:dyDescent="0.25">
      <c r="A30" s="96" t="s">
        <v>22</v>
      </c>
      <c r="B30" s="53" t="s">
        <v>101</v>
      </c>
    </row>
    <row r="31" spans="1:2" ht="80.25" customHeight="1" x14ac:dyDescent="0.25">
      <c r="A31" s="96" t="s">
        <v>158</v>
      </c>
      <c r="B31" s="53" t="s">
        <v>102</v>
      </c>
    </row>
    <row r="32" spans="1:2" ht="32.25" customHeight="1" x14ac:dyDescent="0.25">
      <c r="A32" s="96" t="s">
        <v>26</v>
      </c>
      <c r="B32" s="53" t="s">
        <v>103</v>
      </c>
    </row>
    <row r="33" spans="1:2" ht="15.75" x14ac:dyDescent="0.25">
      <c r="A33" s="93" t="s">
        <v>160</v>
      </c>
      <c r="B33" s="93" t="s">
        <v>160</v>
      </c>
    </row>
    <row r="34" spans="1:2" ht="33.75" customHeight="1" x14ac:dyDescent="0.25">
      <c r="A34" s="97" t="s">
        <v>182</v>
      </c>
      <c r="B34" s="97" t="s">
        <v>182</v>
      </c>
    </row>
    <row r="35" spans="1:2" ht="15" customHeight="1" x14ac:dyDescent="0.25">
      <c r="A35" s="97" t="s">
        <v>183</v>
      </c>
      <c r="B35" s="97" t="s">
        <v>183</v>
      </c>
    </row>
    <row r="36" spans="1:2" ht="15" customHeight="1" x14ac:dyDescent="0.25">
      <c r="A36" s="97" t="s">
        <v>184</v>
      </c>
      <c r="B36" s="97" t="s">
        <v>184</v>
      </c>
    </row>
    <row r="37" spans="1:2" ht="15" customHeight="1" x14ac:dyDescent="0.25">
      <c r="A37" s="97" t="s">
        <v>185</v>
      </c>
      <c r="B37" s="97" t="s">
        <v>185</v>
      </c>
    </row>
    <row r="38" spans="1:2" ht="15" customHeight="1" x14ac:dyDescent="0.25">
      <c r="A38" s="97" t="s">
        <v>186</v>
      </c>
      <c r="B38" s="97" t="s">
        <v>186</v>
      </c>
    </row>
    <row r="39" spans="1:2" s="42" customFormat="1" ht="33.75" customHeight="1" x14ac:dyDescent="0.25">
      <c r="A39" s="422" t="s">
        <v>161</v>
      </c>
      <c r="B39" s="423"/>
    </row>
    <row r="40" spans="1:2" ht="30" customHeight="1" x14ac:dyDescent="0.25">
      <c r="A40" s="43"/>
    </row>
    <row r="41" spans="1:2" ht="3" customHeight="1" x14ac:dyDescent="0.25">
      <c r="A41" s="171"/>
      <c r="B41" s="171"/>
    </row>
    <row r="42" spans="1:2" ht="30" customHeight="1" x14ac:dyDescent="0.25"/>
  </sheetData>
  <mergeCells count="2">
    <mergeCell ref="C1:L1"/>
    <mergeCell ref="A39:B39"/>
  </mergeCells>
  <printOptions horizontalCentered="1" verticalCentered="1"/>
  <pageMargins left="0.78740157480314965" right="0.78740157480314965" top="0.78740157480314965" bottom="0.78740157480314965" header="0.39370078740157483" footer="0.39370078740157483"/>
  <pageSetup scale="40"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B19" sqref="B19"/>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1" t="s">
        <v>36</v>
      </c>
      <c r="B1" s="51" t="s">
        <v>36</v>
      </c>
      <c r="C1" s="51"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176</v>
      </c>
      <c r="B2" s="79" t="s">
        <v>33</v>
      </c>
      <c r="C2" s="79"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80" t="s">
        <v>32</v>
      </c>
      <c r="B3" s="81" t="s">
        <v>51</v>
      </c>
      <c r="C3" s="82">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3" t="s">
        <v>34</v>
      </c>
      <c r="B4" s="81" t="s">
        <v>52</v>
      </c>
      <c r="C4" s="82">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4" t="s">
        <v>56</v>
      </c>
      <c r="B5" s="81" t="s">
        <v>53</v>
      </c>
      <c r="C5" s="82">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5" t="s">
        <v>5</v>
      </c>
      <c r="B6" s="81" t="s">
        <v>54</v>
      </c>
      <c r="C6" s="82">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2" t="s">
        <v>35</v>
      </c>
      <c r="B7" s="81" t="s">
        <v>55</v>
      </c>
      <c r="C7" s="82">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37.5" customHeight="1" x14ac:dyDescent="0.25">
      <c r="A8" s="424" t="s">
        <v>161</v>
      </c>
      <c r="B8" s="425"/>
      <c r="C8" s="426"/>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ht="30" customHeight="1" x14ac:dyDescent="0.25">
      <c r="A9" s="86"/>
      <c r="B9" s="75"/>
      <c r="C9" s="75"/>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ht="3" customHeight="1" x14ac:dyDescent="0.25">
      <c r="A10" s="170"/>
      <c r="B10" s="170"/>
      <c r="C10" s="170"/>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30" customHeight="1" x14ac:dyDescent="0.25">
      <c r="A11" s="75"/>
      <c r="B11" s="75"/>
      <c r="C11" s="75"/>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5"/>
      <c r="B12" s="75"/>
      <c r="C12" s="7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5"/>
      <c r="B13" s="75"/>
      <c r="C13" s="75"/>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5"/>
      <c r="B14" s="75"/>
      <c r="C14" s="75"/>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mergeCells count="1">
    <mergeCell ref="A8:C8"/>
  </mergeCells>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
&amp;"Arial,Normal"&amp;12
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5" t="s">
        <v>37</v>
      </c>
      <c r="B1" s="65" t="s">
        <v>37</v>
      </c>
      <c r="C1" s="65" t="s">
        <v>37</v>
      </c>
      <c r="D1" s="65" t="s">
        <v>37</v>
      </c>
      <c r="E1" s="44"/>
      <c r="F1" s="44"/>
      <c r="G1" s="44"/>
      <c r="H1" s="44"/>
      <c r="I1" s="44"/>
      <c r="J1" s="44"/>
      <c r="K1" s="44"/>
      <c r="L1" s="44"/>
      <c r="M1" s="44"/>
      <c r="N1" s="44"/>
      <c r="O1" s="44"/>
      <c r="P1" s="44"/>
      <c r="Q1" s="44"/>
      <c r="R1" s="44"/>
      <c r="S1" s="44"/>
      <c r="T1" s="44"/>
    </row>
    <row r="2" spans="1:20" ht="15.75" x14ac:dyDescent="0.25">
      <c r="A2" s="56" t="s">
        <v>176</v>
      </c>
      <c r="B2" s="66" t="s">
        <v>174</v>
      </c>
      <c r="C2" s="66" t="s">
        <v>175</v>
      </c>
      <c r="D2" s="66" t="s">
        <v>256</v>
      </c>
      <c r="E2" s="44"/>
      <c r="F2" s="44"/>
      <c r="G2" s="44"/>
      <c r="H2" s="44"/>
      <c r="I2" s="44"/>
      <c r="J2" s="44"/>
      <c r="K2" s="44"/>
      <c r="L2" s="44"/>
      <c r="M2" s="44"/>
      <c r="N2" s="44"/>
      <c r="O2" s="44"/>
      <c r="P2" s="44"/>
      <c r="Q2" s="44"/>
      <c r="R2" s="44"/>
      <c r="S2" s="44"/>
      <c r="T2" s="44"/>
    </row>
    <row r="3" spans="1:20" ht="30" x14ac:dyDescent="0.25">
      <c r="A3" s="67" t="s">
        <v>265</v>
      </c>
      <c r="B3" s="68" t="s">
        <v>187</v>
      </c>
      <c r="C3" s="68" t="s">
        <v>250</v>
      </c>
      <c r="D3" s="68" t="s">
        <v>257</v>
      </c>
      <c r="E3" s="44"/>
      <c r="F3" s="44"/>
      <c r="G3" s="44"/>
      <c r="H3" s="44"/>
      <c r="I3" s="44"/>
      <c r="J3" s="44"/>
      <c r="K3" s="44"/>
      <c r="L3" s="44"/>
      <c r="M3" s="44"/>
      <c r="N3" s="44"/>
      <c r="O3" s="44"/>
      <c r="P3" s="44"/>
      <c r="Q3" s="44"/>
      <c r="R3" s="44"/>
      <c r="S3" s="44"/>
      <c r="T3" s="44"/>
    </row>
    <row r="4" spans="1:20" ht="60" x14ac:dyDescent="0.25">
      <c r="A4" s="69" t="s">
        <v>266</v>
      </c>
      <c r="B4" s="68" t="s">
        <v>75</v>
      </c>
      <c r="C4" s="68" t="s">
        <v>262</v>
      </c>
      <c r="D4" s="68" t="s">
        <v>258</v>
      </c>
      <c r="E4" s="44"/>
      <c r="F4" s="44"/>
      <c r="G4" s="44"/>
      <c r="H4" s="44"/>
      <c r="I4" s="44"/>
      <c r="J4" s="44"/>
      <c r="K4" s="44"/>
      <c r="L4" s="44"/>
      <c r="M4" s="44"/>
      <c r="N4" s="44"/>
      <c r="O4" s="44"/>
      <c r="P4" s="44"/>
      <c r="Q4" s="44"/>
      <c r="R4" s="44"/>
      <c r="S4" s="44"/>
      <c r="T4" s="44"/>
    </row>
    <row r="5" spans="1:20" ht="45" x14ac:dyDescent="0.25">
      <c r="A5" s="70" t="s">
        <v>49</v>
      </c>
      <c r="B5" s="68" t="s">
        <v>74</v>
      </c>
      <c r="C5" s="68" t="s">
        <v>77</v>
      </c>
      <c r="D5" s="68" t="s">
        <v>259</v>
      </c>
      <c r="E5" s="44"/>
      <c r="F5" s="44"/>
      <c r="G5" s="44"/>
      <c r="H5" s="44"/>
      <c r="I5" s="44"/>
      <c r="J5" s="44"/>
      <c r="K5" s="44"/>
      <c r="L5" s="44"/>
      <c r="M5" s="44"/>
      <c r="N5" s="44"/>
      <c r="O5" s="44"/>
      <c r="P5" s="44"/>
      <c r="Q5" s="44"/>
      <c r="R5" s="44"/>
      <c r="S5" s="44"/>
      <c r="T5" s="44"/>
    </row>
    <row r="6" spans="1:20" ht="45" x14ac:dyDescent="0.25">
      <c r="A6" s="71" t="s">
        <v>267</v>
      </c>
      <c r="B6" s="68" t="s">
        <v>248</v>
      </c>
      <c r="C6" s="68" t="s">
        <v>263</v>
      </c>
      <c r="D6" s="68" t="s">
        <v>260</v>
      </c>
      <c r="E6" s="44"/>
      <c r="F6" s="44"/>
      <c r="G6" s="44"/>
      <c r="H6" s="44"/>
      <c r="I6" s="44"/>
      <c r="J6" s="44"/>
      <c r="K6" s="44"/>
      <c r="L6" s="44"/>
      <c r="M6" s="44"/>
      <c r="N6" s="44"/>
      <c r="O6" s="44"/>
      <c r="P6" s="44"/>
      <c r="Q6" s="44"/>
      <c r="R6" s="44"/>
      <c r="S6" s="44"/>
      <c r="T6" s="44"/>
    </row>
    <row r="7" spans="1:20" ht="45" x14ac:dyDescent="0.25">
      <c r="A7" s="72" t="s">
        <v>268</v>
      </c>
      <c r="B7" s="68" t="s">
        <v>249</v>
      </c>
      <c r="C7" s="68" t="s">
        <v>264</v>
      </c>
      <c r="D7" s="68" t="s">
        <v>261</v>
      </c>
      <c r="E7" s="44"/>
      <c r="F7" s="44"/>
      <c r="G7" s="44"/>
      <c r="H7" s="44"/>
      <c r="I7" s="44"/>
      <c r="J7" s="44"/>
      <c r="K7" s="44"/>
      <c r="L7" s="44"/>
      <c r="M7" s="44"/>
      <c r="N7" s="44"/>
      <c r="O7" s="44"/>
      <c r="P7" s="44"/>
      <c r="Q7" s="44"/>
      <c r="R7" s="44"/>
      <c r="S7" s="44"/>
      <c r="T7" s="44"/>
    </row>
    <row r="8" spans="1:20" ht="36" customHeight="1" x14ac:dyDescent="0.25">
      <c r="A8" s="424" t="s">
        <v>161</v>
      </c>
      <c r="B8" s="425"/>
      <c r="C8" s="425"/>
      <c r="D8" s="426"/>
      <c r="E8" s="44"/>
      <c r="F8" s="44"/>
      <c r="G8" s="44"/>
      <c r="H8" s="44"/>
      <c r="I8" s="44"/>
      <c r="J8" s="44"/>
      <c r="K8" s="44"/>
      <c r="L8" s="44"/>
      <c r="M8" s="44"/>
      <c r="N8" s="44"/>
      <c r="O8" s="44"/>
      <c r="P8" s="44"/>
      <c r="Q8" s="44"/>
      <c r="R8" s="44"/>
      <c r="S8" s="44"/>
      <c r="T8" s="44"/>
    </row>
    <row r="9" spans="1:20" ht="30" customHeight="1" x14ac:dyDescent="0.25">
      <c r="A9" s="74"/>
      <c r="B9" s="74" t="s">
        <v>74</v>
      </c>
      <c r="C9" s="74" t="s">
        <v>77</v>
      </c>
      <c r="D9" s="44"/>
      <c r="E9" s="44"/>
      <c r="F9" s="44"/>
      <c r="G9" s="44"/>
      <c r="H9" s="44"/>
      <c r="I9" s="44"/>
      <c r="J9" s="44"/>
      <c r="K9" s="44"/>
      <c r="L9" s="44"/>
      <c r="M9" s="44"/>
      <c r="N9" s="44"/>
      <c r="O9" s="44"/>
      <c r="P9" s="44"/>
      <c r="Q9" s="44"/>
      <c r="R9" s="44"/>
      <c r="S9" s="44"/>
      <c r="T9" s="44"/>
    </row>
    <row r="10" spans="1:20" ht="3" customHeight="1" x14ac:dyDescent="0.25">
      <c r="A10" s="170"/>
      <c r="B10" s="170"/>
      <c r="C10" s="169"/>
      <c r="D10" s="169"/>
    </row>
    <row r="11" spans="1:20" ht="103.5" hidden="1" customHeight="1" x14ac:dyDescent="0.25">
      <c r="A11" s="77"/>
      <c r="C11" s="168" t="s">
        <v>252</v>
      </c>
      <c r="D11" s="168" t="s">
        <v>187</v>
      </c>
      <c r="E11" s="168" t="s">
        <v>250</v>
      </c>
    </row>
    <row r="12" spans="1:20" ht="93.75" hidden="1" customHeight="1" x14ac:dyDescent="0.25">
      <c r="A12" s="77"/>
      <c r="C12" s="168" t="s">
        <v>253</v>
      </c>
      <c r="D12" s="168" t="s">
        <v>75</v>
      </c>
      <c r="E12" s="168" t="s">
        <v>76</v>
      </c>
    </row>
    <row r="13" spans="1:20" ht="108.75" hidden="1" customHeight="1" x14ac:dyDescent="0.25">
      <c r="A13" s="77"/>
      <c r="C13" s="168"/>
      <c r="D13" s="168" t="s">
        <v>74</v>
      </c>
      <c r="E13" s="168" t="s">
        <v>77</v>
      </c>
    </row>
    <row r="14" spans="1:20" ht="105" hidden="1" customHeight="1" x14ac:dyDescent="0.25">
      <c r="A14" s="77"/>
      <c r="C14" s="168"/>
      <c r="D14" s="168" t="s">
        <v>248</v>
      </c>
      <c r="E14" s="168" t="s">
        <v>78</v>
      </c>
    </row>
    <row r="15" spans="1:20" ht="88.5" hidden="1" customHeight="1" x14ac:dyDescent="0.25">
      <c r="A15" s="77"/>
      <c r="C15" s="168"/>
      <c r="D15" s="168" t="s">
        <v>249</v>
      </c>
      <c r="E15" s="168" t="s">
        <v>251</v>
      </c>
    </row>
    <row r="16" spans="1:20" ht="97.5" hidden="1" customHeight="1" x14ac:dyDescent="0.25">
      <c r="A16" s="77"/>
      <c r="B16" s="77"/>
      <c r="C16" s="77"/>
    </row>
    <row r="17" spans="1:3" ht="30" customHeight="1" x14ac:dyDescent="0.25">
      <c r="A17" s="77"/>
      <c r="B17" s="77"/>
      <c r="C17" s="77"/>
    </row>
    <row r="18" spans="1:3" x14ac:dyDescent="0.25"/>
    <row r="19" spans="1:3" x14ac:dyDescent="0.25"/>
    <row r="20" spans="1:3" x14ac:dyDescent="0.25"/>
  </sheetData>
  <mergeCells count="1">
    <mergeCell ref="A8:D8"/>
  </mergeCells>
  <printOptions horizontalCentered="1" verticalCentered="1"/>
  <pageMargins left="0.78740157480314965" right="0.78740157480314965" top="0.78740157480314965" bottom="0.78740157480314965" header="0.39370078740157483" footer="0.39370078740157483"/>
  <pageSetup scale="56" orientation="landscape" verticalDpi="597" r:id="rId1"/>
  <headerFooter>
    <oddHeader>&amp;L&amp;G
&amp;"Arial,Normal"&amp;12POLÍTICA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oddFooter>
  </headerFooter>
  <colBreaks count="1" manualBreakCount="1">
    <brk id="4" max="9"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
  <sheetViews>
    <sheetView zoomScaleNormal="100" workbookViewId="0">
      <selection activeCell="B8" sqref="B8"/>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2" t="s">
        <v>46</v>
      </c>
      <c r="B1" s="62" t="s">
        <v>46</v>
      </c>
      <c r="C1" s="62" t="s">
        <v>46</v>
      </c>
      <c r="D1" s="62" t="s">
        <v>46</v>
      </c>
      <c r="E1" s="62" t="s">
        <v>46</v>
      </c>
    </row>
    <row r="2" spans="1:5" ht="15.75" customHeight="1" x14ac:dyDescent="0.25">
      <c r="A2" s="62" t="s">
        <v>38</v>
      </c>
      <c r="B2" s="62" t="s">
        <v>38</v>
      </c>
      <c r="C2" s="62" t="s">
        <v>38</v>
      </c>
      <c r="D2" s="62" t="s">
        <v>39</v>
      </c>
      <c r="E2" s="62" t="s">
        <v>40</v>
      </c>
    </row>
    <row r="3" spans="1:5" ht="30" x14ac:dyDescent="0.25">
      <c r="A3" s="63" t="s">
        <v>41</v>
      </c>
      <c r="B3" s="63" t="s">
        <v>9</v>
      </c>
      <c r="C3" s="63" t="s">
        <v>10</v>
      </c>
      <c r="D3" s="63" t="s">
        <v>167</v>
      </c>
      <c r="E3" s="64">
        <v>0.25</v>
      </c>
    </row>
    <row r="4" spans="1:5" ht="45" x14ac:dyDescent="0.25">
      <c r="A4" s="63" t="s">
        <v>41</v>
      </c>
      <c r="B4" s="63" t="s">
        <v>9</v>
      </c>
      <c r="C4" s="63" t="s">
        <v>11</v>
      </c>
      <c r="D4" s="63" t="s">
        <v>166</v>
      </c>
      <c r="E4" s="64">
        <v>0.15</v>
      </c>
    </row>
    <row r="5" spans="1:5" ht="45" x14ac:dyDescent="0.25">
      <c r="A5" s="63" t="s">
        <v>41</v>
      </c>
      <c r="B5" s="63" t="s">
        <v>9</v>
      </c>
      <c r="C5" s="63" t="s">
        <v>12</v>
      </c>
      <c r="D5" s="63" t="s">
        <v>165</v>
      </c>
      <c r="E5" s="64">
        <v>0.1</v>
      </c>
    </row>
    <row r="6" spans="1:5" ht="75" x14ac:dyDescent="0.25">
      <c r="A6" s="63" t="s">
        <v>41</v>
      </c>
      <c r="B6" s="78" t="s">
        <v>13</v>
      </c>
      <c r="C6" s="63" t="s">
        <v>7</v>
      </c>
      <c r="D6" s="63" t="s">
        <v>168</v>
      </c>
      <c r="E6" s="64">
        <v>0.25</v>
      </c>
    </row>
    <row r="7" spans="1:5" ht="30" x14ac:dyDescent="0.25">
      <c r="A7" s="63" t="s">
        <v>41</v>
      </c>
      <c r="B7" s="78" t="s">
        <v>13</v>
      </c>
      <c r="C7" s="63" t="s">
        <v>6</v>
      </c>
      <c r="D7" s="63" t="s">
        <v>42</v>
      </c>
      <c r="E7" s="64">
        <v>0.15</v>
      </c>
    </row>
    <row r="8" spans="1:5" ht="60" x14ac:dyDescent="0.25">
      <c r="A8" s="63" t="s">
        <v>162</v>
      </c>
      <c r="B8" s="63" t="s">
        <v>14</v>
      </c>
      <c r="C8" s="63" t="s">
        <v>15</v>
      </c>
      <c r="D8" s="63" t="s">
        <v>163</v>
      </c>
      <c r="E8" s="63" t="s">
        <v>43</v>
      </c>
    </row>
    <row r="9" spans="1:5" ht="60" x14ac:dyDescent="0.25">
      <c r="A9" s="63" t="s">
        <v>162</v>
      </c>
      <c r="B9" s="63" t="s">
        <v>14</v>
      </c>
      <c r="C9" s="63" t="s">
        <v>16</v>
      </c>
      <c r="D9" s="63" t="s">
        <v>44</v>
      </c>
      <c r="E9" s="63" t="s">
        <v>43</v>
      </c>
    </row>
    <row r="10" spans="1:5" ht="45" x14ac:dyDescent="0.25">
      <c r="A10" s="63" t="s">
        <v>162</v>
      </c>
      <c r="B10" s="63" t="s">
        <v>17</v>
      </c>
      <c r="C10" s="63" t="s">
        <v>18</v>
      </c>
      <c r="D10" s="63" t="s">
        <v>164</v>
      </c>
      <c r="E10" s="63" t="s">
        <v>43</v>
      </c>
    </row>
    <row r="11" spans="1:5" ht="45" x14ac:dyDescent="0.25">
      <c r="A11" s="63" t="s">
        <v>162</v>
      </c>
      <c r="B11" s="63" t="s">
        <v>17</v>
      </c>
      <c r="C11" s="63" t="s">
        <v>19</v>
      </c>
      <c r="D11" s="63" t="s">
        <v>45</v>
      </c>
      <c r="E11" s="63" t="s">
        <v>43</v>
      </c>
    </row>
    <row r="12" spans="1:5" ht="30" x14ac:dyDescent="0.25">
      <c r="A12" s="63" t="s">
        <v>162</v>
      </c>
      <c r="B12" s="63" t="s">
        <v>20</v>
      </c>
      <c r="C12" s="63" t="s">
        <v>67</v>
      </c>
      <c r="D12" s="63" t="s">
        <v>70</v>
      </c>
      <c r="E12" s="63" t="s">
        <v>43</v>
      </c>
    </row>
    <row r="13" spans="1:5" ht="30" x14ac:dyDescent="0.25">
      <c r="A13" s="63" t="s">
        <v>162</v>
      </c>
      <c r="B13" s="63" t="s">
        <v>20</v>
      </c>
      <c r="C13" s="63" t="s">
        <v>68</v>
      </c>
      <c r="D13" s="63" t="s">
        <v>69</v>
      </c>
      <c r="E13" s="63" t="s">
        <v>43</v>
      </c>
    </row>
    <row r="14" spans="1:5" ht="52.5" customHeight="1" x14ac:dyDescent="0.25">
      <c r="A14" s="422" t="s">
        <v>169</v>
      </c>
      <c r="B14" s="427"/>
      <c r="C14" s="427"/>
      <c r="D14" s="427"/>
      <c r="E14" s="423"/>
    </row>
    <row r="15" spans="1:5" ht="30" customHeight="1" x14ac:dyDescent="0.25"/>
    <row r="16" spans="1:5" ht="3" customHeight="1" x14ac:dyDescent="0.25">
      <c r="A16" s="169"/>
      <c r="B16" s="169"/>
      <c r="C16" s="169"/>
      <c r="D16" s="169"/>
      <c r="E16" s="169"/>
    </row>
    <row r="17" ht="30" customHeight="1" x14ac:dyDescent="0.25"/>
  </sheetData>
  <mergeCells count="1">
    <mergeCell ref="A14:E14"/>
  </mergeCells>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428" t="s">
        <v>80</v>
      </c>
      <c r="C2" s="428"/>
      <c r="D2" s="428"/>
      <c r="E2" s="428"/>
      <c r="F2" s="428"/>
      <c r="G2" s="428"/>
      <c r="H2" s="428"/>
      <c r="I2" s="428"/>
      <c r="J2" s="466" t="s">
        <v>1</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428"/>
      <c r="C3" s="428"/>
      <c r="D3" s="428"/>
      <c r="E3" s="428"/>
      <c r="F3" s="428"/>
      <c r="G3" s="428"/>
      <c r="H3" s="428"/>
      <c r="I3" s="428"/>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428"/>
      <c r="C4" s="428"/>
      <c r="D4" s="428"/>
      <c r="E4" s="428"/>
      <c r="F4" s="428"/>
      <c r="G4" s="428"/>
      <c r="H4" s="428"/>
      <c r="I4" s="428"/>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478" t="s">
        <v>3</v>
      </c>
      <c r="C6" s="478"/>
      <c r="D6" s="479"/>
      <c r="E6" s="467" t="s">
        <v>65</v>
      </c>
      <c r="F6" s="468"/>
      <c r="G6" s="468"/>
      <c r="H6" s="468"/>
      <c r="I6" s="469"/>
      <c r="J6" s="463" t="str">
        <f>IF(AND('Mapa riesgos corrupción'!$L$3="Muy Alta",'Mapa riesgos corrupción'!$Q$3="Leve"),CONCATENATE("R",'Mapa riesgos corrupción'!$A$3),"")</f>
        <v/>
      </c>
      <c r="K6" s="464"/>
      <c r="L6" s="464" t="e">
        <f>IF(AND('Mapa riesgos corrupción'!#REF!="Muy Alta",'Mapa riesgos corrupción'!#REF!="Leve"),CONCATENATE("R",'Mapa riesgos corrupción'!#REF!),"")</f>
        <v>#REF!</v>
      </c>
      <c r="M6" s="464"/>
      <c r="N6" s="464" t="e">
        <f>IF(AND('Mapa riesgos corrupción'!#REF!="Muy Alta",'Mapa riesgos corrupción'!#REF!="Leve"),CONCATENATE("R",'Mapa riesgos corrupción'!#REF!),"")</f>
        <v>#REF!</v>
      </c>
      <c r="O6" s="465"/>
      <c r="P6" s="463" t="str">
        <f>IF(AND('Mapa riesgos corrupción'!$L$3="Muy Alta",'Mapa riesgos corrupción'!$Q$3="Menor"),CONCATENATE("R",'Mapa riesgos corrupción'!$A$3),"")</f>
        <v/>
      </c>
      <c r="Q6" s="464"/>
      <c r="R6" s="464" t="e">
        <f>IF(AND('Mapa riesgos corrupción'!#REF!="Muy Alta",'Mapa riesgos corrupción'!#REF!="Menor"),CONCATENATE("R",'Mapa riesgos corrupción'!#REF!),"")</f>
        <v>#REF!</v>
      </c>
      <c r="S6" s="464"/>
      <c r="T6" s="464" t="e">
        <f>IF(AND('Mapa riesgos corrupción'!#REF!="Muy Alta",'Mapa riesgos corrupción'!#REF!="Menor"),CONCATENATE("R",'Mapa riesgos corrupción'!#REF!),"")</f>
        <v>#REF!</v>
      </c>
      <c r="U6" s="465"/>
      <c r="V6" s="463" t="str">
        <f>IF(AND('Mapa riesgos corrupción'!$L$3="Muy Alta",'Mapa riesgos corrupción'!$Q$3="Moderado"),CONCATENATE("R",'Mapa riesgos corrupción'!$A$3),"")</f>
        <v/>
      </c>
      <c r="W6" s="464"/>
      <c r="X6" s="464" t="e">
        <f>IF(AND('Mapa riesgos corrupción'!#REF!="Muy Alta",'Mapa riesgos corrupción'!#REF!="Moderado"),CONCATENATE("R",'Mapa riesgos corrupción'!#REF!),"")</f>
        <v>#REF!</v>
      </c>
      <c r="Y6" s="464"/>
      <c r="Z6" s="464" t="e">
        <f>IF(AND('Mapa riesgos corrupción'!#REF!="Muy Alta",'Mapa riesgos corrupción'!#REF!="Moderado"),CONCATENATE("R",'Mapa riesgos corrupción'!#REF!),"")</f>
        <v>#REF!</v>
      </c>
      <c r="AA6" s="465"/>
      <c r="AB6" s="463" t="str">
        <f>IF(AND('Mapa riesgos corrupción'!$L$3="Muy Alta",'Mapa riesgos corrupción'!$Q$3="Mayor"),CONCATENATE("R",'Mapa riesgos corrupción'!$A$3),"")</f>
        <v/>
      </c>
      <c r="AC6" s="464"/>
      <c r="AD6" s="464" t="e">
        <f>IF(AND('Mapa riesgos corrupción'!#REF!="Muy Alta",'Mapa riesgos corrupción'!#REF!="Mayor"),CONCATENATE("R",'Mapa riesgos corrupción'!#REF!),"")</f>
        <v>#REF!</v>
      </c>
      <c r="AE6" s="464"/>
      <c r="AF6" s="464" t="e">
        <f>IF(AND('Mapa riesgos corrupción'!#REF!="Muy Alta",'Mapa riesgos corrupción'!#REF!="Mayor"),CONCATENATE("R",'Mapa riesgos corrupción'!#REF!),"")</f>
        <v>#REF!</v>
      </c>
      <c r="AG6" s="465"/>
      <c r="AH6" s="453" t="str">
        <f>IF(AND('Mapa riesgos corrupción'!$L$3="Muy Alta",'Mapa riesgos corrupción'!$Q$3="Catastrófico"),CONCATENATE("R",'Mapa riesgos corrupción'!$A$3),"")</f>
        <v/>
      </c>
      <c r="AI6" s="454"/>
      <c r="AJ6" s="454" t="e">
        <f>IF(AND('Mapa riesgos corrupción'!#REF!="Muy Alta",'Mapa riesgos corrupción'!#REF!="Catastrófico"),CONCATENATE("R",'Mapa riesgos corrupción'!#REF!),"")</f>
        <v>#REF!</v>
      </c>
      <c r="AK6" s="454"/>
      <c r="AL6" s="454" t="e">
        <f>IF(AND('Mapa riesgos corrupción'!#REF!="Muy Alta",'Mapa riesgos corrupción'!#REF!="Catastrófico"),CONCATENATE("R",'Mapa riesgos corrupción'!#REF!),"")</f>
        <v>#REF!</v>
      </c>
      <c r="AM6" s="455"/>
      <c r="AO6" s="480" t="s">
        <v>47</v>
      </c>
      <c r="AP6" s="481"/>
      <c r="AQ6" s="481"/>
      <c r="AR6" s="481"/>
      <c r="AS6" s="481"/>
      <c r="AT6" s="482"/>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478"/>
      <c r="C7" s="478"/>
      <c r="D7" s="479"/>
      <c r="E7" s="470"/>
      <c r="F7" s="471"/>
      <c r="G7" s="471"/>
      <c r="H7" s="471"/>
      <c r="I7" s="472"/>
      <c r="J7" s="456"/>
      <c r="K7" s="457"/>
      <c r="L7" s="457"/>
      <c r="M7" s="457"/>
      <c r="N7" s="457"/>
      <c r="O7" s="459"/>
      <c r="P7" s="456"/>
      <c r="Q7" s="457"/>
      <c r="R7" s="457"/>
      <c r="S7" s="457"/>
      <c r="T7" s="457"/>
      <c r="U7" s="459"/>
      <c r="V7" s="456"/>
      <c r="W7" s="457"/>
      <c r="X7" s="457"/>
      <c r="Y7" s="457"/>
      <c r="Z7" s="457"/>
      <c r="AA7" s="459"/>
      <c r="AB7" s="456"/>
      <c r="AC7" s="457"/>
      <c r="AD7" s="457"/>
      <c r="AE7" s="457"/>
      <c r="AF7" s="457"/>
      <c r="AG7" s="459"/>
      <c r="AH7" s="447"/>
      <c r="AI7" s="448"/>
      <c r="AJ7" s="448"/>
      <c r="AK7" s="448"/>
      <c r="AL7" s="448"/>
      <c r="AM7" s="449"/>
      <c r="AN7" s="39"/>
      <c r="AO7" s="483"/>
      <c r="AP7" s="484"/>
      <c r="AQ7" s="484"/>
      <c r="AR7" s="484"/>
      <c r="AS7" s="484"/>
      <c r="AT7" s="485"/>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478"/>
      <c r="C8" s="478"/>
      <c r="D8" s="479"/>
      <c r="E8" s="470"/>
      <c r="F8" s="471"/>
      <c r="G8" s="471"/>
      <c r="H8" s="471"/>
      <c r="I8" s="472"/>
      <c r="J8" s="456" t="e">
        <f>IF(AND('Mapa riesgos corrupción'!#REF!="Muy Alta",'Mapa riesgos corrupción'!#REF!="Leve"),CONCATENATE("R",'Mapa riesgos corrupción'!#REF!),"")</f>
        <v>#REF!</v>
      </c>
      <c r="K8" s="457"/>
      <c r="L8" s="458" t="e">
        <f>IF(AND('Mapa riesgos corrupción'!#REF!="Muy Alta",'Mapa riesgos corrupción'!#REF!="Leve"),CONCATENATE("R",'Mapa riesgos corrupción'!#REF!),"")</f>
        <v>#REF!</v>
      </c>
      <c r="M8" s="458"/>
      <c r="N8" s="458" t="e">
        <f>IF(AND('Mapa riesgos corrupción'!#REF!="Muy Alta",'Mapa riesgos corrupción'!#REF!="Leve"),CONCATENATE("R",'Mapa riesgos corrupción'!#REF!),"")</f>
        <v>#REF!</v>
      </c>
      <c r="O8" s="459"/>
      <c r="P8" s="456" t="e">
        <f>IF(AND('Mapa riesgos corrupción'!#REF!="Muy Alta",'Mapa riesgos corrupción'!#REF!="Menor"),CONCATENATE("R",'Mapa riesgos corrupción'!#REF!),"")</f>
        <v>#REF!</v>
      </c>
      <c r="Q8" s="457"/>
      <c r="R8" s="458" t="e">
        <f>IF(AND('Mapa riesgos corrupción'!#REF!="Muy Alta",'Mapa riesgos corrupción'!#REF!="Menor"),CONCATENATE("R",'Mapa riesgos corrupción'!#REF!),"")</f>
        <v>#REF!</v>
      </c>
      <c r="S8" s="458"/>
      <c r="T8" s="458" t="e">
        <f>IF(AND('Mapa riesgos corrupción'!#REF!="Muy Alta",'Mapa riesgos corrupción'!#REF!="Menor"),CONCATENATE("R",'Mapa riesgos corrupción'!#REF!),"")</f>
        <v>#REF!</v>
      </c>
      <c r="U8" s="459"/>
      <c r="V8" s="456" t="e">
        <f>IF(AND('Mapa riesgos corrupción'!#REF!="Muy Alta",'Mapa riesgos corrupción'!#REF!="Moderado"),CONCATENATE("R",'Mapa riesgos corrupción'!#REF!),"")</f>
        <v>#REF!</v>
      </c>
      <c r="W8" s="457"/>
      <c r="X8" s="458" t="e">
        <f>IF(AND('Mapa riesgos corrupción'!#REF!="Muy Alta",'Mapa riesgos corrupción'!#REF!="Moderado"),CONCATENATE("R",'Mapa riesgos corrupción'!#REF!),"")</f>
        <v>#REF!</v>
      </c>
      <c r="Y8" s="458"/>
      <c r="Z8" s="458" t="e">
        <f>IF(AND('Mapa riesgos corrupción'!#REF!="Muy Alta",'Mapa riesgos corrupción'!#REF!="Moderado"),CONCATENATE("R",'Mapa riesgos corrupción'!#REF!),"")</f>
        <v>#REF!</v>
      </c>
      <c r="AA8" s="459"/>
      <c r="AB8" s="456" t="e">
        <f>IF(AND('Mapa riesgos corrupción'!#REF!="Muy Alta",'Mapa riesgos corrupción'!#REF!="Mayor"),CONCATENATE("R",'Mapa riesgos corrupción'!#REF!),"")</f>
        <v>#REF!</v>
      </c>
      <c r="AC8" s="457"/>
      <c r="AD8" s="458" t="e">
        <f>IF(AND('Mapa riesgos corrupción'!#REF!="Muy Alta",'Mapa riesgos corrupción'!#REF!="Mayor"),CONCATENATE("R",'Mapa riesgos corrupción'!#REF!),"")</f>
        <v>#REF!</v>
      </c>
      <c r="AE8" s="458"/>
      <c r="AF8" s="458" t="e">
        <f>IF(AND('Mapa riesgos corrupción'!#REF!="Muy Alta",'Mapa riesgos corrupción'!#REF!="Mayor"),CONCATENATE("R",'Mapa riesgos corrupción'!#REF!),"")</f>
        <v>#REF!</v>
      </c>
      <c r="AG8" s="459"/>
      <c r="AH8" s="447" t="e">
        <f>IF(AND('Mapa riesgos corrupción'!#REF!="Muy Alta",'Mapa riesgos corrupción'!#REF!="Catastrófico"),CONCATENATE("R",'Mapa riesgos corrupción'!#REF!),"")</f>
        <v>#REF!</v>
      </c>
      <c r="AI8" s="448"/>
      <c r="AJ8" s="448" t="e">
        <f>IF(AND('Mapa riesgos corrupción'!#REF!="Muy Alta",'Mapa riesgos corrupción'!#REF!="Catastrófico"),CONCATENATE("R",'Mapa riesgos corrupción'!#REF!),"")</f>
        <v>#REF!</v>
      </c>
      <c r="AK8" s="448"/>
      <c r="AL8" s="448" t="e">
        <f>IF(AND('Mapa riesgos corrupción'!#REF!="Muy Alta",'Mapa riesgos corrupción'!#REF!="Catastrófico"),CONCATENATE("R",'Mapa riesgos corrupción'!#REF!),"")</f>
        <v>#REF!</v>
      </c>
      <c r="AM8" s="449"/>
      <c r="AN8" s="39"/>
      <c r="AO8" s="483"/>
      <c r="AP8" s="484"/>
      <c r="AQ8" s="484"/>
      <c r="AR8" s="484"/>
      <c r="AS8" s="484"/>
      <c r="AT8" s="485"/>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478"/>
      <c r="C9" s="478"/>
      <c r="D9" s="479"/>
      <c r="E9" s="470"/>
      <c r="F9" s="471"/>
      <c r="G9" s="471"/>
      <c r="H9" s="471"/>
      <c r="I9" s="472"/>
      <c r="J9" s="456"/>
      <c r="K9" s="457"/>
      <c r="L9" s="458"/>
      <c r="M9" s="458"/>
      <c r="N9" s="458"/>
      <c r="O9" s="459"/>
      <c r="P9" s="456"/>
      <c r="Q9" s="457"/>
      <c r="R9" s="458"/>
      <c r="S9" s="458"/>
      <c r="T9" s="458"/>
      <c r="U9" s="459"/>
      <c r="V9" s="456"/>
      <c r="W9" s="457"/>
      <c r="X9" s="458"/>
      <c r="Y9" s="458"/>
      <c r="Z9" s="458"/>
      <c r="AA9" s="459"/>
      <c r="AB9" s="456"/>
      <c r="AC9" s="457"/>
      <c r="AD9" s="458"/>
      <c r="AE9" s="458"/>
      <c r="AF9" s="458"/>
      <c r="AG9" s="459"/>
      <c r="AH9" s="447"/>
      <c r="AI9" s="448"/>
      <c r="AJ9" s="448"/>
      <c r="AK9" s="448"/>
      <c r="AL9" s="448"/>
      <c r="AM9" s="449"/>
      <c r="AN9" s="39"/>
      <c r="AO9" s="483"/>
      <c r="AP9" s="484"/>
      <c r="AQ9" s="484"/>
      <c r="AR9" s="484"/>
      <c r="AS9" s="484"/>
      <c r="AT9" s="485"/>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478"/>
      <c r="C10" s="478"/>
      <c r="D10" s="479"/>
      <c r="E10" s="470"/>
      <c r="F10" s="471"/>
      <c r="G10" s="471"/>
      <c r="H10" s="471"/>
      <c r="I10" s="472"/>
      <c r="J10" s="456" t="e">
        <f>IF(AND('Mapa riesgos corrupción'!#REF!="Muy Alta",'Mapa riesgos corrupción'!#REF!="Leve"),CONCATENATE("R",'Mapa riesgos corrupción'!#REF!),"")</f>
        <v>#REF!</v>
      </c>
      <c r="K10" s="457"/>
      <c r="L10" s="458" t="e">
        <f>IF(AND('Mapa riesgos corrupción'!#REF!="Muy Alta",'Mapa riesgos corrupción'!#REF!="Leve"),CONCATENATE("R",'Mapa riesgos corrupción'!#REF!),"")</f>
        <v>#REF!</v>
      </c>
      <c r="M10" s="458"/>
      <c r="N10" s="458" t="e">
        <f>IF(AND('Mapa riesgos corrupción'!#REF!="Muy Alta",'Mapa riesgos corrupción'!#REF!="Leve"),CONCATENATE("R",'Mapa riesgos corrupción'!#REF!),"")</f>
        <v>#REF!</v>
      </c>
      <c r="O10" s="459"/>
      <c r="P10" s="456" t="e">
        <f>IF(AND('Mapa riesgos corrupción'!#REF!="Muy Alta",'Mapa riesgos corrupción'!#REF!="Menor"),CONCATENATE("R",'Mapa riesgos corrupción'!#REF!),"")</f>
        <v>#REF!</v>
      </c>
      <c r="Q10" s="457"/>
      <c r="R10" s="458" t="e">
        <f>IF(AND('Mapa riesgos corrupción'!#REF!="Muy Alta",'Mapa riesgos corrupción'!#REF!="Menor"),CONCATENATE("R",'Mapa riesgos corrupción'!#REF!),"")</f>
        <v>#REF!</v>
      </c>
      <c r="S10" s="458"/>
      <c r="T10" s="458" t="e">
        <f>IF(AND('Mapa riesgos corrupción'!#REF!="Muy Alta",'Mapa riesgos corrupción'!#REF!="Menor"),CONCATENATE("R",'Mapa riesgos corrupción'!#REF!),"")</f>
        <v>#REF!</v>
      </c>
      <c r="U10" s="459"/>
      <c r="V10" s="456" t="e">
        <f>IF(AND('Mapa riesgos corrupción'!#REF!="Muy Alta",'Mapa riesgos corrupción'!#REF!="Moderado"),CONCATENATE("R",'Mapa riesgos corrupción'!#REF!),"")</f>
        <v>#REF!</v>
      </c>
      <c r="W10" s="457"/>
      <c r="X10" s="458" t="e">
        <f>IF(AND('Mapa riesgos corrupción'!#REF!="Muy Alta",'Mapa riesgos corrupción'!#REF!="Moderado"),CONCATENATE("R",'Mapa riesgos corrupción'!#REF!),"")</f>
        <v>#REF!</v>
      </c>
      <c r="Y10" s="458"/>
      <c r="Z10" s="458" t="e">
        <f>IF(AND('Mapa riesgos corrupción'!#REF!="Muy Alta",'Mapa riesgos corrupción'!#REF!="Moderado"),CONCATENATE("R",'Mapa riesgos corrupción'!#REF!),"")</f>
        <v>#REF!</v>
      </c>
      <c r="AA10" s="459"/>
      <c r="AB10" s="456" t="e">
        <f>IF(AND('Mapa riesgos corrupción'!#REF!="Muy Alta",'Mapa riesgos corrupción'!#REF!="Mayor"),CONCATENATE("R",'Mapa riesgos corrupción'!#REF!),"")</f>
        <v>#REF!</v>
      </c>
      <c r="AC10" s="457"/>
      <c r="AD10" s="458" t="e">
        <f>IF(AND('Mapa riesgos corrupción'!#REF!="Muy Alta",'Mapa riesgos corrupción'!#REF!="Mayor"),CONCATENATE("R",'Mapa riesgos corrupción'!#REF!),"")</f>
        <v>#REF!</v>
      </c>
      <c r="AE10" s="458"/>
      <c r="AF10" s="458" t="e">
        <f>IF(AND('Mapa riesgos corrupción'!#REF!="Muy Alta",'Mapa riesgos corrupción'!#REF!="Mayor"),CONCATENATE("R",'Mapa riesgos corrupción'!#REF!),"")</f>
        <v>#REF!</v>
      </c>
      <c r="AG10" s="459"/>
      <c r="AH10" s="447" t="e">
        <f>IF(AND('Mapa riesgos corrupción'!#REF!="Muy Alta",'Mapa riesgos corrupción'!#REF!="Catastrófico"),CONCATENATE("R",'Mapa riesgos corrupción'!#REF!),"")</f>
        <v>#REF!</v>
      </c>
      <c r="AI10" s="448"/>
      <c r="AJ10" s="448" t="e">
        <f>IF(AND('Mapa riesgos corrupción'!#REF!="Muy Alta",'Mapa riesgos corrupción'!#REF!="Catastrófico"),CONCATENATE("R",'Mapa riesgos corrupción'!#REF!),"")</f>
        <v>#REF!</v>
      </c>
      <c r="AK10" s="448"/>
      <c r="AL10" s="448" t="e">
        <f>IF(AND('Mapa riesgos corrupción'!#REF!="Muy Alta",'Mapa riesgos corrupción'!#REF!="Catastrófico"),CONCATENATE("R",'Mapa riesgos corrupción'!#REF!),"")</f>
        <v>#REF!</v>
      </c>
      <c r="AM10" s="449"/>
      <c r="AN10" s="39"/>
      <c r="AO10" s="483"/>
      <c r="AP10" s="484"/>
      <c r="AQ10" s="484"/>
      <c r="AR10" s="484"/>
      <c r="AS10" s="484"/>
      <c r="AT10" s="485"/>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478"/>
      <c r="C11" s="478"/>
      <c r="D11" s="479"/>
      <c r="E11" s="470"/>
      <c r="F11" s="471"/>
      <c r="G11" s="471"/>
      <c r="H11" s="471"/>
      <c r="I11" s="472"/>
      <c r="J11" s="456"/>
      <c r="K11" s="457"/>
      <c r="L11" s="458"/>
      <c r="M11" s="458"/>
      <c r="N11" s="458"/>
      <c r="O11" s="459"/>
      <c r="P11" s="456"/>
      <c r="Q11" s="457"/>
      <c r="R11" s="458"/>
      <c r="S11" s="458"/>
      <c r="T11" s="458"/>
      <c r="U11" s="459"/>
      <c r="V11" s="456"/>
      <c r="W11" s="457"/>
      <c r="X11" s="458"/>
      <c r="Y11" s="458"/>
      <c r="Z11" s="458"/>
      <c r="AA11" s="459"/>
      <c r="AB11" s="456"/>
      <c r="AC11" s="457"/>
      <c r="AD11" s="458"/>
      <c r="AE11" s="458"/>
      <c r="AF11" s="458"/>
      <c r="AG11" s="459"/>
      <c r="AH11" s="447"/>
      <c r="AI11" s="448"/>
      <c r="AJ11" s="448"/>
      <c r="AK11" s="448"/>
      <c r="AL11" s="448"/>
      <c r="AM11" s="449"/>
      <c r="AN11" s="39"/>
      <c r="AO11" s="483"/>
      <c r="AP11" s="484"/>
      <c r="AQ11" s="484"/>
      <c r="AR11" s="484"/>
      <c r="AS11" s="484"/>
      <c r="AT11" s="485"/>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478"/>
      <c r="C12" s="478"/>
      <c r="D12" s="479"/>
      <c r="E12" s="470"/>
      <c r="F12" s="471"/>
      <c r="G12" s="471"/>
      <c r="H12" s="471"/>
      <c r="I12" s="472"/>
      <c r="J12" s="456" t="e">
        <f>IF(AND('Mapa riesgos corrupción'!#REF!="Muy Alta",'Mapa riesgos corrupción'!#REF!="Leve"),CONCATENATE("R",'Mapa riesgos corrupción'!#REF!),"")</f>
        <v>#REF!</v>
      </c>
      <c r="K12" s="457"/>
      <c r="L12" s="458" t="e">
        <f>IF(AND('Mapa riesgos corrupción'!#REF!="Muy Alta",'Mapa riesgos corrupción'!#REF!="Leve"),CONCATENATE("R",'Mapa riesgos corrupción'!#REF!),"")</f>
        <v>#REF!</v>
      </c>
      <c r="M12" s="458"/>
      <c r="N12" s="458" t="e">
        <f>IF(AND('Mapa riesgos corrupción'!#REF!="Muy Alta",'Mapa riesgos corrupción'!#REF!="Leve"),CONCATENATE("R",'Mapa riesgos corrupción'!#REF!),"")</f>
        <v>#REF!</v>
      </c>
      <c r="O12" s="459"/>
      <c r="P12" s="456" t="e">
        <f>IF(AND('Mapa riesgos corrupción'!#REF!="Muy Alta",'Mapa riesgos corrupción'!#REF!="Menor"),CONCATENATE("R",'Mapa riesgos corrupción'!#REF!),"")</f>
        <v>#REF!</v>
      </c>
      <c r="Q12" s="457"/>
      <c r="R12" s="458" t="e">
        <f>IF(AND('Mapa riesgos corrupción'!#REF!="Muy Alta",'Mapa riesgos corrupción'!#REF!="Menor"),CONCATENATE("R",'Mapa riesgos corrupción'!#REF!),"")</f>
        <v>#REF!</v>
      </c>
      <c r="S12" s="458"/>
      <c r="T12" s="458" t="e">
        <f>IF(AND('Mapa riesgos corrupción'!#REF!="Muy Alta",'Mapa riesgos corrupción'!#REF!="Menor"),CONCATENATE("R",'Mapa riesgos corrupción'!#REF!),"")</f>
        <v>#REF!</v>
      </c>
      <c r="U12" s="459"/>
      <c r="V12" s="456" t="e">
        <f>IF(AND('Mapa riesgos corrupción'!#REF!="Muy Alta",'Mapa riesgos corrupción'!#REF!="Moderado"),CONCATENATE("R",'Mapa riesgos corrupción'!#REF!),"")</f>
        <v>#REF!</v>
      </c>
      <c r="W12" s="457"/>
      <c r="X12" s="458" t="e">
        <f>IF(AND('Mapa riesgos corrupción'!#REF!="Muy Alta",'Mapa riesgos corrupción'!#REF!="Moderado"),CONCATENATE("R",'Mapa riesgos corrupción'!#REF!),"")</f>
        <v>#REF!</v>
      </c>
      <c r="Y12" s="458"/>
      <c r="Z12" s="458" t="e">
        <f>IF(AND('Mapa riesgos corrupción'!#REF!="Muy Alta",'Mapa riesgos corrupción'!#REF!="Moderado"),CONCATENATE("R",'Mapa riesgos corrupción'!#REF!),"")</f>
        <v>#REF!</v>
      </c>
      <c r="AA12" s="459"/>
      <c r="AB12" s="456" t="e">
        <f>IF(AND('Mapa riesgos corrupción'!#REF!="Muy Alta",'Mapa riesgos corrupción'!#REF!="Mayor"),CONCATENATE("R",'Mapa riesgos corrupción'!#REF!),"")</f>
        <v>#REF!</v>
      </c>
      <c r="AC12" s="457"/>
      <c r="AD12" s="458" t="e">
        <f>IF(AND('Mapa riesgos corrupción'!#REF!="Muy Alta",'Mapa riesgos corrupción'!#REF!="Mayor"),CONCATENATE("R",'Mapa riesgos corrupción'!#REF!),"")</f>
        <v>#REF!</v>
      </c>
      <c r="AE12" s="458"/>
      <c r="AF12" s="458" t="e">
        <f>IF(AND('Mapa riesgos corrupción'!#REF!="Muy Alta",'Mapa riesgos corrupción'!#REF!="Mayor"),CONCATENATE("R",'Mapa riesgos corrupción'!#REF!),"")</f>
        <v>#REF!</v>
      </c>
      <c r="AG12" s="459"/>
      <c r="AH12" s="447" t="e">
        <f>IF(AND('Mapa riesgos corrupción'!#REF!="Muy Alta",'Mapa riesgos corrupción'!#REF!="Catastrófico"),CONCATENATE("R",'Mapa riesgos corrupción'!#REF!),"")</f>
        <v>#REF!</v>
      </c>
      <c r="AI12" s="448"/>
      <c r="AJ12" s="448" t="e">
        <f>IF(AND('Mapa riesgos corrupción'!#REF!="Muy Alta",'Mapa riesgos corrupción'!#REF!="Catastrófico"),CONCATENATE("R",'Mapa riesgos corrupción'!#REF!),"")</f>
        <v>#REF!</v>
      </c>
      <c r="AK12" s="448"/>
      <c r="AL12" s="448" t="e">
        <f>IF(AND('Mapa riesgos corrupción'!#REF!="Muy Alta",'Mapa riesgos corrupción'!#REF!="Catastrófico"),CONCATENATE("R",'Mapa riesgos corrupción'!#REF!),"")</f>
        <v>#REF!</v>
      </c>
      <c r="AM12" s="449"/>
      <c r="AN12" s="39"/>
      <c r="AO12" s="483"/>
      <c r="AP12" s="484"/>
      <c r="AQ12" s="484"/>
      <c r="AR12" s="484"/>
      <c r="AS12" s="484"/>
      <c r="AT12" s="485"/>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478"/>
      <c r="C13" s="478"/>
      <c r="D13" s="479"/>
      <c r="E13" s="473"/>
      <c r="F13" s="474"/>
      <c r="G13" s="474"/>
      <c r="H13" s="474"/>
      <c r="I13" s="475"/>
      <c r="J13" s="456"/>
      <c r="K13" s="457"/>
      <c r="L13" s="457"/>
      <c r="M13" s="457"/>
      <c r="N13" s="457"/>
      <c r="O13" s="459"/>
      <c r="P13" s="456"/>
      <c r="Q13" s="457"/>
      <c r="R13" s="457"/>
      <c r="S13" s="457"/>
      <c r="T13" s="457"/>
      <c r="U13" s="459"/>
      <c r="V13" s="456"/>
      <c r="W13" s="457"/>
      <c r="X13" s="457"/>
      <c r="Y13" s="457"/>
      <c r="Z13" s="457"/>
      <c r="AA13" s="459"/>
      <c r="AB13" s="456"/>
      <c r="AC13" s="457"/>
      <c r="AD13" s="457"/>
      <c r="AE13" s="457"/>
      <c r="AF13" s="457"/>
      <c r="AG13" s="459"/>
      <c r="AH13" s="450"/>
      <c r="AI13" s="451"/>
      <c r="AJ13" s="451"/>
      <c r="AK13" s="451"/>
      <c r="AL13" s="451"/>
      <c r="AM13" s="452"/>
      <c r="AN13" s="39"/>
      <c r="AO13" s="486"/>
      <c r="AP13" s="487"/>
      <c r="AQ13" s="487"/>
      <c r="AR13" s="487"/>
      <c r="AS13" s="487"/>
      <c r="AT13" s="488"/>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478"/>
      <c r="C14" s="478"/>
      <c r="D14" s="479"/>
      <c r="E14" s="467" t="s">
        <v>64</v>
      </c>
      <c r="F14" s="468"/>
      <c r="G14" s="468"/>
      <c r="H14" s="468"/>
      <c r="I14" s="468"/>
      <c r="J14" s="444" t="str">
        <f>IF(AND('Mapa riesgos corrupción'!$L$3="Alta",'Mapa riesgos corrupción'!$Q$3="Leve"),CONCATENATE("R",'Mapa riesgos corrupción'!$A$3),"")</f>
        <v/>
      </c>
      <c r="K14" s="445"/>
      <c r="L14" s="445" t="e">
        <f>IF(AND('Mapa riesgos corrupción'!#REF!="Alta",'Mapa riesgos corrupción'!#REF!="Leve"),CONCATENATE("R",'Mapa riesgos corrupción'!#REF!),"")</f>
        <v>#REF!</v>
      </c>
      <c r="M14" s="445"/>
      <c r="N14" s="445" t="e">
        <f>IF(AND('Mapa riesgos corrupción'!#REF!="Alta",'Mapa riesgos corrupción'!#REF!="Leve"),CONCATENATE("R",'Mapa riesgos corrupción'!#REF!),"")</f>
        <v>#REF!</v>
      </c>
      <c r="O14" s="446"/>
      <c r="P14" s="444" t="str">
        <f>IF(AND('Mapa riesgos corrupción'!$L$3="Alta",'Mapa riesgos corrupción'!$Q$3="Menor"),CONCATENATE("R",'Mapa riesgos corrupción'!$A$3),"")</f>
        <v/>
      </c>
      <c r="Q14" s="445"/>
      <c r="R14" s="445" t="e">
        <f>IF(AND('Mapa riesgos corrupción'!#REF!="Alta",'Mapa riesgos corrupción'!#REF!="Menor"),CONCATENATE("R",'Mapa riesgos corrupción'!#REF!),"")</f>
        <v>#REF!</v>
      </c>
      <c r="S14" s="445"/>
      <c r="T14" s="445" t="e">
        <f>IF(AND('Mapa riesgos corrupción'!#REF!="Alta",'Mapa riesgos corrupción'!#REF!="Menor"),CONCATENATE("R",'Mapa riesgos corrupción'!#REF!),"")</f>
        <v>#REF!</v>
      </c>
      <c r="U14" s="446"/>
      <c r="V14" s="463" t="str">
        <f>IF(AND('Mapa riesgos corrupción'!$L$3="Alta",'Mapa riesgos corrupción'!$Q$3="Moderado"),CONCATENATE("R",'Mapa riesgos corrupción'!$A$3),"")</f>
        <v/>
      </c>
      <c r="W14" s="464"/>
      <c r="X14" s="464" t="e">
        <f>IF(AND('Mapa riesgos corrupción'!#REF!="Alta",'Mapa riesgos corrupción'!#REF!="Moderado"),CONCATENATE("R",'Mapa riesgos corrupción'!#REF!),"")</f>
        <v>#REF!</v>
      </c>
      <c r="Y14" s="464"/>
      <c r="Z14" s="464" t="e">
        <f>IF(AND('Mapa riesgos corrupción'!#REF!="Alta",'Mapa riesgos corrupción'!#REF!="Moderado"),CONCATENATE("R",'Mapa riesgos corrupción'!#REF!),"")</f>
        <v>#REF!</v>
      </c>
      <c r="AA14" s="465"/>
      <c r="AB14" s="463" t="str">
        <f>IF(AND('Mapa riesgos corrupción'!$L$3="Alta",'Mapa riesgos corrupción'!$Q$3="Mayor"),CONCATENATE("R",'Mapa riesgos corrupción'!$A$3),"")</f>
        <v/>
      </c>
      <c r="AC14" s="464"/>
      <c r="AD14" s="464" t="e">
        <f>IF(AND('Mapa riesgos corrupción'!#REF!="Alta",'Mapa riesgos corrupción'!#REF!="Mayor"),CONCATENATE("R",'Mapa riesgos corrupción'!#REF!),"")</f>
        <v>#REF!</v>
      </c>
      <c r="AE14" s="464"/>
      <c r="AF14" s="464" t="e">
        <f>IF(AND('Mapa riesgos corrupción'!#REF!="Alta",'Mapa riesgos corrupción'!#REF!="Mayor"),CONCATENATE("R",'Mapa riesgos corrupción'!#REF!),"")</f>
        <v>#REF!</v>
      </c>
      <c r="AG14" s="465"/>
      <c r="AH14" s="453" t="str">
        <f>IF(AND('Mapa riesgos corrupción'!$L$3="Alta",'Mapa riesgos corrupción'!$Q$3="Catastrófico"),CONCATENATE("R",'Mapa riesgos corrupción'!$A$3),"")</f>
        <v/>
      </c>
      <c r="AI14" s="454"/>
      <c r="AJ14" s="454" t="e">
        <f>IF(AND('Mapa riesgos corrupción'!#REF!="Alta",'Mapa riesgos corrupción'!#REF!="Catastrófico"),CONCATENATE("R",'Mapa riesgos corrupción'!#REF!),"")</f>
        <v>#REF!</v>
      </c>
      <c r="AK14" s="454"/>
      <c r="AL14" s="454" t="e">
        <f>IF(AND('Mapa riesgos corrupción'!#REF!="Alta",'Mapa riesgos corrupción'!#REF!="Catastrófico"),CONCATENATE("R",'Mapa riesgos corrupción'!#REF!),"")</f>
        <v>#REF!</v>
      </c>
      <c r="AM14" s="455"/>
      <c r="AN14" s="39"/>
      <c r="AO14" s="489" t="s">
        <v>48</v>
      </c>
      <c r="AP14" s="490"/>
      <c r="AQ14" s="490"/>
      <c r="AR14" s="490"/>
      <c r="AS14" s="490"/>
      <c r="AT14" s="491"/>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478"/>
      <c r="C15" s="478"/>
      <c r="D15" s="479"/>
      <c r="E15" s="470"/>
      <c r="F15" s="471"/>
      <c r="G15" s="471"/>
      <c r="H15" s="471"/>
      <c r="I15" s="476"/>
      <c r="J15" s="438"/>
      <c r="K15" s="439"/>
      <c r="L15" s="439"/>
      <c r="M15" s="439"/>
      <c r="N15" s="439"/>
      <c r="O15" s="440"/>
      <c r="P15" s="438"/>
      <c r="Q15" s="439"/>
      <c r="R15" s="439"/>
      <c r="S15" s="439"/>
      <c r="T15" s="439"/>
      <c r="U15" s="440"/>
      <c r="V15" s="456"/>
      <c r="W15" s="457"/>
      <c r="X15" s="457"/>
      <c r="Y15" s="457"/>
      <c r="Z15" s="457"/>
      <c r="AA15" s="459"/>
      <c r="AB15" s="456"/>
      <c r="AC15" s="457"/>
      <c r="AD15" s="457"/>
      <c r="AE15" s="457"/>
      <c r="AF15" s="457"/>
      <c r="AG15" s="459"/>
      <c r="AH15" s="447"/>
      <c r="AI15" s="448"/>
      <c r="AJ15" s="448"/>
      <c r="AK15" s="448"/>
      <c r="AL15" s="448"/>
      <c r="AM15" s="449"/>
      <c r="AN15" s="39"/>
      <c r="AO15" s="492"/>
      <c r="AP15" s="493"/>
      <c r="AQ15" s="493"/>
      <c r="AR15" s="493"/>
      <c r="AS15" s="493"/>
      <c r="AT15" s="494"/>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478"/>
      <c r="C16" s="478"/>
      <c r="D16" s="479"/>
      <c r="E16" s="470"/>
      <c r="F16" s="471"/>
      <c r="G16" s="471"/>
      <c r="H16" s="471"/>
      <c r="I16" s="476"/>
      <c r="J16" s="438" t="e">
        <f>IF(AND('Mapa riesgos corrupción'!#REF!="Alta",'Mapa riesgos corrupción'!#REF!="Leve"),CONCATENATE("R",'Mapa riesgos corrupción'!#REF!),"")</f>
        <v>#REF!</v>
      </c>
      <c r="K16" s="439"/>
      <c r="L16" s="439" t="e">
        <f>IF(AND('Mapa riesgos corrupción'!#REF!="Alta",'Mapa riesgos corrupción'!#REF!="Leve"),CONCATENATE("R",'Mapa riesgos corrupción'!#REF!),"")</f>
        <v>#REF!</v>
      </c>
      <c r="M16" s="439"/>
      <c r="N16" s="439" t="e">
        <f>IF(AND('Mapa riesgos corrupción'!#REF!="Alta",'Mapa riesgos corrupción'!#REF!="Leve"),CONCATENATE("R",'Mapa riesgos corrupción'!#REF!),"")</f>
        <v>#REF!</v>
      </c>
      <c r="O16" s="440"/>
      <c r="P16" s="438" t="e">
        <f>IF(AND('Mapa riesgos corrupción'!#REF!="Alta",'Mapa riesgos corrupción'!#REF!="Menor"),CONCATENATE("R",'Mapa riesgos corrupción'!#REF!),"")</f>
        <v>#REF!</v>
      </c>
      <c r="Q16" s="439"/>
      <c r="R16" s="439" t="e">
        <f>IF(AND('Mapa riesgos corrupción'!#REF!="Alta",'Mapa riesgos corrupción'!#REF!="Menor"),CONCATENATE("R",'Mapa riesgos corrupción'!#REF!),"")</f>
        <v>#REF!</v>
      </c>
      <c r="S16" s="439"/>
      <c r="T16" s="439" t="e">
        <f>IF(AND('Mapa riesgos corrupción'!#REF!="Alta",'Mapa riesgos corrupción'!#REF!="Menor"),CONCATENATE("R",'Mapa riesgos corrupción'!#REF!),"")</f>
        <v>#REF!</v>
      </c>
      <c r="U16" s="440"/>
      <c r="V16" s="456" t="e">
        <f>IF(AND('Mapa riesgos corrupción'!#REF!="Alta",'Mapa riesgos corrupción'!#REF!="Moderado"),CONCATENATE("R",'Mapa riesgos corrupción'!#REF!),"")</f>
        <v>#REF!</v>
      </c>
      <c r="W16" s="457"/>
      <c r="X16" s="458" t="e">
        <f>IF(AND('Mapa riesgos corrupción'!#REF!="Alta",'Mapa riesgos corrupción'!#REF!="Moderado"),CONCATENATE("R",'Mapa riesgos corrupción'!#REF!),"")</f>
        <v>#REF!</v>
      </c>
      <c r="Y16" s="458"/>
      <c r="Z16" s="458" t="e">
        <f>IF(AND('Mapa riesgos corrupción'!#REF!="Alta",'Mapa riesgos corrupción'!#REF!="Moderado"),CONCATENATE("R",'Mapa riesgos corrupción'!#REF!),"")</f>
        <v>#REF!</v>
      </c>
      <c r="AA16" s="459"/>
      <c r="AB16" s="456" t="e">
        <f>IF(AND('Mapa riesgos corrupción'!#REF!="Alta",'Mapa riesgos corrupción'!#REF!="Mayor"),CONCATENATE("R",'Mapa riesgos corrupción'!#REF!),"")</f>
        <v>#REF!</v>
      </c>
      <c r="AC16" s="457"/>
      <c r="AD16" s="458" t="e">
        <f>IF(AND('Mapa riesgos corrupción'!#REF!="Alta",'Mapa riesgos corrupción'!#REF!="Mayor"),CONCATENATE("R",'Mapa riesgos corrupción'!#REF!),"")</f>
        <v>#REF!</v>
      </c>
      <c r="AE16" s="458"/>
      <c r="AF16" s="458" t="e">
        <f>IF(AND('Mapa riesgos corrupción'!#REF!="Alta",'Mapa riesgos corrupción'!#REF!="Mayor"),CONCATENATE("R",'Mapa riesgos corrupción'!#REF!),"")</f>
        <v>#REF!</v>
      </c>
      <c r="AG16" s="459"/>
      <c r="AH16" s="447" t="e">
        <f>IF(AND('Mapa riesgos corrupción'!#REF!="Alta",'Mapa riesgos corrupción'!#REF!="Catastrófico"),CONCATENATE("R",'Mapa riesgos corrupción'!#REF!),"")</f>
        <v>#REF!</v>
      </c>
      <c r="AI16" s="448"/>
      <c r="AJ16" s="448" t="e">
        <f>IF(AND('Mapa riesgos corrupción'!#REF!="Alta",'Mapa riesgos corrupción'!#REF!="Catastrófico"),CONCATENATE("R",'Mapa riesgos corrupción'!#REF!),"")</f>
        <v>#REF!</v>
      </c>
      <c r="AK16" s="448"/>
      <c r="AL16" s="448" t="e">
        <f>IF(AND('Mapa riesgos corrupción'!#REF!="Alta",'Mapa riesgos corrupción'!#REF!="Catastrófico"),CONCATENATE("R",'Mapa riesgos corrupción'!#REF!),"")</f>
        <v>#REF!</v>
      </c>
      <c r="AM16" s="449"/>
      <c r="AN16" s="39"/>
      <c r="AO16" s="492"/>
      <c r="AP16" s="493"/>
      <c r="AQ16" s="493"/>
      <c r="AR16" s="493"/>
      <c r="AS16" s="493"/>
      <c r="AT16" s="494"/>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478"/>
      <c r="C17" s="478"/>
      <c r="D17" s="479"/>
      <c r="E17" s="470"/>
      <c r="F17" s="471"/>
      <c r="G17" s="471"/>
      <c r="H17" s="471"/>
      <c r="I17" s="476"/>
      <c r="J17" s="438"/>
      <c r="K17" s="439"/>
      <c r="L17" s="439"/>
      <c r="M17" s="439"/>
      <c r="N17" s="439"/>
      <c r="O17" s="440"/>
      <c r="P17" s="438"/>
      <c r="Q17" s="439"/>
      <c r="R17" s="439"/>
      <c r="S17" s="439"/>
      <c r="T17" s="439"/>
      <c r="U17" s="440"/>
      <c r="V17" s="456"/>
      <c r="W17" s="457"/>
      <c r="X17" s="458"/>
      <c r="Y17" s="458"/>
      <c r="Z17" s="458"/>
      <c r="AA17" s="459"/>
      <c r="AB17" s="456"/>
      <c r="AC17" s="457"/>
      <c r="AD17" s="458"/>
      <c r="AE17" s="458"/>
      <c r="AF17" s="458"/>
      <c r="AG17" s="459"/>
      <c r="AH17" s="447"/>
      <c r="AI17" s="448"/>
      <c r="AJ17" s="448"/>
      <c r="AK17" s="448"/>
      <c r="AL17" s="448"/>
      <c r="AM17" s="449"/>
      <c r="AN17" s="39"/>
      <c r="AO17" s="492"/>
      <c r="AP17" s="493"/>
      <c r="AQ17" s="493"/>
      <c r="AR17" s="493"/>
      <c r="AS17" s="493"/>
      <c r="AT17" s="494"/>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478"/>
      <c r="C18" s="478"/>
      <c r="D18" s="479"/>
      <c r="E18" s="470"/>
      <c r="F18" s="471"/>
      <c r="G18" s="471"/>
      <c r="H18" s="471"/>
      <c r="I18" s="476"/>
      <c r="J18" s="438" t="e">
        <f>IF(AND('Mapa riesgos corrupción'!#REF!="Alta",'Mapa riesgos corrupción'!#REF!="Leve"),CONCATENATE("R",'Mapa riesgos corrupción'!#REF!),"")</f>
        <v>#REF!</v>
      </c>
      <c r="K18" s="439"/>
      <c r="L18" s="439" t="e">
        <f>IF(AND('Mapa riesgos corrupción'!#REF!="Alta",'Mapa riesgos corrupción'!#REF!="Leve"),CONCATENATE("R",'Mapa riesgos corrupción'!#REF!),"")</f>
        <v>#REF!</v>
      </c>
      <c r="M18" s="439"/>
      <c r="N18" s="439" t="e">
        <f>IF(AND('Mapa riesgos corrupción'!#REF!="Alta",'Mapa riesgos corrupción'!#REF!="Leve"),CONCATENATE("R",'Mapa riesgos corrupción'!#REF!),"")</f>
        <v>#REF!</v>
      </c>
      <c r="O18" s="440"/>
      <c r="P18" s="438" t="e">
        <f>IF(AND('Mapa riesgos corrupción'!#REF!="Alta",'Mapa riesgos corrupción'!#REF!="Menor"),CONCATENATE("R",'Mapa riesgos corrupción'!#REF!),"")</f>
        <v>#REF!</v>
      </c>
      <c r="Q18" s="439"/>
      <c r="R18" s="439" t="e">
        <f>IF(AND('Mapa riesgos corrupción'!#REF!="Alta",'Mapa riesgos corrupción'!#REF!="Menor"),CONCATENATE("R",'Mapa riesgos corrupción'!#REF!),"")</f>
        <v>#REF!</v>
      </c>
      <c r="S18" s="439"/>
      <c r="T18" s="439" t="e">
        <f>IF(AND('Mapa riesgos corrupción'!#REF!="Alta",'Mapa riesgos corrupción'!#REF!="Menor"),CONCATENATE("R",'Mapa riesgos corrupción'!#REF!),"")</f>
        <v>#REF!</v>
      </c>
      <c r="U18" s="440"/>
      <c r="V18" s="456" t="e">
        <f>IF(AND('Mapa riesgos corrupción'!#REF!="Alta",'Mapa riesgos corrupción'!#REF!="Moderado"),CONCATENATE("R",'Mapa riesgos corrupción'!#REF!),"")</f>
        <v>#REF!</v>
      </c>
      <c r="W18" s="457"/>
      <c r="X18" s="458" t="e">
        <f>IF(AND('Mapa riesgos corrupción'!#REF!="Alta",'Mapa riesgos corrupción'!#REF!="Moderado"),CONCATENATE("R",'Mapa riesgos corrupción'!#REF!),"")</f>
        <v>#REF!</v>
      </c>
      <c r="Y18" s="458"/>
      <c r="Z18" s="458" t="e">
        <f>IF(AND('Mapa riesgos corrupción'!#REF!="Alta",'Mapa riesgos corrupción'!#REF!="Moderado"),CONCATENATE("R",'Mapa riesgos corrupción'!#REF!),"")</f>
        <v>#REF!</v>
      </c>
      <c r="AA18" s="459"/>
      <c r="AB18" s="456" t="e">
        <f>IF(AND('Mapa riesgos corrupción'!#REF!="Alta",'Mapa riesgos corrupción'!#REF!="Mayor"),CONCATENATE("R",'Mapa riesgos corrupción'!#REF!),"")</f>
        <v>#REF!</v>
      </c>
      <c r="AC18" s="457"/>
      <c r="AD18" s="458" t="e">
        <f>IF(AND('Mapa riesgos corrupción'!#REF!="Alta",'Mapa riesgos corrupción'!#REF!="Mayor"),CONCATENATE("R",'Mapa riesgos corrupción'!#REF!),"")</f>
        <v>#REF!</v>
      </c>
      <c r="AE18" s="458"/>
      <c r="AF18" s="458" t="e">
        <f>IF(AND('Mapa riesgos corrupción'!#REF!="Alta",'Mapa riesgos corrupción'!#REF!="Mayor"),CONCATENATE("R",'Mapa riesgos corrupción'!#REF!),"")</f>
        <v>#REF!</v>
      </c>
      <c r="AG18" s="459"/>
      <c r="AH18" s="447" t="e">
        <f>IF(AND('Mapa riesgos corrupción'!#REF!="Alta",'Mapa riesgos corrupción'!#REF!="Catastrófico"),CONCATENATE("R",'Mapa riesgos corrupción'!#REF!),"")</f>
        <v>#REF!</v>
      </c>
      <c r="AI18" s="448"/>
      <c r="AJ18" s="448" t="e">
        <f>IF(AND('Mapa riesgos corrupción'!#REF!="Alta",'Mapa riesgos corrupción'!#REF!="Catastrófico"),CONCATENATE("R",'Mapa riesgos corrupción'!#REF!),"")</f>
        <v>#REF!</v>
      </c>
      <c r="AK18" s="448"/>
      <c r="AL18" s="448" t="e">
        <f>IF(AND('Mapa riesgos corrupción'!#REF!="Alta",'Mapa riesgos corrupción'!#REF!="Catastrófico"),CONCATENATE("R",'Mapa riesgos corrupción'!#REF!),"")</f>
        <v>#REF!</v>
      </c>
      <c r="AM18" s="449"/>
      <c r="AN18" s="39"/>
      <c r="AO18" s="492"/>
      <c r="AP18" s="493"/>
      <c r="AQ18" s="493"/>
      <c r="AR18" s="493"/>
      <c r="AS18" s="493"/>
      <c r="AT18" s="494"/>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478"/>
      <c r="C19" s="478"/>
      <c r="D19" s="479"/>
      <c r="E19" s="470"/>
      <c r="F19" s="471"/>
      <c r="G19" s="471"/>
      <c r="H19" s="471"/>
      <c r="I19" s="476"/>
      <c r="J19" s="438"/>
      <c r="K19" s="439"/>
      <c r="L19" s="439"/>
      <c r="M19" s="439"/>
      <c r="N19" s="439"/>
      <c r="O19" s="440"/>
      <c r="P19" s="438"/>
      <c r="Q19" s="439"/>
      <c r="R19" s="439"/>
      <c r="S19" s="439"/>
      <c r="T19" s="439"/>
      <c r="U19" s="440"/>
      <c r="V19" s="456"/>
      <c r="W19" s="457"/>
      <c r="X19" s="458"/>
      <c r="Y19" s="458"/>
      <c r="Z19" s="458"/>
      <c r="AA19" s="459"/>
      <c r="AB19" s="456"/>
      <c r="AC19" s="457"/>
      <c r="AD19" s="458"/>
      <c r="AE19" s="458"/>
      <c r="AF19" s="458"/>
      <c r="AG19" s="459"/>
      <c r="AH19" s="447"/>
      <c r="AI19" s="448"/>
      <c r="AJ19" s="448"/>
      <c r="AK19" s="448"/>
      <c r="AL19" s="448"/>
      <c r="AM19" s="449"/>
      <c r="AN19" s="39"/>
      <c r="AO19" s="492"/>
      <c r="AP19" s="493"/>
      <c r="AQ19" s="493"/>
      <c r="AR19" s="493"/>
      <c r="AS19" s="493"/>
      <c r="AT19" s="494"/>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478"/>
      <c r="C20" s="478"/>
      <c r="D20" s="479"/>
      <c r="E20" s="470"/>
      <c r="F20" s="471"/>
      <c r="G20" s="471"/>
      <c r="H20" s="471"/>
      <c r="I20" s="476"/>
      <c r="J20" s="438" t="e">
        <f>IF(AND('Mapa riesgos corrupción'!#REF!="Alta",'Mapa riesgos corrupción'!#REF!="Leve"),CONCATENATE("R",'Mapa riesgos corrupción'!#REF!),"")</f>
        <v>#REF!</v>
      </c>
      <c r="K20" s="439"/>
      <c r="L20" s="439" t="e">
        <f>IF(AND('Mapa riesgos corrupción'!#REF!="Alta",'Mapa riesgos corrupción'!#REF!="Leve"),CONCATENATE("R",'Mapa riesgos corrupción'!#REF!),"")</f>
        <v>#REF!</v>
      </c>
      <c r="M20" s="439"/>
      <c r="N20" s="439" t="e">
        <f>IF(AND('Mapa riesgos corrupción'!#REF!="Alta",'Mapa riesgos corrupción'!#REF!="Leve"),CONCATENATE("R",'Mapa riesgos corrupción'!#REF!),"")</f>
        <v>#REF!</v>
      </c>
      <c r="O20" s="440"/>
      <c r="P20" s="438" t="e">
        <f>IF(AND('Mapa riesgos corrupción'!#REF!="Alta",'Mapa riesgos corrupción'!#REF!="Menor"),CONCATENATE("R",'Mapa riesgos corrupción'!#REF!),"")</f>
        <v>#REF!</v>
      </c>
      <c r="Q20" s="439"/>
      <c r="R20" s="439" t="e">
        <f>IF(AND('Mapa riesgos corrupción'!#REF!="Alta",'Mapa riesgos corrupción'!#REF!="Menor"),CONCATENATE("R",'Mapa riesgos corrupción'!#REF!),"")</f>
        <v>#REF!</v>
      </c>
      <c r="S20" s="439"/>
      <c r="T20" s="439" t="e">
        <f>IF(AND('Mapa riesgos corrupción'!#REF!="Alta",'Mapa riesgos corrupción'!#REF!="Menor"),CONCATENATE("R",'Mapa riesgos corrupción'!#REF!),"")</f>
        <v>#REF!</v>
      </c>
      <c r="U20" s="440"/>
      <c r="V20" s="456" t="e">
        <f>IF(AND('Mapa riesgos corrupción'!#REF!="Alta",'Mapa riesgos corrupción'!#REF!="Moderado"),CONCATENATE("R",'Mapa riesgos corrupción'!#REF!),"")</f>
        <v>#REF!</v>
      </c>
      <c r="W20" s="457"/>
      <c r="X20" s="458" t="e">
        <f>IF(AND('Mapa riesgos corrupción'!#REF!="Alta",'Mapa riesgos corrupción'!#REF!="Moderado"),CONCATENATE("R",'Mapa riesgos corrupción'!#REF!),"")</f>
        <v>#REF!</v>
      </c>
      <c r="Y20" s="458"/>
      <c r="Z20" s="458" t="e">
        <f>IF(AND('Mapa riesgos corrupción'!#REF!="Alta",'Mapa riesgos corrupción'!#REF!="Moderado"),CONCATENATE("R",'Mapa riesgos corrupción'!#REF!),"")</f>
        <v>#REF!</v>
      </c>
      <c r="AA20" s="459"/>
      <c r="AB20" s="456" t="e">
        <f>IF(AND('Mapa riesgos corrupción'!#REF!="Alta",'Mapa riesgos corrupción'!#REF!="Mayor"),CONCATENATE("R",'Mapa riesgos corrupción'!#REF!),"")</f>
        <v>#REF!</v>
      </c>
      <c r="AC20" s="457"/>
      <c r="AD20" s="458" t="e">
        <f>IF(AND('Mapa riesgos corrupción'!#REF!="Alta",'Mapa riesgos corrupción'!#REF!="Mayor"),CONCATENATE("R",'Mapa riesgos corrupción'!#REF!),"")</f>
        <v>#REF!</v>
      </c>
      <c r="AE20" s="458"/>
      <c r="AF20" s="458" t="e">
        <f>IF(AND('Mapa riesgos corrupción'!#REF!="Alta",'Mapa riesgos corrupción'!#REF!="Mayor"),CONCATENATE("R",'Mapa riesgos corrupción'!#REF!),"")</f>
        <v>#REF!</v>
      </c>
      <c r="AG20" s="459"/>
      <c r="AH20" s="447" t="e">
        <f>IF(AND('Mapa riesgos corrupción'!#REF!="Alta",'Mapa riesgos corrupción'!#REF!="Catastrófico"),CONCATENATE("R",'Mapa riesgos corrupción'!#REF!),"")</f>
        <v>#REF!</v>
      </c>
      <c r="AI20" s="448"/>
      <c r="AJ20" s="448" t="e">
        <f>IF(AND('Mapa riesgos corrupción'!#REF!="Alta",'Mapa riesgos corrupción'!#REF!="Catastrófico"),CONCATENATE("R",'Mapa riesgos corrupción'!#REF!),"")</f>
        <v>#REF!</v>
      </c>
      <c r="AK20" s="448"/>
      <c r="AL20" s="448" t="e">
        <f>IF(AND('Mapa riesgos corrupción'!#REF!="Alta",'Mapa riesgos corrupción'!#REF!="Catastrófico"),CONCATENATE("R",'Mapa riesgos corrupción'!#REF!),"")</f>
        <v>#REF!</v>
      </c>
      <c r="AM20" s="449"/>
      <c r="AN20" s="39"/>
      <c r="AO20" s="492"/>
      <c r="AP20" s="493"/>
      <c r="AQ20" s="493"/>
      <c r="AR20" s="493"/>
      <c r="AS20" s="493"/>
      <c r="AT20" s="494"/>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478"/>
      <c r="C21" s="478"/>
      <c r="D21" s="479"/>
      <c r="E21" s="473"/>
      <c r="F21" s="474"/>
      <c r="G21" s="474"/>
      <c r="H21" s="474"/>
      <c r="I21" s="474"/>
      <c r="J21" s="441"/>
      <c r="K21" s="442"/>
      <c r="L21" s="442"/>
      <c r="M21" s="442"/>
      <c r="N21" s="442"/>
      <c r="O21" s="443"/>
      <c r="P21" s="441"/>
      <c r="Q21" s="442"/>
      <c r="R21" s="442"/>
      <c r="S21" s="442"/>
      <c r="T21" s="442"/>
      <c r="U21" s="443"/>
      <c r="V21" s="460"/>
      <c r="W21" s="461"/>
      <c r="X21" s="461"/>
      <c r="Y21" s="461"/>
      <c r="Z21" s="461"/>
      <c r="AA21" s="462"/>
      <c r="AB21" s="460"/>
      <c r="AC21" s="461"/>
      <c r="AD21" s="461"/>
      <c r="AE21" s="461"/>
      <c r="AF21" s="461"/>
      <c r="AG21" s="462"/>
      <c r="AH21" s="450"/>
      <c r="AI21" s="451"/>
      <c r="AJ21" s="451"/>
      <c r="AK21" s="451"/>
      <c r="AL21" s="451"/>
      <c r="AM21" s="452"/>
      <c r="AN21" s="39"/>
      <c r="AO21" s="495"/>
      <c r="AP21" s="496"/>
      <c r="AQ21" s="496"/>
      <c r="AR21" s="496"/>
      <c r="AS21" s="496"/>
      <c r="AT21" s="497"/>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478"/>
      <c r="C22" s="478"/>
      <c r="D22" s="479"/>
      <c r="E22" s="467" t="s">
        <v>66</v>
      </c>
      <c r="F22" s="468"/>
      <c r="G22" s="468"/>
      <c r="H22" s="468"/>
      <c r="I22" s="469"/>
      <c r="J22" s="444" t="str">
        <f>IF(AND('Mapa riesgos corrupción'!$L$3="Media",'Mapa riesgos corrupción'!$Q$3="Leve"),CONCATENATE("R",'Mapa riesgos corrupción'!$A$3),"")</f>
        <v/>
      </c>
      <c r="K22" s="445"/>
      <c r="L22" s="445" t="e">
        <f>IF(AND('Mapa riesgos corrupción'!#REF!="Media",'Mapa riesgos corrupción'!#REF!="Leve"),CONCATENATE("R",'Mapa riesgos corrupción'!#REF!),"")</f>
        <v>#REF!</v>
      </c>
      <c r="M22" s="445"/>
      <c r="N22" s="445" t="e">
        <f>IF(AND('Mapa riesgos corrupción'!#REF!="Media",'Mapa riesgos corrupción'!#REF!="Leve"),CONCATENATE("R",'Mapa riesgos corrupción'!#REF!),"")</f>
        <v>#REF!</v>
      </c>
      <c r="O22" s="446"/>
      <c r="P22" s="444" t="str">
        <f>IF(AND('Mapa riesgos corrupción'!$L$3="Media",'Mapa riesgos corrupción'!$Q$3="Menor"),CONCATENATE("R",'Mapa riesgos corrupción'!$A$3),"")</f>
        <v/>
      </c>
      <c r="Q22" s="445"/>
      <c r="R22" s="445" t="e">
        <f>IF(AND('Mapa riesgos corrupción'!#REF!="Media",'Mapa riesgos corrupción'!#REF!="Menor"),CONCATENATE("R",'Mapa riesgos corrupción'!#REF!),"")</f>
        <v>#REF!</v>
      </c>
      <c r="S22" s="445"/>
      <c r="T22" s="445" t="e">
        <f>IF(AND('Mapa riesgos corrupción'!#REF!="Media",'Mapa riesgos corrupción'!#REF!="Menor"),CONCATENATE("R",'Mapa riesgos corrupción'!#REF!),"")</f>
        <v>#REF!</v>
      </c>
      <c r="U22" s="446"/>
      <c r="V22" s="444" t="str">
        <f>IF(AND('Mapa riesgos corrupción'!$L$3="Media",'Mapa riesgos corrupción'!$Q$3="Moderado"),CONCATENATE("R",'Mapa riesgos corrupción'!$A$3),"")</f>
        <v/>
      </c>
      <c r="W22" s="445"/>
      <c r="X22" s="445" t="e">
        <f>IF(AND('Mapa riesgos corrupción'!#REF!="Media",'Mapa riesgos corrupción'!#REF!="Moderado"),CONCATENATE("R",'Mapa riesgos corrupción'!#REF!),"")</f>
        <v>#REF!</v>
      </c>
      <c r="Y22" s="445"/>
      <c r="Z22" s="445" t="e">
        <f>IF(AND('Mapa riesgos corrupción'!#REF!="Media",'Mapa riesgos corrupción'!#REF!="Moderado"),CONCATENATE("R",'Mapa riesgos corrupción'!#REF!),"")</f>
        <v>#REF!</v>
      </c>
      <c r="AA22" s="446"/>
      <c r="AB22" s="463" t="str">
        <f>IF(AND('Mapa riesgos corrupción'!$L$3="Media",'Mapa riesgos corrupción'!$Q$3="Mayor"),CONCATENATE("R",'Mapa riesgos corrupción'!$A$3),"")</f>
        <v/>
      </c>
      <c r="AC22" s="464"/>
      <c r="AD22" s="464" t="e">
        <f>IF(AND('Mapa riesgos corrupción'!#REF!="Media",'Mapa riesgos corrupción'!#REF!="Mayor"),CONCATENATE("R",'Mapa riesgos corrupción'!#REF!),"")</f>
        <v>#REF!</v>
      </c>
      <c r="AE22" s="464"/>
      <c r="AF22" s="464" t="e">
        <f>IF(AND('Mapa riesgos corrupción'!#REF!="Media",'Mapa riesgos corrupción'!#REF!="Mayor"),CONCATENATE("R",'Mapa riesgos corrupción'!#REF!),"")</f>
        <v>#REF!</v>
      </c>
      <c r="AG22" s="465"/>
      <c r="AH22" s="453" t="str">
        <f>IF(AND('Mapa riesgos corrupción'!$L$3="Media",'Mapa riesgos corrupción'!$Q$3="Catastrófico"),CONCATENATE("R",'Mapa riesgos corrupción'!$A$3),"")</f>
        <v/>
      </c>
      <c r="AI22" s="454"/>
      <c r="AJ22" s="454" t="e">
        <f>IF(AND('Mapa riesgos corrupción'!#REF!="Media",'Mapa riesgos corrupción'!#REF!="Catastrófico"),CONCATENATE("R",'Mapa riesgos corrupción'!#REF!),"")</f>
        <v>#REF!</v>
      </c>
      <c r="AK22" s="454"/>
      <c r="AL22" s="454" t="e">
        <f>IF(AND('Mapa riesgos corrupción'!#REF!="Media",'Mapa riesgos corrupción'!#REF!="Catastrófico"),CONCATENATE("R",'Mapa riesgos corrupción'!#REF!),"")</f>
        <v>#REF!</v>
      </c>
      <c r="AM22" s="455"/>
      <c r="AN22" s="39"/>
      <c r="AO22" s="498" t="s">
        <v>49</v>
      </c>
      <c r="AP22" s="499"/>
      <c r="AQ22" s="499"/>
      <c r="AR22" s="499"/>
      <c r="AS22" s="499"/>
      <c r="AT22" s="500"/>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478"/>
      <c r="C23" s="478"/>
      <c r="D23" s="479"/>
      <c r="E23" s="470"/>
      <c r="F23" s="471"/>
      <c r="G23" s="471"/>
      <c r="H23" s="471"/>
      <c r="I23" s="472"/>
      <c r="J23" s="438"/>
      <c r="K23" s="439"/>
      <c r="L23" s="439"/>
      <c r="M23" s="439"/>
      <c r="N23" s="439"/>
      <c r="O23" s="440"/>
      <c r="P23" s="438"/>
      <c r="Q23" s="439"/>
      <c r="R23" s="439"/>
      <c r="S23" s="439"/>
      <c r="T23" s="439"/>
      <c r="U23" s="440"/>
      <c r="V23" s="438"/>
      <c r="W23" s="439"/>
      <c r="X23" s="439"/>
      <c r="Y23" s="439"/>
      <c r="Z23" s="439"/>
      <c r="AA23" s="440"/>
      <c r="AB23" s="456"/>
      <c r="AC23" s="457"/>
      <c r="AD23" s="457"/>
      <c r="AE23" s="457"/>
      <c r="AF23" s="457"/>
      <c r="AG23" s="459"/>
      <c r="AH23" s="447"/>
      <c r="AI23" s="448"/>
      <c r="AJ23" s="448"/>
      <c r="AK23" s="448"/>
      <c r="AL23" s="448"/>
      <c r="AM23" s="449"/>
      <c r="AN23" s="39"/>
      <c r="AO23" s="501"/>
      <c r="AP23" s="502"/>
      <c r="AQ23" s="502"/>
      <c r="AR23" s="502"/>
      <c r="AS23" s="502"/>
      <c r="AT23" s="503"/>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478"/>
      <c r="C24" s="478"/>
      <c r="D24" s="479"/>
      <c r="E24" s="470"/>
      <c r="F24" s="471"/>
      <c r="G24" s="471"/>
      <c r="H24" s="471"/>
      <c r="I24" s="472"/>
      <c r="J24" s="438" t="e">
        <f>IF(AND('Mapa riesgos corrupción'!#REF!="Media",'Mapa riesgos corrupción'!#REF!="Leve"),CONCATENATE("R",'Mapa riesgos corrupción'!#REF!),"")</f>
        <v>#REF!</v>
      </c>
      <c r="K24" s="439"/>
      <c r="L24" s="439" t="e">
        <f>IF(AND('Mapa riesgos corrupción'!#REF!="Media",'Mapa riesgos corrupción'!#REF!="Leve"),CONCATENATE("R",'Mapa riesgos corrupción'!#REF!),"")</f>
        <v>#REF!</v>
      </c>
      <c r="M24" s="439"/>
      <c r="N24" s="439" t="e">
        <f>IF(AND('Mapa riesgos corrupción'!#REF!="Media",'Mapa riesgos corrupción'!#REF!="Leve"),CONCATENATE("R",'Mapa riesgos corrupción'!#REF!),"")</f>
        <v>#REF!</v>
      </c>
      <c r="O24" s="440"/>
      <c r="P24" s="438" t="e">
        <f>IF(AND('Mapa riesgos corrupción'!#REF!="Media",'Mapa riesgos corrupción'!#REF!="Menor"),CONCATENATE("R",'Mapa riesgos corrupción'!#REF!),"")</f>
        <v>#REF!</v>
      </c>
      <c r="Q24" s="439"/>
      <c r="R24" s="439" t="e">
        <f>IF(AND('Mapa riesgos corrupción'!#REF!="Media",'Mapa riesgos corrupción'!#REF!="Menor"),CONCATENATE("R",'Mapa riesgos corrupción'!#REF!),"")</f>
        <v>#REF!</v>
      </c>
      <c r="S24" s="439"/>
      <c r="T24" s="439" t="e">
        <f>IF(AND('Mapa riesgos corrupción'!#REF!="Media",'Mapa riesgos corrupción'!#REF!="Menor"),CONCATENATE("R",'Mapa riesgos corrupción'!#REF!),"")</f>
        <v>#REF!</v>
      </c>
      <c r="U24" s="440"/>
      <c r="V24" s="438" t="e">
        <f>IF(AND('Mapa riesgos corrupción'!#REF!="Media",'Mapa riesgos corrupción'!#REF!="Moderado"),CONCATENATE("R",'Mapa riesgos corrupción'!#REF!),"")</f>
        <v>#REF!</v>
      </c>
      <c r="W24" s="439"/>
      <c r="X24" s="439" t="e">
        <f>IF(AND('Mapa riesgos corrupción'!#REF!="Media",'Mapa riesgos corrupción'!#REF!="Moderado"),CONCATENATE("R",'Mapa riesgos corrupción'!#REF!),"")</f>
        <v>#REF!</v>
      </c>
      <c r="Y24" s="439"/>
      <c r="Z24" s="439" t="e">
        <f>IF(AND('Mapa riesgos corrupción'!#REF!="Media",'Mapa riesgos corrupción'!#REF!="Moderado"),CONCATENATE("R",'Mapa riesgos corrupción'!#REF!),"")</f>
        <v>#REF!</v>
      </c>
      <c r="AA24" s="440"/>
      <c r="AB24" s="456" t="e">
        <f>IF(AND('Mapa riesgos corrupción'!#REF!="Media",'Mapa riesgos corrupción'!#REF!="Mayor"),CONCATENATE("R",'Mapa riesgos corrupción'!#REF!),"")</f>
        <v>#REF!</v>
      </c>
      <c r="AC24" s="457"/>
      <c r="AD24" s="458" t="e">
        <f>IF(AND('Mapa riesgos corrupción'!#REF!="Media",'Mapa riesgos corrupción'!#REF!="Mayor"),CONCATENATE("R",'Mapa riesgos corrupción'!#REF!),"")</f>
        <v>#REF!</v>
      </c>
      <c r="AE24" s="458"/>
      <c r="AF24" s="458" t="e">
        <f>IF(AND('Mapa riesgos corrupción'!#REF!="Media",'Mapa riesgos corrupción'!#REF!="Mayor"),CONCATENATE("R",'Mapa riesgos corrupción'!#REF!),"")</f>
        <v>#REF!</v>
      </c>
      <c r="AG24" s="459"/>
      <c r="AH24" s="447" t="e">
        <f>IF(AND('Mapa riesgos corrupción'!#REF!="Media",'Mapa riesgos corrupción'!#REF!="Catastrófico"),CONCATENATE("R",'Mapa riesgos corrupción'!#REF!),"")</f>
        <v>#REF!</v>
      </c>
      <c r="AI24" s="448"/>
      <c r="AJ24" s="448" t="e">
        <f>IF(AND('Mapa riesgos corrupción'!#REF!="Media",'Mapa riesgos corrupción'!#REF!="Catastrófico"),CONCATENATE("R",'Mapa riesgos corrupción'!#REF!),"")</f>
        <v>#REF!</v>
      </c>
      <c r="AK24" s="448"/>
      <c r="AL24" s="448" t="e">
        <f>IF(AND('Mapa riesgos corrupción'!#REF!="Media",'Mapa riesgos corrupción'!#REF!="Catastrófico"),CONCATENATE("R",'Mapa riesgos corrupción'!#REF!),"")</f>
        <v>#REF!</v>
      </c>
      <c r="AM24" s="449"/>
      <c r="AN24" s="39"/>
      <c r="AO24" s="501"/>
      <c r="AP24" s="502"/>
      <c r="AQ24" s="502"/>
      <c r="AR24" s="502"/>
      <c r="AS24" s="502"/>
      <c r="AT24" s="503"/>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478"/>
      <c r="C25" s="478"/>
      <c r="D25" s="479"/>
      <c r="E25" s="470"/>
      <c r="F25" s="471"/>
      <c r="G25" s="471"/>
      <c r="H25" s="471"/>
      <c r="I25" s="472"/>
      <c r="J25" s="438"/>
      <c r="K25" s="439"/>
      <c r="L25" s="439"/>
      <c r="M25" s="439"/>
      <c r="N25" s="439"/>
      <c r="O25" s="440"/>
      <c r="P25" s="438"/>
      <c r="Q25" s="439"/>
      <c r="R25" s="439"/>
      <c r="S25" s="439"/>
      <c r="T25" s="439"/>
      <c r="U25" s="440"/>
      <c r="V25" s="438"/>
      <c r="W25" s="439"/>
      <c r="X25" s="439"/>
      <c r="Y25" s="439"/>
      <c r="Z25" s="439"/>
      <c r="AA25" s="440"/>
      <c r="AB25" s="456"/>
      <c r="AC25" s="457"/>
      <c r="AD25" s="458"/>
      <c r="AE25" s="458"/>
      <c r="AF25" s="458"/>
      <c r="AG25" s="459"/>
      <c r="AH25" s="447"/>
      <c r="AI25" s="448"/>
      <c r="AJ25" s="448"/>
      <c r="AK25" s="448"/>
      <c r="AL25" s="448"/>
      <c r="AM25" s="449"/>
      <c r="AN25" s="39"/>
      <c r="AO25" s="501"/>
      <c r="AP25" s="502"/>
      <c r="AQ25" s="502"/>
      <c r="AR25" s="502"/>
      <c r="AS25" s="502"/>
      <c r="AT25" s="503"/>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478"/>
      <c r="C26" s="478"/>
      <c r="D26" s="479"/>
      <c r="E26" s="470"/>
      <c r="F26" s="471"/>
      <c r="G26" s="471"/>
      <c r="H26" s="471"/>
      <c r="I26" s="472"/>
      <c r="J26" s="438" t="e">
        <f>IF(AND('Mapa riesgos corrupción'!#REF!="Media",'Mapa riesgos corrupción'!#REF!="Leve"),CONCATENATE("R",'Mapa riesgos corrupción'!#REF!),"")</f>
        <v>#REF!</v>
      </c>
      <c r="K26" s="439"/>
      <c r="L26" s="439" t="e">
        <f>IF(AND('Mapa riesgos corrupción'!#REF!="Media",'Mapa riesgos corrupción'!#REF!="Leve"),CONCATENATE("R",'Mapa riesgos corrupción'!#REF!),"")</f>
        <v>#REF!</v>
      </c>
      <c r="M26" s="439"/>
      <c r="N26" s="439" t="e">
        <f>IF(AND('Mapa riesgos corrupción'!#REF!="Media",'Mapa riesgos corrupción'!#REF!="Leve"),CONCATENATE("R",'Mapa riesgos corrupción'!#REF!),"")</f>
        <v>#REF!</v>
      </c>
      <c r="O26" s="440"/>
      <c r="P26" s="438" t="e">
        <f>IF(AND('Mapa riesgos corrupción'!#REF!="Media",'Mapa riesgos corrupción'!#REF!="Menor"),CONCATENATE("R",'Mapa riesgos corrupción'!#REF!),"")</f>
        <v>#REF!</v>
      </c>
      <c r="Q26" s="439"/>
      <c r="R26" s="439" t="e">
        <f>IF(AND('Mapa riesgos corrupción'!#REF!="Media",'Mapa riesgos corrupción'!#REF!="Menor"),CONCATENATE("R",'Mapa riesgos corrupción'!#REF!),"")</f>
        <v>#REF!</v>
      </c>
      <c r="S26" s="439"/>
      <c r="T26" s="439" t="e">
        <f>IF(AND('Mapa riesgos corrupción'!#REF!="Media",'Mapa riesgos corrupción'!#REF!="Menor"),CONCATENATE("R",'Mapa riesgos corrupción'!#REF!),"")</f>
        <v>#REF!</v>
      </c>
      <c r="U26" s="440"/>
      <c r="V26" s="438" t="e">
        <f>IF(AND('Mapa riesgos corrupción'!#REF!="Media",'Mapa riesgos corrupción'!#REF!="Moderado"),CONCATENATE("R",'Mapa riesgos corrupción'!#REF!),"")</f>
        <v>#REF!</v>
      </c>
      <c r="W26" s="439"/>
      <c r="X26" s="439" t="e">
        <f>IF(AND('Mapa riesgos corrupción'!#REF!="Media",'Mapa riesgos corrupción'!#REF!="Moderado"),CONCATENATE("R",'Mapa riesgos corrupción'!#REF!),"")</f>
        <v>#REF!</v>
      </c>
      <c r="Y26" s="439"/>
      <c r="Z26" s="439" t="e">
        <f>IF(AND('Mapa riesgos corrupción'!#REF!="Media",'Mapa riesgos corrupción'!#REF!="Moderado"),CONCATENATE("R",'Mapa riesgos corrupción'!#REF!),"")</f>
        <v>#REF!</v>
      </c>
      <c r="AA26" s="440"/>
      <c r="AB26" s="456" t="e">
        <f>IF(AND('Mapa riesgos corrupción'!#REF!="Media",'Mapa riesgos corrupción'!#REF!="Mayor"),CONCATENATE("R",'Mapa riesgos corrupción'!#REF!),"")</f>
        <v>#REF!</v>
      </c>
      <c r="AC26" s="457"/>
      <c r="AD26" s="458" t="e">
        <f>IF(AND('Mapa riesgos corrupción'!#REF!="Media",'Mapa riesgos corrupción'!#REF!="Mayor"),CONCATENATE("R",'Mapa riesgos corrupción'!#REF!),"")</f>
        <v>#REF!</v>
      </c>
      <c r="AE26" s="458"/>
      <c r="AF26" s="458" t="e">
        <f>IF(AND('Mapa riesgos corrupción'!#REF!="Media",'Mapa riesgos corrupción'!#REF!="Mayor"),CONCATENATE("R",'Mapa riesgos corrupción'!#REF!),"")</f>
        <v>#REF!</v>
      </c>
      <c r="AG26" s="459"/>
      <c r="AH26" s="447" t="e">
        <f>IF(AND('Mapa riesgos corrupción'!#REF!="Media",'Mapa riesgos corrupción'!#REF!="Catastrófico"),CONCATENATE("R",'Mapa riesgos corrupción'!#REF!),"")</f>
        <v>#REF!</v>
      </c>
      <c r="AI26" s="448"/>
      <c r="AJ26" s="448" t="e">
        <f>IF(AND('Mapa riesgos corrupción'!#REF!="Media",'Mapa riesgos corrupción'!#REF!="Catastrófico"),CONCATENATE("R",'Mapa riesgos corrupción'!#REF!),"")</f>
        <v>#REF!</v>
      </c>
      <c r="AK26" s="448"/>
      <c r="AL26" s="448" t="e">
        <f>IF(AND('Mapa riesgos corrupción'!#REF!="Media",'Mapa riesgos corrupción'!#REF!="Catastrófico"),CONCATENATE("R",'Mapa riesgos corrupción'!#REF!),"")</f>
        <v>#REF!</v>
      </c>
      <c r="AM26" s="449"/>
      <c r="AN26" s="39"/>
      <c r="AO26" s="501"/>
      <c r="AP26" s="502"/>
      <c r="AQ26" s="502"/>
      <c r="AR26" s="502"/>
      <c r="AS26" s="502"/>
      <c r="AT26" s="503"/>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478"/>
      <c r="C27" s="478"/>
      <c r="D27" s="479"/>
      <c r="E27" s="470"/>
      <c r="F27" s="471"/>
      <c r="G27" s="471"/>
      <c r="H27" s="471"/>
      <c r="I27" s="472"/>
      <c r="J27" s="438"/>
      <c r="K27" s="439"/>
      <c r="L27" s="439"/>
      <c r="M27" s="439"/>
      <c r="N27" s="439"/>
      <c r="O27" s="440"/>
      <c r="P27" s="438"/>
      <c r="Q27" s="439"/>
      <c r="R27" s="439"/>
      <c r="S27" s="439"/>
      <c r="T27" s="439"/>
      <c r="U27" s="440"/>
      <c r="V27" s="438"/>
      <c r="W27" s="439"/>
      <c r="X27" s="439"/>
      <c r="Y27" s="439"/>
      <c r="Z27" s="439"/>
      <c r="AA27" s="440"/>
      <c r="AB27" s="456"/>
      <c r="AC27" s="457"/>
      <c r="AD27" s="458"/>
      <c r="AE27" s="458"/>
      <c r="AF27" s="458"/>
      <c r="AG27" s="459"/>
      <c r="AH27" s="447"/>
      <c r="AI27" s="448"/>
      <c r="AJ27" s="448"/>
      <c r="AK27" s="448"/>
      <c r="AL27" s="448"/>
      <c r="AM27" s="449"/>
      <c r="AN27" s="39"/>
      <c r="AO27" s="501"/>
      <c r="AP27" s="502"/>
      <c r="AQ27" s="502"/>
      <c r="AR27" s="502"/>
      <c r="AS27" s="502"/>
      <c r="AT27" s="503"/>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478"/>
      <c r="C28" s="478"/>
      <c r="D28" s="479"/>
      <c r="E28" s="470"/>
      <c r="F28" s="471"/>
      <c r="G28" s="471"/>
      <c r="H28" s="471"/>
      <c r="I28" s="472"/>
      <c r="J28" s="438" t="e">
        <f>IF(AND('Mapa riesgos corrupción'!#REF!="Media",'Mapa riesgos corrupción'!#REF!="Leve"),CONCATENATE("R",'Mapa riesgos corrupción'!#REF!),"")</f>
        <v>#REF!</v>
      </c>
      <c r="K28" s="439"/>
      <c r="L28" s="439" t="e">
        <f>IF(AND('Mapa riesgos corrupción'!#REF!="Media",'Mapa riesgos corrupción'!#REF!="Leve"),CONCATENATE("R",'Mapa riesgos corrupción'!#REF!),"")</f>
        <v>#REF!</v>
      </c>
      <c r="M28" s="439"/>
      <c r="N28" s="439" t="e">
        <f>IF(AND('Mapa riesgos corrupción'!#REF!="Media",'Mapa riesgos corrupción'!#REF!="Leve"),CONCATENATE("R",'Mapa riesgos corrupción'!#REF!),"")</f>
        <v>#REF!</v>
      </c>
      <c r="O28" s="440"/>
      <c r="P28" s="438" t="e">
        <f>IF(AND('Mapa riesgos corrupción'!#REF!="Media",'Mapa riesgos corrupción'!#REF!="Menor"),CONCATENATE("R",'Mapa riesgos corrupción'!#REF!),"")</f>
        <v>#REF!</v>
      </c>
      <c r="Q28" s="439"/>
      <c r="R28" s="439" t="e">
        <f>IF(AND('Mapa riesgos corrupción'!#REF!="Media",'Mapa riesgos corrupción'!#REF!="Menor"),CONCATENATE("R",'Mapa riesgos corrupción'!#REF!),"")</f>
        <v>#REF!</v>
      </c>
      <c r="S28" s="439"/>
      <c r="T28" s="439" t="e">
        <f>IF(AND('Mapa riesgos corrupción'!#REF!="Media",'Mapa riesgos corrupción'!#REF!="Menor"),CONCATENATE("R",'Mapa riesgos corrupción'!#REF!),"")</f>
        <v>#REF!</v>
      </c>
      <c r="U28" s="440"/>
      <c r="V28" s="438" t="e">
        <f>IF(AND('Mapa riesgos corrupción'!#REF!="Media",'Mapa riesgos corrupción'!#REF!="Moderado"),CONCATENATE("R",'Mapa riesgos corrupción'!#REF!),"")</f>
        <v>#REF!</v>
      </c>
      <c r="W28" s="439"/>
      <c r="X28" s="439" t="e">
        <f>IF(AND('Mapa riesgos corrupción'!#REF!="Media",'Mapa riesgos corrupción'!#REF!="Moderado"),CONCATENATE("R",'Mapa riesgos corrupción'!#REF!),"")</f>
        <v>#REF!</v>
      </c>
      <c r="Y28" s="439"/>
      <c r="Z28" s="439" t="e">
        <f>IF(AND('Mapa riesgos corrupción'!#REF!="Media",'Mapa riesgos corrupción'!#REF!="Moderado"),CONCATENATE("R",'Mapa riesgos corrupción'!#REF!),"")</f>
        <v>#REF!</v>
      </c>
      <c r="AA28" s="440"/>
      <c r="AB28" s="456" t="e">
        <f>IF(AND('Mapa riesgos corrupción'!#REF!="Media",'Mapa riesgos corrupción'!#REF!="Mayor"),CONCATENATE("R",'Mapa riesgos corrupción'!#REF!),"")</f>
        <v>#REF!</v>
      </c>
      <c r="AC28" s="457"/>
      <c r="AD28" s="458" t="e">
        <f>IF(AND('Mapa riesgos corrupción'!#REF!="Media",'Mapa riesgos corrupción'!#REF!="Mayor"),CONCATENATE("R",'Mapa riesgos corrupción'!#REF!),"")</f>
        <v>#REF!</v>
      </c>
      <c r="AE28" s="458"/>
      <c r="AF28" s="458" t="e">
        <f>IF(AND('Mapa riesgos corrupción'!#REF!="Media",'Mapa riesgos corrupción'!#REF!="Mayor"),CONCATENATE("R",'Mapa riesgos corrupción'!#REF!),"")</f>
        <v>#REF!</v>
      </c>
      <c r="AG28" s="459"/>
      <c r="AH28" s="447" t="e">
        <f>IF(AND('Mapa riesgos corrupción'!#REF!="Media",'Mapa riesgos corrupción'!#REF!="Catastrófico"),CONCATENATE("R",'Mapa riesgos corrupción'!#REF!),"")</f>
        <v>#REF!</v>
      </c>
      <c r="AI28" s="448"/>
      <c r="AJ28" s="448" t="e">
        <f>IF(AND('Mapa riesgos corrupción'!#REF!="Media",'Mapa riesgos corrupción'!#REF!="Catastrófico"),CONCATENATE("R",'Mapa riesgos corrupción'!#REF!),"")</f>
        <v>#REF!</v>
      </c>
      <c r="AK28" s="448"/>
      <c r="AL28" s="448" t="e">
        <f>IF(AND('Mapa riesgos corrupción'!#REF!="Media",'Mapa riesgos corrupción'!#REF!="Catastrófico"),CONCATENATE("R",'Mapa riesgos corrupción'!#REF!),"")</f>
        <v>#REF!</v>
      </c>
      <c r="AM28" s="449"/>
      <c r="AN28" s="39"/>
      <c r="AO28" s="501"/>
      <c r="AP28" s="502"/>
      <c r="AQ28" s="502"/>
      <c r="AR28" s="502"/>
      <c r="AS28" s="502"/>
      <c r="AT28" s="503"/>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478"/>
      <c r="C29" s="478"/>
      <c r="D29" s="479"/>
      <c r="E29" s="473"/>
      <c r="F29" s="474"/>
      <c r="G29" s="474"/>
      <c r="H29" s="474"/>
      <c r="I29" s="475"/>
      <c r="J29" s="438"/>
      <c r="K29" s="439"/>
      <c r="L29" s="439"/>
      <c r="M29" s="439"/>
      <c r="N29" s="439"/>
      <c r="O29" s="440"/>
      <c r="P29" s="441"/>
      <c r="Q29" s="442"/>
      <c r="R29" s="442"/>
      <c r="S29" s="442"/>
      <c r="T29" s="442"/>
      <c r="U29" s="443"/>
      <c r="V29" s="441"/>
      <c r="W29" s="442"/>
      <c r="X29" s="442"/>
      <c r="Y29" s="442"/>
      <c r="Z29" s="442"/>
      <c r="AA29" s="443"/>
      <c r="AB29" s="460"/>
      <c r="AC29" s="461"/>
      <c r="AD29" s="461"/>
      <c r="AE29" s="461"/>
      <c r="AF29" s="461"/>
      <c r="AG29" s="462"/>
      <c r="AH29" s="450"/>
      <c r="AI29" s="451"/>
      <c r="AJ29" s="451"/>
      <c r="AK29" s="451"/>
      <c r="AL29" s="451"/>
      <c r="AM29" s="452"/>
      <c r="AN29" s="39"/>
      <c r="AO29" s="504"/>
      <c r="AP29" s="505"/>
      <c r="AQ29" s="505"/>
      <c r="AR29" s="505"/>
      <c r="AS29" s="505"/>
      <c r="AT29" s="506"/>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478"/>
      <c r="C30" s="478"/>
      <c r="D30" s="479"/>
      <c r="E30" s="467" t="s">
        <v>63</v>
      </c>
      <c r="F30" s="468"/>
      <c r="G30" s="468"/>
      <c r="H30" s="468"/>
      <c r="I30" s="468"/>
      <c r="J30" s="435" t="str">
        <f>IF(AND('Mapa riesgos corrupción'!$L$3="Baja",'Mapa riesgos corrupción'!$Q$3="Leve"),CONCATENATE("R",'Mapa riesgos corrupción'!$A$3),"")</f>
        <v>R0 
(ejemplo)</v>
      </c>
      <c r="K30" s="436"/>
      <c r="L30" s="436" t="e">
        <f>IF(AND('Mapa riesgos corrupción'!#REF!="Baja",'Mapa riesgos corrupción'!#REF!="Leve"),CONCATENATE("R",'Mapa riesgos corrupción'!#REF!),"")</f>
        <v>#REF!</v>
      </c>
      <c r="M30" s="436"/>
      <c r="N30" s="436" t="e">
        <f>IF(AND('Mapa riesgos corrupción'!#REF!="Baja",'Mapa riesgos corrupción'!#REF!="Leve"),CONCATENATE("R",'Mapa riesgos corrupción'!#REF!),"")</f>
        <v>#REF!</v>
      </c>
      <c r="O30" s="437"/>
      <c r="P30" s="445" t="str">
        <f>IF(AND('Mapa riesgos corrupción'!$L$3="Baja",'Mapa riesgos corrupción'!$Q$3="Menor"),CONCATENATE("R",'Mapa riesgos corrupción'!$A$3),"")</f>
        <v/>
      </c>
      <c r="Q30" s="445"/>
      <c r="R30" s="445" t="e">
        <f>IF(AND('Mapa riesgos corrupción'!#REF!="Baja",'Mapa riesgos corrupción'!#REF!="Menor"),CONCATENATE("R",'Mapa riesgos corrupción'!#REF!),"")</f>
        <v>#REF!</v>
      </c>
      <c r="S30" s="445"/>
      <c r="T30" s="445" t="e">
        <f>IF(AND('Mapa riesgos corrupción'!#REF!="Baja",'Mapa riesgos corrupción'!#REF!="Menor"),CONCATENATE("R",'Mapa riesgos corrupción'!#REF!),"")</f>
        <v>#REF!</v>
      </c>
      <c r="U30" s="446"/>
      <c r="V30" s="444" t="str">
        <f>IF(AND('Mapa riesgos corrupción'!$L$3="Baja",'Mapa riesgos corrupción'!$Q$3="Moderado"),CONCATENATE("R",'Mapa riesgos corrupción'!$A$3),"")</f>
        <v/>
      </c>
      <c r="W30" s="445"/>
      <c r="X30" s="445" t="e">
        <f>IF(AND('Mapa riesgos corrupción'!#REF!="Baja",'Mapa riesgos corrupción'!#REF!="Moderado"),CONCATENATE("R",'Mapa riesgos corrupción'!#REF!),"")</f>
        <v>#REF!</v>
      </c>
      <c r="Y30" s="445"/>
      <c r="Z30" s="445" t="e">
        <f>IF(AND('Mapa riesgos corrupción'!#REF!="Baja",'Mapa riesgos corrupción'!#REF!="Moderado"),CONCATENATE("R",'Mapa riesgos corrupción'!#REF!),"")</f>
        <v>#REF!</v>
      </c>
      <c r="AA30" s="446"/>
      <c r="AB30" s="463" t="str">
        <f>IF(AND('Mapa riesgos corrupción'!$L$3="Baja",'Mapa riesgos corrupción'!$Q$3="Mayor"),CONCATENATE("R",'Mapa riesgos corrupción'!$A$3),"")</f>
        <v/>
      </c>
      <c r="AC30" s="464"/>
      <c r="AD30" s="464" t="e">
        <f>IF(AND('Mapa riesgos corrupción'!#REF!="Baja",'Mapa riesgos corrupción'!#REF!="Mayor"),CONCATENATE("R",'Mapa riesgos corrupción'!#REF!),"")</f>
        <v>#REF!</v>
      </c>
      <c r="AE30" s="464"/>
      <c r="AF30" s="464" t="e">
        <f>IF(AND('Mapa riesgos corrupción'!#REF!="Baja",'Mapa riesgos corrupción'!#REF!="Mayor"),CONCATENATE("R",'Mapa riesgos corrupción'!#REF!),"")</f>
        <v>#REF!</v>
      </c>
      <c r="AG30" s="465"/>
      <c r="AH30" s="453" t="str">
        <f>IF(AND('Mapa riesgos corrupción'!$L$3="Baja",'Mapa riesgos corrupción'!$Q$3="Catastrófico"),CONCATENATE("R",'Mapa riesgos corrupción'!$A$3),"")</f>
        <v/>
      </c>
      <c r="AI30" s="454"/>
      <c r="AJ30" s="454" t="e">
        <f>IF(AND('Mapa riesgos corrupción'!#REF!="Baja",'Mapa riesgos corrupción'!#REF!="Catastrófico"),CONCATENATE("R",'Mapa riesgos corrupción'!#REF!),"")</f>
        <v>#REF!</v>
      </c>
      <c r="AK30" s="454"/>
      <c r="AL30" s="454" t="e">
        <f>IF(AND('Mapa riesgos corrupción'!#REF!="Baja",'Mapa riesgos corrupción'!#REF!="Catastrófico"),CONCATENATE("R",'Mapa riesgos corrupción'!#REF!),"")</f>
        <v>#REF!</v>
      </c>
      <c r="AM30" s="455"/>
      <c r="AN30" s="39"/>
      <c r="AO30" s="507" t="s">
        <v>50</v>
      </c>
      <c r="AP30" s="508"/>
      <c r="AQ30" s="508"/>
      <c r="AR30" s="508"/>
      <c r="AS30" s="508"/>
      <c r="AT30" s="50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478"/>
      <c r="C31" s="478"/>
      <c r="D31" s="479"/>
      <c r="E31" s="470"/>
      <c r="F31" s="471"/>
      <c r="G31" s="471"/>
      <c r="H31" s="471"/>
      <c r="I31" s="476"/>
      <c r="J31" s="429"/>
      <c r="K31" s="430"/>
      <c r="L31" s="430"/>
      <c r="M31" s="430"/>
      <c r="N31" s="430"/>
      <c r="O31" s="431"/>
      <c r="P31" s="439"/>
      <c r="Q31" s="439"/>
      <c r="R31" s="439"/>
      <c r="S31" s="439"/>
      <c r="T31" s="439"/>
      <c r="U31" s="440"/>
      <c r="V31" s="438"/>
      <c r="W31" s="439"/>
      <c r="X31" s="439"/>
      <c r="Y31" s="439"/>
      <c r="Z31" s="439"/>
      <c r="AA31" s="440"/>
      <c r="AB31" s="456"/>
      <c r="AC31" s="457"/>
      <c r="AD31" s="457"/>
      <c r="AE31" s="457"/>
      <c r="AF31" s="457"/>
      <c r="AG31" s="459"/>
      <c r="AH31" s="447"/>
      <c r="AI31" s="448"/>
      <c r="AJ31" s="448"/>
      <c r="AK31" s="448"/>
      <c r="AL31" s="448"/>
      <c r="AM31" s="449"/>
      <c r="AN31" s="39"/>
      <c r="AO31" s="510"/>
      <c r="AP31" s="511"/>
      <c r="AQ31" s="511"/>
      <c r="AR31" s="511"/>
      <c r="AS31" s="511"/>
      <c r="AT31" s="512"/>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478"/>
      <c r="C32" s="478"/>
      <c r="D32" s="479"/>
      <c r="E32" s="470"/>
      <c r="F32" s="471"/>
      <c r="G32" s="471"/>
      <c r="H32" s="471"/>
      <c r="I32" s="476"/>
      <c r="J32" s="429" t="e">
        <f>IF(AND('Mapa riesgos corrupción'!#REF!="Baja",'Mapa riesgos corrupción'!#REF!="Leve"),CONCATENATE("R",'Mapa riesgos corrupción'!#REF!),"")</f>
        <v>#REF!</v>
      </c>
      <c r="K32" s="430"/>
      <c r="L32" s="430" t="e">
        <f>IF(AND('Mapa riesgos corrupción'!#REF!="Baja",'Mapa riesgos corrupción'!#REF!="Leve"),CONCATENATE("R",'Mapa riesgos corrupción'!#REF!),"")</f>
        <v>#REF!</v>
      </c>
      <c r="M32" s="430"/>
      <c r="N32" s="430" t="e">
        <f>IF(AND('Mapa riesgos corrupción'!#REF!="Baja",'Mapa riesgos corrupción'!#REF!="Leve"),CONCATENATE("R",'Mapa riesgos corrupción'!#REF!),"")</f>
        <v>#REF!</v>
      </c>
      <c r="O32" s="431"/>
      <c r="P32" s="439" t="e">
        <f>IF(AND('Mapa riesgos corrupción'!#REF!="Baja",'Mapa riesgos corrupción'!#REF!="Menor"),CONCATENATE("R",'Mapa riesgos corrupción'!#REF!),"")</f>
        <v>#REF!</v>
      </c>
      <c r="Q32" s="439"/>
      <c r="R32" s="439" t="e">
        <f>IF(AND('Mapa riesgos corrupción'!#REF!="Baja",'Mapa riesgos corrupción'!#REF!="Menor"),CONCATENATE("R",'Mapa riesgos corrupción'!#REF!),"")</f>
        <v>#REF!</v>
      </c>
      <c r="S32" s="439"/>
      <c r="T32" s="439" t="e">
        <f>IF(AND('Mapa riesgos corrupción'!#REF!="Baja",'Mapa riesgos corrupción'!#REF!="Menor"),CONCATENATE("R",'Mapa riesgos corrupción'!#REF!),"")</f>
        <v>#REF!</v>
      </c>
      <c r="U32" s="440"/>
      <c r="V32" s="438" t="e">
        <f>IF(AND('Mapa riesgos corrupción'!#REF!="Baja",'Mapa riesgos corrupción'!#REF!="Moderado"),CONCATENATE("R",'Mapa riesgos corrupción'!#REF!),"")</f>
        <v>#REF!</v>
      </c>
      <c r="W32" s="439"/>
      <c r="X32" s="439" t="e">
        <f>IF(AND('Mapa riesgos corrupción'!#REF!="Baja",'Mapa riesgos corrupción'!#REF!="Moderado"),CONCATENATE("R",'Mapa riesgos corrupción'!#REF!),"")</f>
        <v>#REF!</v>
      </c>
      <c r="Y32" s="439"/>
      <c r="Z32" s="439" t="e">
        <f>IF(AND('Mapa riesgos corrupción'!#REF!="Baja",'Mapa riesgos corrupción'!#REF!="Moderado"),CONCATENATE("R",'Mapa riesgos corrupción'!#REF!),"")</f>
        <v>#REF!</v>
      </c>
      <c r="AA32" s="440"/>
      <c r="AB32" s="456" t="e">
        <f>IF(AND('Mapa riesgos corrupción'!#REF!="Baja",'Mapa riesgos corrupción'!#REF!="Mayor"),CONCATENATE("R",'Mapa riesgos corrupción'!#REF!),"")</f>
        <v>#REF!</v>
      </c>
      <c r="AC32" s="457"/>
      <c r="AD32" s="458" t="e">
        <f>IF(AND('Mapa riesgos corrupción'!#REF!="Baja",'Mapa riesgos corrupción'!#REF!="Mayor"),CONCATENATE("R",'Mapa riesgos corrupción'!#REF!),"")</f>
        <v>#REF!</v>
      </c>
      <c r="AE32" s="458"/>
      <c r="AF32" s="458" t="e">
        <f>IF(AND('Mapa riesgos corrupción'!#REF!="Baja",'Mapa riesgos corrupción'!#REF!="Mayor"),CONCATENATE("R",'Mapa riesgos corrupción'!#REF!),"")</f>
        <v>#REF!</v>
      </c>
      <c r="AG32" s="459"/>
      <c r="AH32" s="447" t="e">
        <f>IF(AND('Mapa riesgos corrupción'!#REF!="Baja",'Mapa riesgos corrupción'!#REF!="Catastrófico"),CONCATENATE("R",'Mapa riesgos corrupción'!#REF!),"")</f>
        <v>#REF!</v>
      </c>
      <c r="AI32" s="448"/>
      <c r="AJ32" s="448" t="e">
        <f>IF(AND('Mapa riesgos corrupción'!#REF!="Baja",'Mapa riesgos corrupción'!#REF!="Catastrófico"),CONCATENATE("R",'Mapa riesgos corrupción'!#REF!),"")</f>
        <v>#REF!</v>
      </c>
      <c r="AK32" s="448"/>
      <c r="AL32" s="448" t="e">
        <f>IF(AND('Mapa riesgos corrupción'!#REF!="Baja",'Mapa riesgos corrupción'!#REF!="Catastrófico"),CONCATENATE("R",'Mapa riesgos corrupción'!#REF!),"")</f>
        <v>#REF!</v>
      </c>
      <c r="AM32" s="449"/>
      <c r="AN32" s="39"/>
      <c r="AO32" s="510"/>
      <c r="AP32" s="511"/>
      <c r="AQ32" s="511"/>
      <c r="AR32" s="511"/>
      <c r="AS32" s="511"/>
      <c r="AT32" s="512"/>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478"/>
      <c r="C33" s="478"/>
      <c r="D33" s="479"/>
      <c r="E33" s="470"/>
      <c r="F33" s="471"/>
      <c r="G33" s="471"/>
      <c r="H33" s="471"/>
      <c r="I33" s="476"/>
      <c r="J33" s="429"/>
      <c r="K33" s="430"/>
      <c r="L33" s="430"/>
      <c r="M33" s="430"/>
      <c r="N33" s="430"/>
      <c r="O33" s="431"/>
      <c r="P33" s="439"/>
      <c r="Q33" s="439"/>
      <c r="R33" s="439"/>
      <c r="S33" s="439"/>
      <c r="T33" s="439"/>
      <c r="U33" s="440"/>
      <c r="V33" s="438"/>
      <c r="W33" s="439"/>
      <c r="X33" s="439"/>
      <c r="Y33" s="439"/>
      <c r="Z33" s="439"/>
      <c r="AA33" s="440"/>
      <c r="AB33" s="456"/>
      <c r="AC33" s="457"/>
      <c r="AD33" s="458"/>
      <c r="AE33" s="458"/>
      <c r="AF33" s="458"/>
      <c r="AG33" s="459"/>
      <c r="AH33" s="447"/>
      <c r="AI33" s="448"/>
      <c r="AJ33" s="448"/>
      <c r="AK33" s="448"/>
      <c r="AL33" s="448"/>
      <c r="AM33" s="449"/>
      <c r="AN33" s="39"/>
      <c r="AO33" s="510"/>
      <c r="AP33" s="511"/>
      <c r="AQ33" s="511"/>
      <c r="AR33" s="511"/>
      <c r="AS33" s="511"/>
      <c r="AT33" s="512"/>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478"/>
      <c r="C34" s="478"/>
      <c r="D34" s="479"/>
      <c r="E34" s="470"/>
      <c r="F34" s="471"/>
      <c r="G34" s="471"/>
      <c r="H34" s="471"/>
      <c r="I34" s="476"/>
      <c r="J34" s="429" t="e">
        <f>IF(AND('Mapa riesgos corrupción'!#REF!="Baja",'Mapa riesgos corrupción'!#REF!="Leve"),CONCATENATE("R",'Mapa riesgos corrupción'!#REF!),"")</f>
        <v>#REF!</v>
      </c>
      <c r="K34" s="430"/>
      <c r="L34" s="430" t="e">
        <f>IF(AND('Mapa riesgos corrupción'!#REF!="Baja",'Mapa riesgos corrupción'!#REF!="Leve"),CONCATENATE("R",'Mapa riesgos corrupción'!#REF!),"")</f>
        <v>#REF!</v>
      </c>
      <c r="M34" s="430"/>
      <c r="N34" s="430" t="e">
        <f>IF(AND('Mapa riesgos corrupción'!#REF!="Baja",'Mapa riesgos corrupción'!#REF!="Leve"),CONCATENATE("R",'Mapa riesgos corrupción'!#REF!),"")</f>
        <v>#REF!</v>
      </c>
      <c r="O34" s="431"/>
      <c r="P34" s="439" t="e">
        <f>IF(AND('Mapa riesgos corrupción'!#REF!="Baja",'Mapa riesgos corrupción'!#REF!="Menor"),CONCATENATE("R",'Mapa riesgos corrupción'!#REF!),"")</f>
        <v>#REF!</v>
      </c>
      <c r="Q34" s="439"/>
      <c r="R34" s="439" t="e">
        <f>IF(AND('Mapa riesgos corrupción'!#REF!="Baja",'Mapa riesgos corrupción'!#REF!="Menor"),CONCATENATE("R",'Mapa riesgos corrupción'!#REF!),"")</f>
        <v>#REF!</v>
      </c>
      <c r="S34" s="439"/>
      <c r="T34" s="439" t="e">
        <f>IF(AND('Mapa riesgos corrupción'!#REF!="Baja",'Mapa riesgos corrupción'!#REF!="Menor"),CONCATENATE("R",'Mapa riesgos corrupción'!#REF!),"")</f>
        <v>#REF!</v>
      </c>
      <c r="U34" s="440"/>
      <c r="V34" s="438" t="e">
        <f>IF(AND('Mapa riesgos corrupción'!#REF!="Baja",'Mapa riesgos corrupción'!#REF!="Moderado"),CONCATENATE("R",'Mapa riesgos corrupción'!#REF!),"")</f>
        <v>#REF!</v>
      </c>
      <c r="W34" s="439"/>
      <c r="X34" s="439" t="e">
        <f>IF(AND('Mapa riesgos corrupción'!#REF!="Baja",'Mapa riesgos corrupción'!#REF!="Moderado"),CONCATENATE("R",'Mapa riesgos corrupción'!#REF!),"")</f>
        <v>#REF!</v>
      </c>
      <c r="Y34" s="439"/>
      <c r="Z34" s="439" t="e">
        <f>IF(AND('Mapa riesgos corrupción'!#REF!="Baja",'Mapa riesgos corrupción'!#REF!="Moderado"),CONCATENATE("R",'Mapa riesgos corrupción'!#REF!),"")</f>
        <v>#REF!</v>
      </c>
      <c r="AA34" s="440"/>
      <c r="AB34" s="456" t="e">
        <f>IF(AND('Mapa riesgos corrupción'!#REF!="Baja",'Mapa riesgos corrupción'!#REF!="Mayor"),CONCATENATE("R",'Mapa riesgos corrupción'!#REF!),"")</f>
        <v>#REF!</v>
      </c>
      <c r="AC34" s="457"/>
      <c r="AD34" s="458" t="e">
        <f>IF(AND('Mapa riesgos corrupción'!#REF!="Baja",'Mapa riesgos corrupción'!#REF!="Mayor"),CONCATENATE("R",'Mapa riesgos corrupción'!#REF!),"")</f>
        <v>#REF!</v>
      </c>
      <c r="AE34" s="458"/>
      <c r="AF34" s="458" t="e">
        <f>IF(AND('Mapa riesgos corrupción'!#REF!="Baja",'Mapa riesgos corrupción'!#REF!="Mayor"),CONCATENATE("R",'Mapa riesgos corrupción'!#REF!),"")</f>
        <v>#REF!</v>
      </c>
      <c r="AG34" s="459"/>
      <c r="AH34" s="447" t="e">
        <f>IF(AND('Mapa riesgos corrupción'!#REF!="Baja",'Mapa riesgos corrupción'!#REF!="Catastrófico"),CONCATENATE("R",'Mapa riesgos corrupción'!#REF!),"")</f>
        <v>#REF!</v>
      </c>
      <c r="AI34" s="448"/>
      <c r="AJ34" s="448" t="e">
        <f>IF(AND('Mapa riesgos corrupción'!#REF!="Baja",'Mapa riesgos corrupción'!#REF!="Catastrófico"),CONCATENATE("R",'Mapa riesgos corrupción'!#REF!),"")</f>
        <v>#REF!</v>
      </c>
      <c r="AK34" s="448"/>
      <c r="AL34" s="448" t="e">
        <f>IF(AND('Mapa riesgos corrupción'!#REF!="Baja",'Mapa riesgos corrupción'!#REF!="Catastrófico"),CONCATENATE("R",'Mapa riesgos corrupción'!#REF!),"")</f>
        <v>#REF!</v>
      </c>
      <c r="AM34" s="449"/>
      <c r="AN34" s="39"/>
      <c r="AO34" s="510"/>
      <c r="AP34" s="511"/>
      <c r="AQ34" s="511"/>
      <c r="AR34" s="511"/>
      <c r="AS34" s="511"/>
      <c r="AT34" s="512"/>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478"/>
      <c r="C35" s="478"/>
      <c r="D35" s="479"/>
      <c r="E35" s="470"/>
      <c r="F35" s="471"/>
      <c r="G35" s="471"/>
      <c r="H35" s="471"/>
      <c r="I35" s="476"/>
      <c r="J35" s="429"/>
      <c r="K35" s="430"/>
      <c r="L35" s="430"/>
      <c r="M35" s="430"/>
      <c r="N35" s="430"/>
      <c r="O35" s="431"/>
      <c r="P35" s="439"/>
      <c r="Q35" s="439"/>
      <c r="R35" s="439"/>
      <c r="S35" s="439"/>
      <c r="T35" s="439"/>
      <c r="U35" s="440"/>
      <c r="V35" s="438"/>
      <c r="W35" s="439"/>
      <c r="X35" s="439"/>
      <c r="Y35" s="439"/>
      <c r="Z35" s="439"/>
      <c r="AA35" s="440"/>
      <c r="AB35" s="456"/>
      <c r="AC35" s="457"/>
      <c r="AD35" s="458"/>
      <c r="AE35" s="458"/>
      <c r="AF35" s="458"/>
      <c r="AG35" s="459"/>
      <c r="AH35" s="447"/>
      <c r="AI35" s="448"/>
      <c r="AJ35" s="448"/>
      <c r="AK35" s="448"/>
      <c r="AL35" s="448"/>
      <c r="AM35" s="449"/>
      <c r="AN35" s="39"/>
      <c r="AO35" s="510"/>
      <c r="AP35" s="511"/>
      <c r="AQ35" s="511"/>
      <c r="AR35" s="511"/>
      <c r="AS35" s="511"/>
      <c r="AT35" s="512"/>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478"/>
      <c r="C36" s="478"/>
      <c r="D36" s="479"/>
      <c r="E36" s="470"/>
      <c r="F36" s="471"/>
      <c r="G36" s="471"/>
      <c r="H36" s="471"/>
      <c r="I36" s="476"/>
      <c r="J36" s="429" t="e">
        <f>IF(AND('Mapa riesgos corrupción'!#REF!="Baja",'Mapa riesgos corrupción'!#REF!="Leve"),CONCATENATE("R",'Mapa riesgos corrupción'!#REF!),"")</f>
        <v>#REF!</v>
      </c>
      <c r="K36" s="430"/>
      <c r="L36" s="430" t="e">
        <f>IF(AND('Mapa riesgos corrupción'!#REF!="Baja",'Mapa riesgos corrupción'!#REF!="Leve"),CONCATENATE("R",'Mapa riesgos corrupción'!#REF!),"")</f>
        <v>#REF!</v>
      </c>
      <c r="M36" s="430"/>
      <c r="N36" s="430" t="e">
        <f>IF(AND('Mapa riesgos corrupción'!#REF!="Baja",'Mapa riesgos corrupción'!#REF!="Leve"),CONCATENATE("R",'Mapa riesgos corrupción'!#REF!),"")</f>
        <v>#REF!</v>
      </c>
      <c r="O36" s="431"/>
      <c r="P36" s="439" t="e">
        <f>IF(AND('Mapa riesgos corrupción'!#REF!="Baja",'Mapa riesgos corrupción'!#REF!="Menor"),CONCATENATE("R",'Mapa riesgos corrupción'!#REF!),"")</f>
        <v>#REF!</v>
      </c>
      <c r="Q36" s="439"/>
      <c r="R36" s="439" t="e">
        <f>IF(AND('Mapa riesgos corrupción'!#REF!="Baja",'Mapa riesgos corrupción'!#REF!="Menor"),CONCATENATE("R",'Mapa riesgos corrupción'!#REF!),"")</f>
        <v>#REF!</v>
      </c>
      <c r="S36" s="439"/>
      <c r="T36" s="439" t="e">
        <f>IF(AND('Mapa riesgos corrupción'!#REF!="Baja",'Mapa riesgos corrupción'!#REF!="Menor"),CONCATENATE("R",'Mapa riesgos corrupción'!#REF!),"")</f>
        <v>#REF!</v>
      </c>
      <c r="U36" s="440"/>
      <c r="V36" s="438" t="e">
        <f>IF(AND('Mapa riesgos corrupción'!#REF!="Baja",'Mapa riesgos corrupción'!#REF!="Moderado"),CONCATENATE("R",'Mapa riesgos corrupción'!#REF!),"")</f>
        <v>#REF!</v>
      </c>
      <c r="W36" s="439"/>
      <c r="X36" s="439" t="e">
        <f>IF(AND('Mapa riesgos corrupción'!#REF!="Baja",'Mapa riesgos corrupción'!#REF!="Moderado"),CONCATENATE("R",'Mapa riesgos corrupción'!#REF!),"")</f>
        <v>#REF!</v>
      </c>
      <c r="Y36" s="439"/>
      <c r="Z36" s="439" t="e">
        <f>IF(AND('Mapa riesgos corrupción'!#REF!="Baja",'Mapa riesgos corrupción'!#REF!="Moderado"),CONCATENATE("R",'Mapa riesgos corrupción'!#REF!),"")</f>
        <v>#REF!</v>
      </c>
      <c r="AA36" s="440"/>
      <c r="AB36" s="456" t="e">
        <f>IF(AND('Mapa riesgos corrupción'!#REF!="Baja",'Mapa riesgos corrupción'!#REF!="Mayor"),CONCATENATE("R",'Mapa riesgos corrupción'!#REF!),"")</f>
        <v>#REF!</v>
      </c>
      <c r="AC36" s="457"/>
      <c r="AD36" s="458" t="e">
        <f>IF(AND('Mapa riesgos corrupción'!#REF!="Baja",'Mapa riesgos corrupción'!#REF!="Mayor"),CONCATENATE("R",'Mapa riesgos corrupción'!#REF!),"")</f>
        <v>#REF!</v>
      </c>
      <c r="AE36" s="458"/>
      <c r="AF36" s="458" t="e">
        <f>IF(AND('Mapa riesgos corrupción'!#REF!="Baja",'Mapa riesgos corrupción'!#REF!="Mayor"),CONCATENATE("R",'Mapa riesgos corrupción'!#REF!),"")</f>
        <v>#REF!</v>
      </c>
      <c r="AG36" s="459"/>
      <c r="AH36" s="447" t="e">
        <f>IF(AND('Mapa riesgos corrupción'!#REF!="Baja",'Mapa riesgos corrupción'!#REF!="Catastrófico"),CONCATENATE("R",'Mapa riesgos corrupción'!#REF!),"")</f>
        <v>#REF!</v>
      </c>
      <c r="AI36" s="448"/>
      <c r="AJ36" s="448" t="e">
        <f>IF(AND('Mapa riesgos corrupción'!#REF!="Baja",'Mapa riesgos corrupción'!#REF!="Catastrófico"),CONCATENATE("R",'Mapa riesgos corrupción'!#REF!),"")</f>
        <v>#REF!</v>
      </c>
      <c r="AK36" s="448"/>
      <c r="AL36" s="448" t="e">
        <f>IF(AND('Mapa riesgos corrupción'!#REF!="Baja",'Mapa riesgos corrupción'!#REF!="Catastrófico"),CONCATENATE("R",'Mapa riesgos corrupción'!#REF!),"")</f>
        <v>#REF!</v>
      </c>
      <c r="AM36" s="449"/>
      <c r="AN36" s="39"/>
      <c r="AO36" s="510"/>
      <c r="AP36" s="511"/>
      <c r="AQ36" s="511"/>
      <c r="AR36" s="511"/>
      <c r="AS36" s="511"/>
      <c r="AT36" s="512"/>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478"/>
      <c r="C37" s="478"/>
      <c r="D37" s="479"/>
      <c r="E37" s="473"/>
      <c r="F37" s="474"/>
      <c r="G37" s="474"/>
      <c r="H37" s="474"/>
      <c r="I37" s="474"/>
      <c r="J37" s="432"/>
      <c r="K37" s="433"/>
      <c r="L37" s="433"/>
      <c r="M37" s="433"/>
      <c r="N37" s="433"/>
      <c r="O37" s="434"/>
      <c r="P37" s="442"/>
      <c r="Q37" s="442"/>
      <c r="R37" s="442"/>
      <c r="S37" s="442"/>
      <c r="T37" s="442"/>
      <c r="U37" s="443"/>
      <c r="V37" s="441"/>
      <c r="W37" s="442"/>
      <c r="X37" s="442"/>
      <c r="Y37" s="442"/>
      <c r="Z37" s="442"/>
      <c r="AA37" s="443"/>
      <c r="AB37" s="460"/>
      <c r="AC37" s="461"/>
      <c r="AD37" s="461"/>
      <c r="AE37" s="461"/>
      <c r="AF37" s="461"/>
      <c r="AG37" s="462"/>
      <c r="AH37" s="450"/>
      <c r="AI37" s="451"/>
      <c r="AJ37" s="451"/>
      <c r="AK37" s="451"/>
      <c r="AL37" s="451"/>
      <c r="AM37" s="452"/>
      <c r="AN37" s="39"/>
      <c r="AO37" s="513"/>
      <c r="AP37" s="514"/>
      <c r="AQ37" s="514"/>
      <c r="AR37" s="514"/>
      <c r="AS37" s="514"/>
      <c r="AT37" s="515"/>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478"/>
      <c r="C38" s="478"/>
      <c r="D38" s="479"/>
      <c r="E38" s="467" t="s">
        <v>62</v>
      </c>
      <c r="F38" s="468"/>
      <c r="G38" s="468"/>
      <c r="H38" s="468"/>
      <c r="I38" s="469"/>
      <c r="J38" s="435" t="str">
        <f>IF(AND('Mapa riesgos corrupción'!$L$3="Muy Baja",'Mapa riesgos corrupción'!$Q$3="Leve"),CONCATENATE("R",'Mapa riesgos corrupción'!$A$3),"")</f>
        <v/>
      </c>
      <c r="K38" s="436"/>
      <c r="L38" s="436" t="e">
        <f>IF(AND('Mapa riesgos corrupción'!#REF!="Muy Baja",'Mapa riesgos corrupción'!#REF!="Leve"),CONCATENATE("R",'Mapa riesgos corrupción'!#REF!),"")</f>
        <v>#REF!</v>
      </c>
      <c r="M38" s="436"/>
      <c r="N38" s="436" t="e">
        <f>IF(AND('Mapa riesgos corrupción'!#REF!="Muy Baja",'Mapa riesgos corrupción'!#REF!="Leve"),CONCATENATE("R",'Mapa riesgos corrupción'!#REF!),"")</f>
        <v>#REF!</v>
      </c>
      <c r="O38" s="437"/>
      <c r="P38" s="435" t="str">
        <f>IF(AND('Mapa riesgos corrupción'!$L$3="Muy Baja",'Mapa riesgos corrupción'!$Q$3="Menor"),CONCATENATE("R",'Mapa riesgos corrupción'!$A$3),"")</f>
        <v/>
      </c>
      <c r="Q38" s="436"/>
      <c r="R38" s="436" t="e">
        <f>IF(AND('Mapa riesgos corrupción'!#REF!="Muy Baja",'Mapa riesgos corrupción'!#REF!="Menor"),CONCATENATE("R",'Mapa riesgos corrupción'!#REF!),"")</f>
        <v>#REF!</v>
      </c>
      <c r="S38" s="436"/>
      <c r="T38" s="436" t="e">
        <f>IF(AND('Mapa riesgos corrupción'!#REF!="Muy Baja",'Mapa riesgos corrupción'!#REF!="Menor"),CONCATENATE("R",'Mapa riesgos corrupción'!#REF!),"")</f>
        <v>#REF!</v>
      </c>
      <c r="U38" s="437"/>
      <c r="V38" s="444" t="str">
        <f>IF(AND('Mapa riesgos corrupción'!$L$3="Muy Baja",'Mapa riesgos corrupción'!$Q$3="Moderado"),CONCATENATE("R",'Mapa riesgos corrupción'!$A$3),"")</f>
        <v/>
      </c>
      <c r="W38" s="445"/>
      <c r="X38" s="445" t="e">
        <f>IF(AND('Mapa riesgos corrupción'!#REF!="Muy Baja",'Mapa riesgos corrupción'!#REF!="Moderado"),CONCATENATE("R",'Mapa riesgos corrupción'!#REF!),"")</f>
        <v>#REF!</v>
      </c>
      <c r="Y38" s="445"/>
      <c r="Z38" s="445" t="e">
        <f>IF(AND('Mapa riesgos corrupción'!#REF!="Muy Baja",'Mapa riesgos corrupción'!#REF!="Moderado"),CONCATENATE("R",'Mapa riesgos corrupción'!#REF!),"")</f>
        <v>#REF!</v>
      </c>
      <c r="AA38" s="446"/>
      <c r="AB38" s="463" t="str">
        <f>IF(AND('Mapa riesgos corrupción'!$L$3="Muy Baja",'Mapa riesgos corrupción'!$Q$3="Mayor"),CONCATENATE("R",'Mapa riesgos corrupción'!$A$3),"")</f>
        <v/>
      </c>
      <c r="AC38" s="464"/>
      <c r="AD38" s="464" t="e">
        <f>IF(AND('Mapa riesgos corrupción'!#REF!="Muy Baja",'Mapa riesgos corrupción'!#REF!="Mayor"),CONCATENATE("R",'Mapa riesgos corrupción'!#REF!),"")</f>
        <v>#REF!</v>
      </c>
      <c r="AE38" s="464"/>
      <c r="AF38" s="464" t="e">
        <f>IF(AND('Mapa riesgos corrupción'!#REF!="Muy Baja",'Mapa riesgos corrupción'!#REF!="Mayor"),CONCATENATE("R",'Mapa riesgos corrupción'!#REF!),"")</f>
        <v>#REF!</v>
      </c>
      <c r="AG38" s="465"/>
      <c r="AH38" s="453" t="str">
        <f>IF(AND('Mapa riesgos corrupción'!$L$3="Muy Baja",'Mapa riesgos corrupción'!$Q$3="Catastrófico"),CONCATENATE("R",'Mapa riesgos corrupción'!$A$3),"")</f>
        <v/>
      </c>
      <c r="AI38" s="454"/>
      <c r="AJ38" s="454" t="e">
        <f>IF(AND('Mapa riesgos corrupción'!#REF!="Muy Baja",'Mapa riesgos corrupción'!#REF!="Catastrófico"),CONCATENATE("R",'Mapa riesgos corrupción'!#REF!),"")</f>
        <v>#REF!</v>
      </c>
      <c r="AK38" s="454"/>
      <c r="AL38" s="454" t="e">
        <f>IF(AND('Mapa riesgos corrupción'!#REF!="Muy Baja",'Mapa riesgos corrupción'!#REF!="Catastrófico"),CONCATENATE("R",'Mapa riesgos corrupción'!#REF!),"")</f>
        <v>#REF!</v>
      </c>
      <c r="AM38" s="455"/>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478"/>
      <c r="C39" s="478"/>
      <c r="D39" s="479"/>
      <c r="E39" s="470"/>
      <c r="F39" s="471"/>
      <c r="G39" s="471"/>
      <c r="H39" s="471"/>
      <c r="I39" s="472"/>
      <c r="J39" s="429"/>
      <c r="K39" s="430"/>
      <c r="L39" s="430"/>
      <c r="M39" s="430"/>
      <c r="N39" s="430"/>
      <c r="O39" s="431"/>
      <c r="P39" s="429"/>
      <c r="Q39" s="430"/>
      <c r="R39" s="430"/>
      <c r="S39" s="430"/>
      <c r="T39" s="430"/>
      <c r="U39" s="431"/>
      <c r="V39" s="438"/>
      <c r="W39" s="439"/>
      <c r="X39" s="439"/>
      <c r="Y39" s="439"/>
      <c r="Z39" s="439"/>
      <c r="AA39" s="440"/>
      <c r="AB39" s="456"/>
      <c r="AC39" s="457"/>
      <c r="AD39" s="457"/>
      <c r="AE39" s="457"/>
      <c r="AF39" s="457"/>
      <c r="AG39" s="459"/>
      <c r="AH39" s="447"/>
      <c r="AI39" s="448"/>
      <c r="AJ39" s="448"/>
      <c r="AK39" s="448"/>
      <c r="AL39" s="448"/>
      <c r="AM39" s="44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478"/>
      <c r="C40" s="478"/>
      <c r="D40" s="479"/>
      <c r="E40" s="470"/>
      <c r="F40" s="471"/>
      <c r="G40" s="471"/>
      <c r="H40" s="471"/>
      <c r="I40" s="472"/>
      <c r="J40" s="429" t="e">
        <f>IF(AND('Mapa riesgos corrupción'!#REF!="Muy Baja",'Mapa riesgos corrupción'!#REF!="Leve"),CONCATENATE("R",'Mapa riesgos corrupción'!#REF!),"")</f>
        <v>#REF!</v>
      </c>
      <c r="K40" s="430"/>
      <c r="L40" s="430" t="e">
        <f>IF(AND('Mapa riesgos corrupción'!#REF!="Muy Baja",'Mapa riesgos corrupción'!#REF!="Leve"),CONCATENATE("R",'Mapa riesgos corrupción'!#REF!),"")</f>
        <v>#REF!</v>
      </c>
      <c r="M40" s="430"/>
      <c r="N40" s="430" t="e">
        <f>IF(AND('Mapa riesgos corrupción'!#REF!="Muy Baja",'Mapa riesgos corrupción'!#REF!="Leve"),CONCATENATE("R",'Mapa riesgos corrupción'!#REF!),"")</f>
        <v>#REF!</v>
      </c>
      <c r="O40" s="431"/>
      <c r="P40" s="429" t="e">
        <f>IF(AND('Mapa riesgos corrupción'!#REF!="Muy Baja",'Mapa riesgos corrupción'!#REF!="Menor"),CONCATENATE("R",'Mapa riesgos corrupción'!#REF!),"")</f>
        <v>#REF!</v>
      </c>
      <c r="Q40" s="430"/>
      <c r="R40" s="430" t="e">
        <f>IF(AND('Mapa riesgos corrupción'!#REF!="Muy Baja",'Mapa riesgos corrupción'!#REF!="Menor"),CONCATENATE("R",'Mapa riesgos corrupción'!#REF!),"")</f>
        <v>#REF!</v>
      </c>
      <c r="S40" s="430"/>
      <c r="T40" s="430" t="e">
        <f>IF(AND('Mapa riesgos corrupción'!#REF!="Muy Baja",'Mapa riesgos corrupción'!#REF!="Menor"),CONCATENATE("R",'Mapa riesgos corrupción'!#REF!),"")</f>
        <v>#REF!</v>
      </c>
      <c r="U40" s="431"/>
      <c r="V40" s="438" t="e">
        <f>IF(AND('Mapa riesgos corrupción'!#REF!="Muy Baja",'Mapa riesgos corrupción'!#REF!="Moderado"),CONCATENATE("R",'Mapa riesgos corrupción'!#REF!),"")</f>
        <v>#REF!</v>
      </c>
      <c r="W40" s="439"/>
      <c r="X40" s="439" t="e">
        <f>IF(AND('Mapa riesgos corrupción'!#REF!="Muy Baja",'Mapa riesgos corrupción'!#REF!="Moderado"),CONCATENATE("R",'Mapa riesgos corrupción'!#REF!),"")</f>
        <v>#REF!</v>
      </c>
      <c r="Y40" s="439"/>
      <c r="Z40" s="439" t="e">
        <f>IF(AND('Mapa riesgos corrupción'!#REF!="Muy Baja",'Mapa riesgos corrupción'!#REF!="Moderado"),CONCATENATE("R",'Mapa riesgos corrupción'!#REF!),"")</f>
        <v>#REF!</v>
      </c>
      <c r="AA40" s="440"/>
      <c r="AB40" s="456" t="e">
        <f>IF(AND('Mapa riesgos corrupción'!#REF!="Muy Baja",'Mapa riesgos corrupción'!#REF!="Mayor"),CONCATENATE("R",'Mapa riesgos corrupción'!#REF!),"")</f>
        <v>#REF!</v>
      </c>
      <c r="AC40" s="457"/>
      <c r="AD40" s="458" t="e">
        <f>IF(AND('Mapa riesgos corrupción'!#REF!="Muy Baja",'Mapa riesgos corrupción'!#REF!="Mayor"),CONCATENATE("R",'Mapa riesgos corrupción'!#REF!),"")</f>
        <v>#REF!</v>
      </c>
      <c r="AE40" s="458"/>
      <c r="AF40" s="458" t="e">
        <f>IF(AND('Mapa riesgos corrupción'!#REF!="Muy Baja",'Mapa riesgos corrupción'!#REF!="Mayor"),CONCATENATE("R",'Mapa riesgos corrupción'!#REF!),"")</f>
        <v>#REF!</v>
      </c>
      <c r="AG40" s="459"/>
      <c r="AH40" s="447" t="e">
        <f>IF(AND('Mapa riesgos corrupción'!#REF!="Muy Baja",'Mapa riesgos corrupción'!#REF!="Catastrófico"),CONCATENATE("R",'Mapa riesgos corrupción'!#REF!),"")</f>
        <v>#REF!</v>
      </c>
      <c r="AI40" s="448"/>
      <c r="AJ40" s="448" t="e">
        <f>IF(AND('Mapa riesgos corrupción'!#REF!="Muy Baja",'Mapa riesgos corrupción'!#REF!="Catastrófico"),CONCATENATE("R",'Mapa riesgos corrupción'!#REF!),"")</f>
        <v>#REF!</v>
      </c>
      <c r="AK40" s="448"/>
      <c r="AL40" s="448" t="e">
        <f>IF(AND('Mapa riesgos corrupción'!#REF!="Muy Baja",'Mapa riesgos corrupción'!#REF!="Catastrófico"),CONCATENATE("R",'Mapa riesgos corrupción'!#REF!),"")</f>
        <v>#REF!</v>
      </c>
      <c r="AM40" s="44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478"/>
      <c r="C41" s="478"/>
      <c r="D41" s="479"/>
      <c r="E41" s="470"/>
      <c r="F41" s="471"/>
      <c r="G41" s="471"/>
      <c r="H41" s="471"/>
      <c r="I41" s="472"/>
      <c r="J41" s="429"/>
      <c r="K41" s="430"/>
      <c r="L41" s="430"/>
      <c r="M41" s="430"/>
      <c r="N41" s="430"/>
      <c r="O41" s="431"/>
      <c r="P41" s="429"/>
      <c r="Q41" s="430"/>
      <c r="R41" s="430"/>
      <c r="S41" s="430"/>
      <c r="T41" s="430"/>
      <c r="U41" s="431"/>
      <c r="V41" s="438"/>
      <c r="W41" s="439"/>
      <c r="X41" s="439"/>
      <c r="Y41" s="439"/>
      <c r="Z41" s="439"/>
      <c r="AA41" s="440"/>
      <c r="AB41" s="456"/>
      <c r="AC41" s="457"/>
      <c r="AD41" s="458"/>
      <c r="AE41" s="458"/>
      <c r="AF41" s="458"/>
      <c r="AG41" s="459"/>
      <c r="AH41" s="447"/>
      <c r="AI41" s="448"/>
      <c r="AJ41" s="448"/>
      <c r="AK41" s="448"/>
      <c r="AL41" s="448"/>
      <c r="AM41" s="44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478"/>
      <c r="C42" s="478"/>
      <c r="D42" s="479"/>
      <c r="E42" s="470"/>
      <c r="F42" s="471"/>
      <c r="G42" s="471"/>
      <c r="H42" s="471"/>
      <c r="I42" s="472"/>
      <c r="J42" s="429" t="e">
        <f>IF(AND('Mapa riesgos corrupción'!#REF!="Muy Baja",'Mapa riesgos corrupción'!#REF!="Leve"),CONCATENATE("R",'Mapa riesgos corrupción'!#REF!),"")</f>
        <v>#REF!</v>
      </c>
      <c r="K42" s="430"/>
      <c r="L42" s="430" t="e">
        <f>IF(AND('Mapa riesgos corrupción'!#REF!="Muy Baja",'Mapa riesgos corrupción'!#REF!="Leve"),CONCATENATE("R",'Mapa riesgos corrupción'!#REF!),"")</f>
        <v>#REF!</v>
      </c>
      <c r="M42" s="430"/>
      <c r="N42" s="430" t="e">
        <f>IF(AND('Mapa riesgos corrupción'!#REF!="Muy Baja",'Mapa riesgos corrupción'!#REF!="Leve"),CONCATENATE("R",'Mapa riesgos corrupción'!#REF!),"")</f>
        <v>#REF!</v>
      </c>
      <c r="O42" s="431"/>
      <c r="P42" s="429" t="e">
        <f>IF(AND('Mapa riesgos corrupción'!#REF!="Muy Baja",'Mapa riesgos corrupción'!#REF!="Menor"),CONCATENATE("R",'Mapa riesgos corrupción'!#REF!),"")</f>
        <v>#REF!</v>
      </c>
      <c r="Q42" s="430"/>
      <c r="R42" s="430" t="e">
        <f>IF(AND('Mapa riesgos corrupción'!#REF!="Muy Baja",'Mapa riesgos corrupción'!#REF!="Menor"),CONCATENATE("R",'Mapa riesgos corrupción'!#REF!),"")</f>
        <v>#REF!</v>
      </c>
      <c r="S42" s="430"/>
      <c r="T42" s="430" t="e">
        <f>IF(AND('Mapa riesgos corrupción'!#REF!="Muy Baja",'Mapa riesgos corrupción'!#REF!="Menor"),CONCATENATE("R",'Mapa riesgos corrupción'!#REF!),"")</f>
        <v>#REF!</v>
      </c>
      <c r="U42" s="431"/>
      <c r="V42" s="438" t="e">
        <f>IF(AND('Mapa riesgos corrupción'!#REF!="Muy Baja",'Mapa riesgos corrupción'!#REF!="Moderado"),CONCATENATE("R",'Mapa riesgos corrupción'!#REF!),"")</f>
        <v>#REF!</v>
      </c>
      <c r="W42" s="439"/>
      <c r="X42" s="439" t="e">
        <f>IF(AND('Mapa riesgos corrupción'!#REF!="Muy Baja",'Mapa riesgos corrupción'!#REF!="Moderado"),CONCATENATE("R",'Mapa riesgos corrupción'!#REF!),"")</f>
        <v>#REF!</v>
      </c>
      <c r="Y42" s="439"/>
      <c r="Z42" s="439" t="e">
        <f>IF(AND('Mapa riesgos corrupción'!#REF!="Muy Baja",'Mapa riesgos corrupción'!#REF!="Moderado"),CONCATENATE("R",'Mapa riesgos corrupción'!#REF!),"")</f>
        <v>#REF!</v>
      </c>
      <c r="AA42" s="440"/>
      <c r="AB42" s="456" t="e">
        <f>IF(AND('Mapa riesgos corrupción'!#REF!="Muy Baja",'Mapa riesgos corrupción'!#REF!="Mayor"),CONCATENATE("R",'Mapa riesgos corrupción'!#REF!),"")</f>
        <v>#REF!</v>
      </c>
      <c r="AC42" s="457"/>
      <c r="AD42" s="458" t="e">
        <f>IF(AND('Mapa riesgos corrupción'!#REF!="Muy Baja",'Mapa riesgos corrupción'!#REF!="Mayor"),CONCATENATE("R",'Mapa riesgos corrupción'!#REF!),"")</f>
        <v>#REF!</v>
      </c>
      <c r="AE42" s="458"/>
      <c r="AF42" s="458" t="e">
        <f>IF(AND('Mapa riesgos corrupción'!#REF!="Muy Baja",'Mapa riesgos corrupción'!#REF!="Mayor"),CONCATENATE("R",'Mapa riesgos corrupción'!#REF!),"")</f>
        <v>#REF!</v>
      </c>
      <c r="AG42" s="459"/>
      <c r="AH42" s="447" t="e">
        <f>IF(AND('Mapa riesgos corrupción'!#REF!="Muy Baja",'Mapa riesgos corrupción'!#REF!="Catastrófico"),CONCATENATE("R",'Mapa riesgos corrupción'!#REF!),"")</f>
        <v>#REF!</v>
      </c>
      <c r="AI42" s="448"/>
      <c r="AJ42" s="448" t="e">
        <f>IF(AND('Mapa riesgos corrupción'!#REF!="Muy Baja",'Mapa riesgos corrupción'!#REF!="Catastrófico"),CONCATENATE("R",'Mapa riesgos corrupción'!#REF!),"")</f>
        <v>#REF!</v>
      </c>
      <c r="AK42" s="448"/>
      <c r="AL42" s="448" t="e">
        <f>IF(AND('Mapa riesgos corrupción'!#REF!="Muy Baja",'Mapa riesgos corrupción'!#REF!="Catastrófico"),CONCATENATE("R",'Mapa riesgos corrupción'!#REF!),"")</f>
        <v>#REF!</v>
      </c>
      <c r="AM42" s="44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478"/>
      <c r="C43" s="478"/>
      <c r="D43" s="479"/>
      <c r="E43" s="470"/>
      <c r="F43" s="471"/>
      <c r="G43" s="471"/>
      <c r="H43" s="471"/>
      <c r="I43" s="472"/>
      <c r="J43" s="429"/>
      <c r="K43" s="430"/>
      <c r="L43" s="430"/>
      <c r="M43" s="430"/>
      <c r="N43" s="430"/>
      <c r="O43" s="431"/>
      <c r="P43" s="429"/>
      <c r="Q43" s="430"/>
      <c r="R43" s="430"/>
      <c r="S43" s="430"/>
      <c r="T43" s="430"/>
      <c r="U43" s="431"/>
      <c r="V43" s="438"/>
      <c r="W43" s="439"/>
      <c r="X43" s="439"/>
      <c r="Y43" s="439"/>
      <c r="Z43" s="439"/>
      <c r="AA43" s="440"/>
      <c r="AB43" s="456"/>
      <c r="AC43" s="457"/>
      <c r="AD43" s="458"/>
      <c r="AE43" s="458"/>
      <c r="AF43" s="458"/>
      <c r="AG43" s="459"/>
      <c r="AH43" s="447"/>
      <c r="AI43" s="448"/>
      <c r="AJ43" s="448"/>
      <c r="AK43" s="448"/>
      <c r="AL43" s="448"/>
      <c r="AM43" s="44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478"/>
      <c r="C44" s="478"/>
      <c r="D44" s="479"/>
      <c r="E44" s="470"/>
      <c r="F44" s="471"/>
      <c r="G44" s="471"/>
      <c r="H44" s="471"/>
      <c r="I44" s="472"/>
      <c r="J44" s="429" t="e">
        <f>IF(AND('Mapa riesgos corrupción'!#REF!="Muy Baja",'Mapa riesgos corrupción'!#REF!="Leve"),CONCATENATE("R",'Mapa riesgos corrupción'!#REF!),"")</f>
        <v>#REF!</v>
      </c>
      <c r="K44" s="430"/>
      <c r="L44" s="430" t="e">
        <f>IF(AND('Mapa riesgos corrupción'!#REF!="Muy Baja",'Mapa riesgos corrupción'!#REF!="Leve"),CONCATENATE("R",'Mapa riesgos corrupción'!#REF!),"")</f>
        <v>#REF!</v>
      </c>
      <c r="M44" s="430"/>
      <c r="N44" s="430" t="e">
        <f>IF(AND('Mapa riesgos corrupción'!#REF!="Muy Baja",'Mapa riesgos corrupción'!#REF!="Leve"),CONCATENATE("R",'Mapa riesgos corrupción'!#REF!),"")</f>
        <v>#REF!</v>
      </c>
      <c r="O44" s="431"/>
      <c r="P44" s="429" t="e">
        <f>IF(AND('Mapa riesgos corrupción'!#REF!="Muy Baja",'Mapa riesgos corrupción'!#REF!="Menor"),CONCATENATE("R",'Mapa riesgos corrupción'!#REF!),"")</f>
        <v>#REF!</v>
      </c>
      <c r="Q44" s="430"/>
      <c r="R44" s="430" t="e">
        <f>IF(AND('Mapa riesgos corrupción'!#REF!="Muy Baja",'Mapa riesgos corrupción'!#REF!="Menor"),CONCATENATE("R",'Mapa riesgos corrupción'!#REF!),"")</f>
        <v>#REF!</v>
      </c>
      <c r="S44" s="430"/>
      <c r="T44" s="430" t="e">
        <f>IF(AND('Mapa riesgos corrupción'!#REF!="Muy Baja",'Mapa riesgos corrupción'!#REF!="Menor"),CONCATENATE("R",'Mapa riesgos corrupción'!#REF!),"")</f>
        <v>#REF!</v>
      </c>
      <c r="U44" s="431"/>
      <c r="V44" s="438" t="e">
        <f>IF(AND('Mapa riesgos corrupción'!#REF!="Muy Baja",'Mapa riesgos corrupción'!#REF!="Moderado"),CONCATENATE("R",'Mapa riesgos corrupción'!#REF!),"")</f>
        <v>#REF!</v>
      </c>
      <c r="W44" s="439"/>
      <c r="X44" s="439" t="e">
        <f>IF(AND('Mapa riesgos corrupción'!#REF!="Muy Baja",'Mapa riesgos corrupción'!#REF!="Moderado"),CONCATENATE("R",'Mapa riesgos corrupción'!#REF!),"")</f>
        <v>#REF!</v>
      </c>
      <c r="Y44" s="439"/>
      <c r="Z44" s="439" t="e">
        <f>IF(AND('Mapa riesgos corrupción'!#REF!="Muy Baja",'Mapa riesgos corrupción'!#REF!="Moderado"),CONCATENATE("R",'Mapa riesgos corrupción'!#REF!),"")</f>
        <v>#REF!</v>
      </c>
      <c r="AA44" s="440"/>
      <c r="AB44" s="456" t="e">
        <f>IF(AND('Mapa riesgos corrupción'!#REF!="Muy Baja",'Mapa riesgos corrupción'!#REF!="Mayor"),CONCATENATE("R",'Mapa riesgos corrupción'!#REF!),"")</f>
        <v>#REF!</v>
      </c>
      <c r="AC44" s="457"/>
      <c r="AD44" s="458" t="e">
        <f>IF(AND('Mapa riesgos corrupción'!#REF!="Muy Baja",'Mapa riesgos corrupción'!#REF!="Mayor"),CONCATENATE("R",'Mapa riesgos corrupción'!#REF!),"")</f>
        <v>#REF!</v>
      </c>
      <c r="AE44" s="458"/>
      <c r="AF44" s="458" t="e">
        <f>IF(AND('Mapa riesgos corrupción'!#REF!="Muy Baja",'Mapa riesgos corrupción'!#REF!="Mayor"),CONCATENATE("R",'Mapa riesgos corrupción'!#REF!),"")</f>
        <v>#REF!</v>
      </c>
      <c r="AG44" s="459"/>
      <c r="AH44" s="447" t="e">
        <f>IF(AND('Mapa riesgos corrupción'!#REF!="Muy Baja",'Mapa riesgos corrupción'!#REF!="Catastrófico"),CONCATENATE("R",'Mapa riesgos corrupción'!#REF!),"")</f>
        <v>#REF!</v>
      </c>
      <c r="AI44" s="448"/>
      <c r="AJ44" s="448" t="e">
        <f>IF(AND('Mapa riesgos corrupción'!#REF!="Muy Baja",'Mapa riesgos corrupción'!#REF!="Catastrófico"),CONCATENATE("R",'Mapa riesgos corrupción'!#REF!),"")</f>
        <v>#REF!</v>
      </c>
      <c r="AK44" s="448"/>
      <c r="AL44" s="448" t="e">
        <f>IF(AND('Mapa riesgos corrupción'!#REF!="Muy Baja",'Mapa riesgos corrupción'!#REF!="Catastrófico"),CONCATENATE("R",'Mapa riesgos corrupción'!#REF!),"")</f>
        <v>#REF!</v>
      </c>
      <c r="AM44" s="44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478"/>
      <c r="C45" s="478"/>
      <c r="D45" s="479"/>
      <c r="E45" s="473"/>
      <c r="F45" s="474"/>
      <c r="G45" s="474"/>
      <c r="H45" s="474"/>
      <c r="I45" s="475"/>
      <c r="J45" s="432"/>
      <c r="K45" s="433"/>
      <c r="L45" s="433"/>
      <c r="M45" s="433"/>
      <c r="N45" s="433"/>
      <c r="O45" s="434"/>
      <c r="P45" s="432"/>
      <c r="Q45" s="433"/>
      <c r="R45" s="433"/>
      <c r="S45" s="433"/>
      <c r="T45" s="433"/>
      <c r="U45" s="434"/>
      <c r="V45" s="441"/>
      <c r="W45" s="442"/>
      <c r="X45" s="442"/>
      <c r="Y45" s="442"/>
      <c r="Z45" s="442"/>
      <c r="AA45" s="443"/>
      <c r="AB45" s="460"/>
      <c r="AC45" s="461"/>
      <c r="AD45" s="461"/>
      <c r="AE45" s="461"/>
      <c r="AF45" s="461"/>
      <c r="AG45" s="462"/>
      <c r="AH45" s="450"/>
      <c r="AI45" s="451"/>
      <c r="AJ45" s="451"/>
      <c r="AK45" s="451"/>
      <c r="AL45" s="451"/>
      <c r="AM45" s="452"/>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467" t="s">
        <v>61</v>
      </c>
      <c r="K46" s="468"/>
      <c r="L46" s="468"/>
      <c r="M46" s="468"/>
      <c r="N46" s="468"/>
      <c r="O46" s="469"/>
      <c r="P46" s="467" t="s">
        <v>60</v>
      </c>
      <c r="Q46" s="468"/>
      <c r="R46" s="468"/>
      <c r="S46" s="468"/>
      <c r="T46" s="468"/>
      <c r="U46" s="469"/>
      <c r="V46" s="467" t="s">
        <v>59</v>
      </c>
      <c r="W46" s="468"/>
      <c r="X46" s="468"/>
      <c r="Y46" s="468"/>
      <c r="Z46" s="468"/>
      <c r="AA46" s="469"/>
      <c r="AB46" s="467" t="s">
        <v>58</v>
      </c>
      <c r="AC46" s="477"/>
      <c r="AD46" s="468"/>
      <c r="AE46" s="468"/>
      <c r="AF46" s="468"/>
      <c r="AG46" s="469"/>
      <c r="AH46" s="467" t="s">
        <v>57</v>
      </c>
      <c r="AI46" s="468"/>
      <c r="AJ46" s="468"/>
      <c r="AK46" s="468"/>
      <c r="AL46" s="468"/>
      <c r="AM46" s="46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470"/>
      <c r="K47" s="471"/>
      <c r="L47" s="471"/>
      <c r="M47" s="471"/>
      <c r="N47" s="471"/>
      <c r="O47" s="472"/>
      <c r="P47" s="470"/>
      <c r="Q47" s="471"/>
      <c r="R47" s="471"/>
      <c r="S47" s="471"/>
      <c r="T47" s="471"/>
      <c r="U47" s="472"/>
      <c r="V47" s="470"/>
      <c r="W47" s="471"/>
      <c r="X47" s="471"/>
      <c r="Y47" s="471"/>
      <c r="Z47" s="471"/>
      <c r="AA47" s="472"/>
      <c r="AB47" s="470"/>
      <c r="AC47" s="471"/>
      <c r="AD47" s="471"/>
      <c r="AE47" s="471"/>
      <c r="AF47" s="471"/>
      <c r="AG47" s="472"/>
      <c r="AH47" s="470"/>
      <c r="AI47" s="471"/>
      <c r="AJ47" s="471"/>
      <c r="AK47" s="471"/>
      <c r="AL47" s="471"/>
      <c r="AM47" s="472"/>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470"/>
      <c r="K48" s="471"/>
      <c r="L48" s="471"/>
      <c r="M48" s="471"/>
      <c r="N48" s="471"/>
      <c r="O48" s="472"/>
      <c r="P48" s="470"/>
      <c r="Q48" s="471"/>
      <c r="R48" s="471"/>
      <c r="S48" s="471"/>
      <c r="T48" s="471"/>
      <c r="U48" s="472"/>
      <c r="V48" s="470"/>
      <c r="W48" s="471"/>
      <c r="X48" s="471"/>
      <c r="Y48" s="471"/>
      <c r="Z48" s="471"/>
      <c r="AA48" s="472"/>
      <c r="AB48" s="470"/>
      <c r="AC48" s="471"/>
      <c r="AD48" s="471"/>
      <c r="AE48" s="471"/>
      <c r="AF48" s="471"/>
      <c r="AG48" s="472"/>
      <c r="AH48" s="470"/>
      <c r="AI48" s="471"/>
      <c r="AJ48" s="471"/>
      <c r="AK48" s="471"/>
      <c r="AL48" s="471"/>
      <c r="AM48" s="472"/>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470"/>
      <c r="K49" s="471"/>
      <c r="L49" s="471"/>
      <c r="M49" s="471"/>
      <c r="N49" s="471"/>
      <c r="O49" s="472"/>
      <c r="P49" s="470"/>
      <c r="Q49" s="471"/>
      <c r="R49" s="471"/>
      <c r="S49" s="471"/>
      <c r="T49" s="471"/>
      <c r="U49" s="472"/>
      <c r="V49" s="470"/>
      <c r="W49" s="471"/>
      <c r="X49" s="471"/>
      <c r="Y49" s="471"/>
      <c r="Z49" s="471"/>
      <c r="AA49" s="472"/>
      <c r="AB49" s="470"/>
      <c r="AC49" s="471"/>
      <c r="AD49" s="471"/>
      <c r="AE49" s="471"/>
      <c r="AF49" s="471"/>
      <c r="AG49" s="472"/>
      <c r="AH49" s="470"/>
      <c r="AI49" s="471"/>
      <c r="AJ49" s="471"/>
      <c r="AK49" s="471"/>
      <c r="AL49" s="471"/>
      <c r="AM49" s="472"/>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470"/>
      <c r="K50" s="471"/>
      <c r="L50" s="471"/>
      <c r="M50" s="471"/>
      <c r="N50" s="471"/>
      <c r="O50" s="472"/>
      <c r="P50" s="470"/>
      <c r="Q50" s="471"/>
      <c r="R50" s="471"/>
      <c r="S50" s="471"/>
      <c r="T50" s="471"/>
      <c r="U50" s="472"/>
      <c r="V50" s="470"/>
      <c r="W50" s="471"/>
      <c r="X50" s="471"/>
      <c r="Y50" s="471"/>
      <c r="Z50" s="471"/>
      <c r="AA50" s="472"/>
      <c r="AB50" s="470"/>
      <c r="AC50" s="471"/>
      <c r="AD50" s="471"/>
      <c r="AE50" s="471"/>
      <c r="AF50" s="471"/>
      <c r="AG50" s="472"/>
      <c r="AH50" s="470"/>
      <c r="AI50" s="471"/>
      <c r="AJ50" s="471"/>
      <c r="AK50" s="471"/>
      <c r="AL50" s="471"/>
      <c r="AM50" s="472"/>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473"/>
      <c r="K51" s="474"/>
      <c r="L51" s="474"/>
      <c r="M51" s="474"/>
      <c r="N51" s="474"/>
      <c r="O51" s="475"/>
      <c r="P51" s="473"/>
      <c r="Q51" s="474"/>
      <c r="R51" s="474"/>
      <c r="S51" s="474"/>
      <c r="T51" s="474"/>
      <c r="U51" s="475"/>
      <c r="V51" s="473"/>
      <c r="W51" s="474"/>
      <c r="X51" s="474"/>
      <c r="Y51" s="474"/>
      <c r="Z51" s="474"/>
      <c r="AA51" s="475"/>
      <c r="AB51" s="473"/>
      <c r="AC51" s="474"/>
      <c r="AD51" s="474"/>
      <c r="AE51" s="474"/>
      <c r="AF51" s="474"/>
      <c r="AG51" s="475"/>
      <c r="AH51" s="473"/>
      <c r="AI51" s="474"/>
      <c r="AJ51" s="474"/>
      <c r="AK51" s="474"/>
      <c r="AL51" s="474"/>
      <c r="AM51" s="475"/>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546" t="s">
        <v>79</v>
      </c>
      <c r="C2" s="547"/>
      <c r="D2" s="547"/>
      <c r="E2" s="547"/>
      <c r="F2" s="547"/>
      <c r="G2" s="547"/>
      <c r="H2" s="547"/>
      <c r="I2" s="547"/>
      <c r="J2" s="466" t="s">
        <v>1</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547"/>
      <c r="C3" s="547"/>
      <c r="D3" s="547"/>
      <c r="E3" s="547"/>
      <c r="F3" s="547"/>
      <c r="G3" s="547"/>
      <c r="H3" s="547"/>
      <c r="I3" s="547"/>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547"/>
      <c r="C4" s="547"/>
      <c r="D4" s="547"/>
      <c r="E4" s="547"/>
      <c r="F4" s="547"/>
      <c r="G4" s="547"/>
      <c r="H4" s="547"/>
      <c r="I4" s="547"/>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478" t="s">
        <v>3</v>
      </c>
      <c r="C6" s="478"/>
      <c r="D6" s="479"/>
      <c r="E6" s="516" t="s">
        <v>65</v>
      </c>
      <c r="F6" s="517"/>
      <c r="G6" s="517"/>
      <c r="H6" s="517"/>
      <c r="I6" s="518"/>
      <c r="J6" s="1" t="str">
        <f>IF(AND('Mapa riesgos corrupción'!$AD$3="Muy Alta",'Mapa riesgos corrupción'!$AF$3="Leve"),CONCATENATE("R1C",'Mapa riesgos corrupción'!$T$3),"")</f>
        <v/>
      </c>
      <c r="K6" s="2" t="e">
        <f>IF(AND('Mapa riesgos corrupción'!#REF!="Muy Alta",'Mapa riesgos corrupción'!#REF!="Leve"),CONCATENATE("R1C",'Mapa riesgos corrupción'!#REF!),"")</f>
        <v>#REF!</v>
      </c>
      <c r="L6" s="2" t="e">
        <f>IF(AND('Mapa riesgos corrupción'!#REF!="Muy Alta",'Mapa riesgos corrupción'!#REF!="Leve"),CONCATENATE("R1C",'Mapa riesgos corrupción'!#REF!),"")</f>
        <v>#REF!</v>
      </c>
      <c r="M6" s="2" t="e">
        <f>IF(AND('Mapa riesgos corrupción'!#REF!="Muy Alta",'Mapa riesgos corrupción'!#REF!="Leve"),CONCATENATE("R1C",'Mapa riesgos corrupción'!#REF!),"")</f>
        <v>#REF!</v>
      </c>
      <c r="N6" s="2" t="e">
        <f>IF(AND('Mapa riesgos corrupción'!#REF!="Muy Alta",'Mapa riesgos corrupción'!#REF!="Leve"),CONCATENATE("R1C",'Mapa riesgos corrupción'!#REF!),"")</f>
        <v>#REF!</v>
      </c>
      <c r="O6" s="3" t="e">
        <f>IF(AND('Mapa riesgos corrupción'!#REF!="Muy Alta",'Mapa riesgos corrupción'!#REF!="Leve"),CONCATENATE("R1C",'Mapa riesgos corrupción'!#REF!),"")</f>
        <v>#REF!</v>
      </c>
      <c r="P6" s="1" t="str">
        <f>IF(AND('Mapa riesgos corrupción'!$AD$3="Muy Alta",'Mapa riesgos corrupción'!$AF$3="Menor"),CONCATENATE("R1C",'Mapa riesgos corrupción'!$T$3),"")</f>
        <v/>
      </c>
      <c r="Q6" s="2" t="e">
        <f>IF(AND('Mapa riesgos corrupción'!#REF!="Muy Alta",'Mapa riesgos corrupción'!#REF!="Menor"),CONCATENATE("R1C",'Mapa riesgos corrupción'!#REF!),"")</f>
        <v>#REF!</v>
      </c>
      <c r="R6" s="2" t="e">
        <f>IF(AND('Mapa riesgos corrupción'!#REF!="Muy Alta",'Mapa riesgos corrupción'!#REF!="Menor"),CONCATENATE("R1C",'Mapa riesgos corrupción'!#REF!),"")</f>
        <v>#REF!</v>
      </c>
      <c r="S6" s="2" t="e">
        <f>IF(AND('Mapa riesgos corrupción'!#REF!="Muy Alta",'Mapa riesgos corrupción'!#REF!="Menor"),CONCATENATE("R1C",'Mapa riesgos corrupción'!#REF!),"")</f>
        <v>#REF!</v>
      </c>
      <c r="T6" s="2" t="e">
        <f>IF(AND('Mapa riesgos corrupción'!#REF!="Muy Alta",'Mapa riesgos corrupción'!#REF!="Menor"),CONCATENATE("R1C",'Mapa riesgos corrupción'!#REF!),"")</f>
        <v>#REF!</v>
      </c>
      <c r="U6" s="3" t="e">
        <f>IF(AND('Mapa riesgos corrupción'!#REF!="Muy Alta",'Mapa riesgos corrupción'!#REF!="Menor"),CONCATENATE("R1C",'Mapa riesgos corrupción'!#REF!),"")</f>
        <v>#REF!</v>
      </c>
      <c r="V6" s="1" t="str">
        <f>IF(AND('Mapa riesgos corrupción'!$AD$3="Muy Alta",'Mapa riesgos corrupción'!$AF$3="Moderado"),CONCATENATE("R1C",'Mapa riesgos corrupción'!$T$3),"")</f>
        <v/>
      </c>
      <c r="W6" s="2" t="e">
        <f>IF(AND('Mapa riesgos corrupción'!#REF!="Muy Alta",'Mapa riesgos corrupción'!#REF!="Moderado"),CONCATENATE("R1C",'Mapa riesgos corrupción'!#REF!),"")</f>
        <v>#REF!</v>
      </c>
      <c r="X6" s="2" t="e">
        <f>IF(AND('Mapa riesgos corrupción'!#REF!="Muy Alta",'Mapa riesgos corrupción'!#REF!="Moderado"),CONCATENATE("R1C",'Mapa riesgos corrupción'!#REF!),"")</f>
        <v>#REF!</v>
      </c>
      <c r="Y6" s="2" t="e">
        <f>IF(AND('Mapa riesgos corrupción'!#REF!="Muy Alta",'Mapa riesgos corrupción'!#REF!="Moderado"),CONCATENATE("R1C",'Mapa riesgos corrupción'!#REF!),"")</f>
        <v>#REF!</v>
      </c>
      <c r="Z6" s="2" t="e">
        <f>IF(AND('Mapa riesgos corrupción'!#REF!="Muy Alta",'Mapa riesgos corrupción'!#REF!="Moderado"),CONCATENATE("R1C",'Mapa riesgos corrupción'!#REF!),"")</f>
        <v>#REF!</v>
      </c>
      <c r="AA6" s="3" t="e">
        <f>IF(AND('Mapa riesgos corrupción'!#REF!="Muy Alta",'Mapa riesgos corrupción'!#REF!="Moderado"),CONCATENATE("R1C",'Mapa riesgos corrupción'!#REF!),"")</f>
        <v>#REF!</v>
      </c>
      <c r="AB6" s="1" t="str">
        <f>IF(AND('Mapa riesgos corrupción'!$AD$3="Muy Alta",'Mapa riesgos corrupción'!$AF$3="Mayor"),CONCATENATE("R1C",'Mapa riesgos corrupción'!$T$3),"")</f>
        <v/>
      </c>
      <c r="AC6" s="2" t="e">
        <f>IF(AND('Mapa riesgos corrupción'!#REF!="Muy Alta",'Mapa riesgos corrupción'!#REF!="Mayor"),CONCATENATE("R1C",'Mapa riesgos corrupción'!#REF!),"")</f>
        <v>#REF!</v>
      </c>
      <c r="AD6" s="2" t="e">
        <f>IF(AND('Mapa riesgos corrupción'!#REF!="Muy Alta",'Mapa riesgos corrupción'!#REF!="Mayor"),CONCATENATE("R1C",'Mapa riesgos corrupción'!#REF!),"")</f>
        <v>#REF!</v>
      </c>
      <c r="AE6" s="2" t="e">
        <f>IF(AND('Mapa riesgos corrupción'!#REF!="Muy Alta",'Mapa riesgos corrupción'!#REF!="Mayor"),CONCATENATE("R1C",'Mapa riesgos corrupción'!#REF!),"")</f>
        <v>#REF!</v>
      </c>
      <c r="AF6" s="2" t="e">
        <f>IF(AND('Mapa riesgos corrupción'!#REF!="Muy Alta",'Mapa riesgos corrupción'!#REF!="Mayor"),CONCATENATE("R1C",'Mapa riesgos corrupción'!#REF!),"")</f>
        <v>#REF!</v>
      </c>
      <c r="AG6" s="3" t="e">
        <f>IF(AND('Mapa riesgos corrupción'!#REF!="Muy Alta",'Mapa riesgos corrupción'!#REF!="Mayor"),CONCATENATE("R1C",'Mapa riesgos corrupción'!#REF!),"")</f>
        <v>#REF!</v>
      </c>
      <c r="AH6" s="4" t="str">
        <f>IF(AND('Mapa riesgos corrupción'!$AD$3="Muy Alta",'Mapa riesgos corrupción'!$AF$3="Catastrófico"),CONCATENATE("R1C",'Mapa riesgos corrupción'!$T$3),"")</f>
        <v/>
      </c>
      <c r="AI6" s="5" t="e">
        <f>IF(AND('Mapa riesgos corrupción'!#REF!="Muy Alta",'Mapa riesgos corrupción'!#REF!="Catastrófico"),CONCATENATE("R1C",'Mapa riesgos corrupción'!#REF!),"")</f>
        <v>#REF!</v>
      </c>
      <c r="AJ6" s="5" t="e">
        <f>IF(AND('Mapa riesgos corrupción'!#REF!="Muy Alta",'Mapa riesgos corrupción'!#REF!="Catastrófico"),CONCATENATE("R1C",'Mapa riesgos corrupción'!#REF!),"")</f>
        <v>#REF!</v>
      </c>
      <c r="AK6" s="5" t="e">
        <f>IF(AND('Mapa riesgos corrupción'!#REF!="Muy Alta",'Mapa riesgos corrupción'!#REF!="Catastrófico"),CONCATENATE("R1C",'Mapa riesgos corrupción'!#REF!),"")</f>
        <v>#REF!</v>
      </c>
      <c r="AL6" s="5" t="e">
        <f>IF(AND('Mapa riesgos corrupción'!#REF!="Muy Alta",'Mapa riesgos corrupción'!#REF!="Catastrófico"),CONCATENATE("R1C",'Mapa riesgos corrupción'!#REF!),"")</f>
        <v>#REF!</v>
      </c>
      <c r="AM6" s="6" t="e">
        <f>IF(AND('Mapa riesgos corrupción'!#REF!="Muy Alta",'Mapa riesgos corrupción'!#REF!="Catastrófico"),CONCATENATE("R1C",'Mapa riesgos corrupción'!#REF!),"")</f>
        <v>#REF!</v>
      </c>
      <c r="AN6" s="39"/>
      <c r="AO6" s="537" t="s">
        <v>47</v>
      </c>
      <c r="AP6" s="538"/>
      <c r="AQ6" s="538"/>
      <c r="AR6" s="538"/>
      <c r="AS6" s="538"/>
      <c r="AT6" s="5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478"/>
      <c r="C7" s="478"/>
      <c r="D7" s="479"/>
      <c r="E7" s="519"/>
      <c r="F7" s="520"/>
      <c r="G7" s="520"/>
      <c r="H7" s="520"/>
      <c r="I7" s="521"/>
      <c r="J7" s="7" t="e">
        <f>IF(AND('Mapa riesgos corrupción'!#REF!="Muy Alta",'Mapa riesgos corrupción'!#REF!="Leve"),CONCATENATE("R2C",'Mapa riesgos corrupción'!#REF!),"")</f>
        <v>#REF!</v>
      </c>
      <c r="K7" s="8" t="e">
        <f>IF(AND('Mapa riesgos corrupción'!#REF!="Muy Alta",'Mapa riesgos corrupción'!#REF!="Leve"),CONCATENATE("R2C",'Mapa riesgos corrupción'!#REF!),"")</f>
        <v>#REF!</v>
      </c>
      <c r="L7" s="8" t="e">
        <f>IF(AND('Mapa riesgos corrupción'!#REF!="Muy Alta",'Mapa riesgos corrupción'!#REF!="Leve"),CONCATENATE("R2C",'Mapa riesgos corrupción'!#REF!),"")</f>
        <v>#REF!</v>
      </c>
      <c r="M7" s="8" t="e">
        <f>IF(AND('Mapa riesgos corrupción'!#REF!="Muy Alta",'Mapa riesgos corrupción'!#REF!="Leve"),CONCATENATE("R2C",'Mapa riesgos corrupción'!#REF!),"")</f>
        <v>#REF!</v>
      </c>
      <c r="N7" s="8" t="e">
        <f>IF(AND('Mapa riesgos corrupción'!#REF!="Muy Alta",'Mapa riesgos corrupción'!#REF!="Leve"),CONCATENATE("R2C",'Mapa riesgos corrupción'!#REF!),"")</f>
        <v>#REF!</v>
      </c>
      <c r="O7" s="9" t="e">
        <f>IF(AND('Mapa riesgos corrupción'!#REF!="Muy Alta",'Mapa riesgos corrupción'!#REF!="Leve"),CONCATENATE("R2C",'Mapa riesgos corrupción'!#REF!),"")</f>
        <v>#REF!</v>
      </c>
      <c r="P7" s="7" t="e">
        <f>IF(AND('Mapa riesgos corrupción'!#REF!="Muy Alta",'Mapa riesgos corrupción'!#REF!="Menor"),CONCATENATE("R2C",'Mapa riesgos corrupción'!#REF!),"")</f>
        <v>#REF!</v>
      </c>
      <c r="Q7" s="8" t="e">
        <f>IF(AND('Mapa riesgos corrupción'!#REF!="Muy Alta",'Mapa riesgos corrupción'!#REF!="Menor"),CONCATENATE("R2C",'Mapa riesgos corrupción'!#REF!),"")</f>
        <v>#REF!</v>
      </c>
      <c r="R7" s="8" t="e">
        <f>IF(AND('Mapa riesgos corrupción'!#REF!="Muy Alta",'Mapa riesgos corrupción'!#REF!="Menor"),CONCATENATE("R2C",'Mapa riesgos corrupción'!#REF!),"")</f>
        <v>#REF!</v>
      </c>
      <c r="S7" s="8" t="e">
        <f>IF(AND('Mapa riesgos corrupción'!#REF!="Muy Alta",'Mapa riesgos corrupción'!#REF!="Menor"),CONCATENATE("R2C",'Mapa riesgos corrupción'!#REF!),"")</f>
        <v>#REF!</v>
      </c>
      <c r="T7" s="8" t="e">
        <f>IF(AND('Mapa riesgos corrupción'!#REF!="Muy Alta",'Mapa riesgos corrupción'!#REF!="Menor"),CONCATENATE("R2C",'Mapa riesgos corrupción'!#REF!),"")</f>
        <v>#REF!</v>
      </c>
      <c r="U7" s="9" t="e">
        <f>IF(AND('Mapa riesgos corrupción'!#REF!="Muy Alta",'Mapa riesgos corrupción'!#REF!="Menor"),CONCATENATE("R2C",'Mapa riesgos corrupción'!#REF!),"")</f>
        <v>#REF!</v>
      </c>
      <c r="V7" s="7" t="e">
        <f>IF(AND('Mapa riesgos corrupción'!#REF!="Muy Alta",'Mapa riesgos corrupción'!#REF!="Moderado"),CONCATENATE("R2C",'Mapa riesgos corrupción'!#REF!),"")</f>
        <v>#REF!</v>
      </c>
      <c r="W7" s="8" t="e">
        <f>IF(AND('Mapa riesgos corrupción'!#REF!="Muy Alta",'Mapa riesgos corrupción'!#REF!="Moderado"),CONCATENATE("R2C",'Mapa riesgos corrupción'!#REF!),"")</f>
        <v>#REF!</v>
      </c>
      <c r="X7" s="8" t="e">
        <f>IF(AND('Mapa riesgos corrupción'!#REF!="Muy Alta",'Mapa riesgos corrupción'!#REF!="Moderado"),CONCATENATE("R2C",'Mapa riesgos corrupción'!#REF!),"")</f>
        <v>#REF!</v>
      </c>
      <c r="Y7" s="8" t="e">
        <f>IF(AND('Mapa riesgos corrupción'!#REF!="Muy Alta",'Mapa riesgos corrupción'!#REF!="Moderado"),CONCATENATE("R2C",'Mapa riesgos corrupción'!#REF!),"")</f>
        <v>#REF!</v>
      </c>
      <c r="Z7" s="8" t="e">
        <f>IF(AND('Mapa riesgos corrupción'!#REF!="Muy Alta",'Mapa riesgos corrupción'!#REF!="Moderado"),CONCATENATE("R2C",'Mapa riesgos corrupción'!#REF!),"")</f>
        <v>#REF!</v>
      </c>
      <c r="AA7" s="9" t="e">
        <f>IF(AND('Mapa riesgos corrupción'!#REF!="Muy Alta",'Mapa riesgos corrupción'!#REF!="Moderado"),CONCATENATE("R2C",'Mapa riesgos corrupción'!#REF!),"")</f>
        <v>#REF!</v>
      </c>
      <c r="AB7" s="7" t="e">
        <f>IF(AND('Mapa riesgos corrupción'!#REF!="Muy Alta",'Mapa riesgos corrupción'!#REF!="Mayor"),CONCATENATE("R2C",'Mapa riesgos corrupción'!#REF!),"")</f>
        <v>#REF!</v>
      </c>
      <c r="AC7" s="8" t="e">
        <f>IF(AND('Mapa riesgos corrupción'!#REF!="Muy Alta",'Mapa riesgos corrupción'!#REF!="Mayor"),CONCATENATE("R2C",'Mapa riesgos corrupción'!#REF!),"")</f>
        <v>#REF!</v>
      </c>
      <c r="AD7" s="8" t="e">
        <f>IF(AND('Mapa riesgos corrupción'!#REF!="Muy Alta",'Mapa riesgos corrupción'!#REF!="Mayor"),CONCATENATE("R2C",'Mapa riesgos corrupción'!#REF!),"")</f>
        <v>#REF!</v>
      </c>
      <c r="AE7" s="8" t="e">
        <f>IF(AND('Mapa riesgos corrupción'!#REF!="Muy Alta",'Mapa riesgos corrupción'!#REF!="Mayor"),CONCATENATE("R2C",'Mapa riesgos corrupción'!#REF!),"")</f>
        <v>#REF!</v>
      </c>
      <c r="AF7" s="8" t="e">
        <f>IF(AND('Mapa riesgos corrupción'!#REF!="Muy Alta",'Mapa riesgos corrupción'!#REF!="Mayor"),CONCATENATE("R2C",'Mapa riesgos corrupción'!#REF!),"")</f>
        <v>#REF!</v>
      </c>
      <c r="AG7" s="9" t="e">
        <f>IF(AND('Mapa riesgos corrupción'!#REF!="Muy Alta",'Mapa riesgos corrupción'!#REF!="Mayor"),CONCATENATE("R2C",'Mapa riesgos corrupción'!#REF!),"")</f>
        <v>#REF!</v>
      </c>
      <c r="AH7" s="10" t="e">
        <f>IF(AND('Mapa riesgos corrupción'!#REF!="Muy Alta",'Mapa riesgos corrupción'!#REF!="Catastrófico"),CONCATENATE("R2C",'Mapa riesgos corrupción'!#REF!),"")</f>
        <v>#REF!</v>
      </c>
      <c r="AI7" s="11" t="e">
        <f>IF(AND('Mapa riesgos corrupción'!#REF!="Muy Alta",'Mapa riesgos corrupción'!#REF!="Catastrófico"),CONCATENATE("R2C",'Mapa riesgos corrupción'!#REF!),"")</f>
        <v>#REF!</v>
      </c>
      <c r="AJ7" s="11" t="e">
        <f>IF(AND('Mapa riesgos corrupción'!#REF!="Muy Alta",'Mapa riesgos corrupción'!#REF!="Catastrófico"),CONCATENATE("R2C",'Mapa riesgos corrupción'!#REF!),"")</f>
        <v>#REF!</v>
      </c>
      <c r="AK7" s="11" t="e">
        <f>IF(AND('Mapa riesgos corrupción'!#REF!="Muy Alta",'Mapa riesgos corrupción'!#REF!="Catastrófico"),CONCATENATE("R2C",'Mapa riesgos corrupción'!#REF!),"")</f>
        <v>#REF!</v>
      </c>
      <c r="AL7" s="11" t="e">
        <f>IF(AND('Mapa riesgos corrupción'!#REF!="Muy Alta",'Mapa riesgos corrupción'!#REF!="Catastrófico"),CONCATENATE("R2C",'Mapa riesgos corrupción'!#REF!),"")</f>
        <v>#REF!</v>
      </c>
      <c r="AM7" s="12" t="e">
        <f>IF(AND('Mapa riesgos corrupción'!#REF!="Muy Alta",'Mapa riesgos corrupción'!#REF!="Catastrófico"),CONCATENATE("R2C",'Mapa riesgos corrupción'!#REF!),"")</f>
        <v>#REF!</v>
      </c>
      <c r="AN7" s="39"/>
      <c r="AO7" s="540"/>
      <c r="AP7" s="541"/>
      <c r="AQ7" s="541"/>
      <c r="AR7" s="541"/>
      <c r="AS7" s="541"/>
      <c r="AT7" s="542"/>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478"/>
      <c r="C8" s="478"/>
      <c r="D8" s="479"/>
      <c r="E8" s="519"/>
      <c r="F8" s="520"/>
      <c r="G8" s="520"/>
      <c r="H8" s="520"/>
      <c r="I8" s="521"/>
      <c r="J8" s="7" t="e">
        <f>IF(AND('Mapa riesgos corrupción'!#REF!="Muy Alta",'Mapa riesgos corrupción'!#REF!="Leve"),CONCATENATE("R3C",'Mapa riesgos corrupción'!#REF!),"")</f>
        <v>#REF!</v>
      </c>
      <c r="K8" s="8" t="e">
        <f>IF(AND('Mapa riesgos corrupción'!#REF!="Muy Alta",'Mapa riesgos corrupción'!#REF!="Leve"),CONCATENATE("R3C",'Mapa riesgos corrupción'!#REF!),"")</f>
        <v>#REF!</v>
      </c>
      <c r="L8" s="8" t="e">
        <f>IF(AND('Mapa riesgos corrupción'!#REF!="Muy Alta",'Mapa riesgos corrupción'!#REF!="Leve"),CONCATENATE("R3C",'Mapa riesgos corrupción'!#REF!),"")</f>
        <v>#REF!</v>
      </c>
      <c r="M8" s="8" t="e">
        <f>IF(AND('Mapa riesgos corrupción'!#REF!="Muy Alta",'Mapa riesgos corrupción'!#REF!="Leve"),CONCATENATE("R3C",'Mapa riesgos corrupción'!#REF!),"")</f>
        <v>#REF!</v>
      </c>
      <c r="N8" s="8" t="e">
        <f>IF(AND('Mapa riesgos corrupción'!#REF!="Muy Alta",'Mapa riesgos corrupción'!#REF!="Leve"),CONCATENATE("R3C",'Mapa riesgos corrupción'!#REF!),"")</f>
        <v>#REF!</v>
      </c>
      <c r="O8" s="9" t="e">
        <f>IF(AND('Mapa riesgos corrupción'!#REF!="Muy Alta",'Mapa riesgos corrupción'!#REF!="Leve"),CONCATENATE("R3C",'Mapa riesgos corrupción'!#REF!),"")</f>
        <v>#REF!</v>
      </c>
      <c r="P8" s="7" t="e">
        <f>IF(AND('Mapa riesgos corrupción'!#REF!="Muy Alta",'Mapa riesgos corrupción'!#REF!="Menor"),CONCATENATE("R3C",'Mapa riesgos corrupción'!#REF!),"")</f>
        <v>#REF!</v>
      </c>
      <c r="Q8" s="8" t="e">
        <f>IF(AND('Mapa riesgos corrupción'!#REF!="Muy Alta",'Mapa riesgos corrupción'!#REF!="Menor"),CONCATENATE("R3C",'Mapa riesgos corrupción'!#REF!),"")</f>
        <v>#REF!</v>
      </c>
      <c r="R8" s="8" t="e">
        <f>IF(AND('Mapa riesgos corrupción'!#REF!="Muy Alta",'Mapa riesgos corrupción'!#REF!="Menor"),CONCATENATE("R3C",'Mapa riesgos corrupción'!#REF!),"")</f>
        <v>#REF!</v>
      </c>
      <c r="S8" s="8" t="e">
        <f>IF(AND('Mapa riesgos corrupción'!#REF!="Muy Alta",'Mapa riesgos corrupción'!#REF!="Menor"),CONCATENATE("R3C",'Mapa riesgos corrupción'!#REF!),"")</f>
        <v>#REF!</v>
      </c>
      <c r="T8" s="8" t="e">
        <f>IF(AND('Mapa riesgos corrupción'!#REF!="Muy Alta",'Mapa riesgos corrupción'!#REF!="Menor"),CONCATENATE("R3C",'Mapa riesgos corrupción'!#REF!),"")</f>
        <v>#REF!</v>
      </c>
      <c r="U8" s="9" t="e">
        <f>IF(AND('Mapa riesgos corrupción'!#REF!="Muy Alta",'Mapa riesgos corrupción'!#REF!="Menor"),CONCATENATE("R3C",'Mapa riesgos corrupción'!#REF!),"")</f>
        <v>#REF!</v>
      </c>
      <c r="V8" s="7" t="e">
        <f>IF(AND('Mapa riesgos corrupción'!#REF!="Muy Alta",'Mapa riesgos corrupción'!#REF!="Moderado"),CONCATENATE("R3C",'Mapa riesgos corrupción'!#REF!),"")</f>
        <v>#REF!</v>
      </c>
      <c r="W8" s="8" t="e">
        <f>IF(AND('Mapa riesgos corrupción'!#REF!="Muy Alta",'Mapa riesgos corrupción'!#REF!="Moderado"),CONCATENATE("R3C",'Mapa riesgos corrupción'!#REF!),"")</f>
        <v>#REF!</v>
      </c>
      <c r="X8" s="8" t="e">
        <f>IF(AND('Mapa riesgos corrupción'!#REF!="Muy Alta",'Mapa riesgos corrupción'!#REF!="Moderado"),CONCATENATE("R3C",'Mapa riesgos corrupción'!#REF!),"")</f>
        <v>#REF!</v>
      </c>
      <c r="Y8" s="8" t="e">
        <f>IF(AND('Mapa riesgos corrupción'!#REF!="Muy Alta",'Mapa riesgos corrupción'!#REF!="Moderado"),CONCATENATE("R3C",'Mapa riesgos corrupción'!#REF!),"")</f>
        <v>#REF!</v>
      </c>
      <c r="Z8" s="8" t="e">
        <f>IF(AND('Mapa riesgos corrupción'!#REF!="Muy Alta",'Mapa riesgos corrupción'!#REF!="Moderado"),CONCATENATE("R3C",'Mapa riesgos corrupción'!#REF!),"")</f>
        <v>#REF!</v>
      </c>
      <c r="AA8" s="9" t="e">
        <f>IF(AND('Mapa riesgos corrupción'!#REF!="Muy Alta",'Mapa riesgos corrupción'!#REF!="Moderado"),CONCATENATE("R3C",'Mapa riesgos corrupción'!#REF!),"")</f>
        <v>#REF!</v>
      </c>
      <c r="AB8" s="7" t="e">
        <f>IF(AND('Mapa riesgos corrupción'!#REF!="Muy Alta",'Mapa riesgos corrupción'!#REF!="Mayor"),CONCATENATE("R3C",'Mapa riesgos corrupción'!#REF!),"")</f>
        <v>#REF!</v>
      </c>
      <c r="AC8" s="8" t="e">
        <f>IF(AND('Mapa riesgos corrupción'!#REF!="Muy Alta",'Mapa riesgos corrupción'!#REF!="Mayor"),CONCATENATE("R3C",'Mapa riesgos corrupción'!#REF!),"")</f>
        <v>#REF!</v>
      </c>
      <c r="AD8" s="8" t="e">
        <f>IF(AND('Mapa riesgos corrupción'!#REF!="Muy Alta",'Mapa riesgos corrupción'!#REF!="Mayor"),CONCATENATE("R3C",'Mapa riesgos corrupción'!#REF!),"")</f>
        <v>#REF!</v>
      </c>
      <c r="AE8" s="8" t="e">
        <f>IF(AND('Mapa riesgos corrupción'!#REF!="Muy Alta",'Mapa riesgos corrupción'!#REF!="Mayor"),CONCATENATE("R3C",'Mapa riesgos corrupción'!#REF!),"")</f>
        <v>#REF!</v>
      </c>
      <c r="AF8" s="8" t="e">
        <f>IF(AND('Mapa riesgos corrupción'!#REF!="Muy Alta",'Mapa riesgos corrupción'!#REF!="Mayor"),CONCATENATE("R3C",'Mapa riesgos corrupción'!#REF!),"")</f>
        <v>#REF!</v>
      </c>
      <c r="AG8" s="9" t="e">
        <f>IF(AND('Mapa riesgos corrupción'!#REF!="Muy Alta",'Mapa riesgos corrupción'!#REF!="Mayor"),CONCATENATE("R3C",'Mapa riesgos corrupción'!#REF!),"")</f>
        <v>#REF!</v>
      </c>
      <c r="AH8" s="10" t="e">
        <f>IF(AND('Mapa riesgos corrupción'!#REF!="Muy Alta",'Mapa riesgos corrupción'!#REF!="Catastrófico"),CONCATENATE("R3C",'Mapa riesgos corrupción'!#REF!),"")</f>
        <v>#REF!</v>
      </c>
      <c r="AI8" s="11" t="e">
        <f>IF(AND('Mapa riesgos corrupción'!#REF!="Muy Alta",'Mapa riesgos corrupción'!#REF!="Catastrófico"),CONCATENATE("R3C",'Mapa riesgos corrupción'!#REF!),"")</f>
        <v>#REF!</v>
      </c>
      <c r="AJ8" s="11" t="e">
        <f>IF(AND('Mapa riesgos corrupción'!#REF!="Muy Alta",'Mapa riesgos corrupción'!#REF!="Catastrófico"),CONCATENATE("R3C",'Mapa riesgos corrupción'!#REF!),"")</f>
        <v>#REF!</v>
      </c>
      <c r="AK8" s="11" t="e">
        <f>IF(AND('Mapa riesgos corrupción'!#REF!="Muy Alta",'Mapa riesgos corrupción'!#REF!="Catastrófico"),CONCATENATE("R3C",'Mapa riesgos corrupción'!#REF!),"")</f>
        <v>#REF!</v>
      </c>
      <c r="AL8" s="11" t="e">
        <f>IF(AND('Mapa riesgos corrupción'!#REF!="Muy Alta",'Mapa riesgos corrupción'!#REF!="Catastrófico"),CONCATENATE("R3C",'Mapa riesgos corrupción'!#REF!),"")</f>
        <v>#REF!</v>
      </c>
      <c r="AM8" s="12" t="e">
        <f>IF(AND('Mapa riesgos corrupción'!#REF!="Muy Alta",'Mapa riesgos corrupción'!#REF!="Catastrófico"),CONCATENATE("R3C",'Mapa riesgos corrupción'!#REF!),"")</f>
        <v>#REF!</v>
      </c>
      <c r="AN8" s="39"/>
      <c r="AO8" s="540"/>
      <c r="AP8" s="541"/>
      <c r="AQ8" s="541"/>
      <c r="AR8" s="541"/>
      <c r="AS8" s="541"/>
      <c r="AT8" s="542"/>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478"/>
      <c r="C9" s="478"/>
      <c r="D9" s="479"/>
      <c r="E9" s="519"/>
      <c r="F9" s="520"/>
      <c r="G9" s="520"/>
      <c r="H9" s="520"/>
      <c r="I9" s="521"/>
      <c r="J9" s="7" t="e">
        <f>IF(AND('Mapa riesgos corrupción'!#REF!="Muy Alta",'Mapa riesgos corrupción'!#REF!="Leve"),CONCATENATE("R4C",'Mapa riesgos corrupción'!#REF!),"")</f>
        <v>#REF!</v>
      </c>
      <c r="K9" s="8" t="e">
        <f>IF(AND('Mapa riesgos corrupción'!#REF!="Muy Alta",'Mapa riesgos corrupción'!#REF!="Leve"),CONCATENATE("R4C",'Mapa riesgos corrupción'!#REF!),"")</f>
        <v>#REF!</v>
      </c>
      <c r="L9" s="13" t="e">
        <f>IF(AND('Mapa riesgos corrupción'!#REF!="Muy Alta",'Mapa riesgos corrupción'!#REF!="Leve"),CONCATENATE("R4C",'Mapa riesgos corrupción'!#REF!),"")</f>
        <v>#REF!</v>
      </c>
      <c r="M9" s="13" t="e">
        <f>IF(AND('Mapa riesgos corrupción'!#REF!="Muy Alta",'Mapa riesgos corrupción'!#REF!="Leve"),CONCATENATE("R4C",'Mapa riesgos corrupción'!#REF!),"")</f>
        <v>#REF!</v>
      </c>
      <c r="N9" s="13" t="e">
        <f>IF(AND('Mapa riesgos corrupción'!#REF!="Muy Alta",'Mapa riesgos corrupción'!#REF!="Leve"),CONCATENATE("R4C",'Mapa riesgos corrupción'!#REF!),"")</f>
        <v>#REF!</v>
      </c>
      <c r="O9" s="9" t="e">
        <f>IF(AND('Mapa riesgos corrupción'!#REF!="Muy Alta",'Mapa riesgos corrupción'!#REF!="Leve"),CONCATENATE("R4C",'Mapa riesgos corrupción'!#REF!),"")</f>
        <v>#REF!</v>
      </c>
      <c r="P9" s="7" t="e">
        <f>IF(AND('Mapa riesgos corrupción'!#REF!="Muy Alta",'Mapa riesgos corrupción'!#REF!="Menor"),CONCATENATE("R4C",'Mapa riesgos corrupción'!#REF!),"")</f>
        <v>#REF!</v>
      </c>
      <c r="Q9" s="8" t="e">
        <f>IF(AND('Mapa riesgos corrupción'!#REF!="Muy Alta",'Mapa riesgos corrupción'!#REF!="Menor"),CONCATENATE("R4C",'Mapa riesgos corrupción'!#REF!),"")</f>
        <v>#REF!</v>
      </c>
      <c r="R9" s="13" t="e">
        <f>IF(AND('Mapa riesgos corrupción'!#REF!="Muy Alta",'Mapa riesgos corrupción'!#REF!="Menor"),CONCATENATE("R4C",'Mapa riesgos corrupción'!#REF!),"")</f>
        <v>#REF!</v>
      </c>
      <c r="S9" s="13" t="e">
        <f>IF(AND('Mapa riesgos corrupción'!#REF!="Muy Alta",'Mapa riesgos corrupción'!#REF!="Menor"),CONCATENATE("R4C",'Mapa riesgos corrupción'!#REF!),"")</f>
        <v>#REF!</v>
      </c>
      <c r="T9" s="13" t="e">
        <f>IF(AND('Mapa riesgos corrupción'!#REF!="Muy Alta",'Mapa riesgos corrupción'!#REF!="Menor"),CONCATENATE("R4C",'Mapa riesgos corrupción'!#REF!),"")</f>
        <v>#REF!</v>
      </c>
      <c r="U9" s="9" t="e">
        <f>IF(AND('Mapa riesgos corrupción'!#REF!="Muy Alta",'Mapa riesgos corrupción'!#REF!="Menor"),CONCATENATE("R4C",'Mapa riesgos corrupción'!#REF!),"")</f>
        <v>#REF!</v>
      </c>
      <c r="V9" s="7" t="e">
        <f>IF(AND('Mapa riesgos corrupción'!#REF!="Muy Alta",'Mapa riesgos corrupción'!#REF!="Moderado"),CONCATENATE("R4C",'Mapa riesgos corrupción'!#REF!),"")</f>
        <v>#REF!</v>
      </c>
      <c r="W9" s="8" t="e">
        <f>IF(AND('Mapa riesgos corrupción'!#REF!="Muy Alta",'Mapa riesgos corrupción'!#REF!="Moderado"),CONCATENATE("R4C",'Mapa riesgos corrupción'!#REF!),"")</f>
        <v>#REF!</v>
      </c>
      <c r="X9" s="13" t="e">
        <f>IF(AND('Mapa riesgos corrupción'!#REF!="Muy Alta",'Mapa riesgos corrupción'!#REF!="Moderado"),CONCATENATE("R4C",'Mapa riesgos corrupción'!#REF!),"")</f>
        <v>#REF!</v>
      </c>
      <c r="Y9" s="13" t="e">
        <f>IF(AND('Mapa riesgos corrupción'!#REF!="Muy Alta",'Mapa riesgos corrupción'!#REF!="Moderado"),CONCATENATE("R4C",'Mapa riesgos corrupción'!#REF!),"")</f>
        <v>#REF!</v>
      </c>
      <c r="Z9" s="13" t="e">
        <f>IF(AND('Mapa riesgos corrupción'!#REF!="Muy Alta",'Mapa riesgos corrupción'!#REF!="Moderado"),CONCATENATE("R4C",'Mapa riesgos corrupción'!#REF!),"")</f>
        <v>#REF!</v>
      </c>
      <c r="AA9" s="9" t="e">
        <f>IF(AND('Mapa riesgos corrupción'!#REF!="Muy Alta",'Mapa riesgos corrupción'!#REF!="Moderado"),CONCATENATE("R4C",'Mapa riesgos corrupción'!#REF!),"")</f>
        <v>#REF!</v>
      </c>
      <c r="AB9" s="7" t="e">
        <f>IF(AND('Mapa riesgos corrupción'!#REF!="Muy Alta",'Mapa riesgos corrupción'!#REF!="Mayor"),CONCATENATE("R4C",'Mapa riesgos corrupción'!#REF!),"")</f>
        <v>#REF!</v>
      </c>
      <c r="AC9" s="8" t="e">
        <f>IF(AND('Mapa riesgos corrupción'!#REF!="Muy Alta",'Mapa riesgos corrupción'!#REF!="Mayor"),CONCATENATE("R4C",'Mapa riesgos corrupción'!#REF!),"")</f>
        <v>#REF!</v>
      </c>
      <c r="AD9" s="13" t="e">
        <f>IF(AND('Mapa riesgos corrupción'!#REF!="Muy Alta",'Mapa riesgos corrupción'!#REF!="Mayor"),CONCATENATE("R4C",'Mapa riesgos corrupción'!#REF!),"")</f>
        <v>#REF!</v>
      </c>
      <c r="AE9" s="13" t="e">
        <f>IF(AND('Mapa riesgos corrupción'!#REF!="Muy Alta",'Mapa riesgos corrupción'!#REF!="Mayor"),CONCATENATE("R4C",'Mapa riesgos corrupción'!#REF!),"")</f>
        <v>#REF!</v>
      </c>
      <c r="AF9" s="13" t="e">
        <f>IF(AND('Mapa riesgos corrupción'!#REF!="Muy Alta",'Mapa riesgos corrupción'!#REF!="Mayor"),CONCATENATE("R4C",'Mapa riesgos corrupción'!#REF!),"")</f>
        <v>#REF!</v>
      </c>
      <c r="AG9" s="9" t="e">
        <f>IF(AND('Mapa riesgos corrupción'!#REF!="Muy Alta",'Mapa riesgos corrupción'!#REF!="Mayor"),CONCATENATE("R4C",'Mapa riesgos corrupción'!#REF!),"")</f>
        <v>#REF!</v>
      </c>
      <c r="AH9" s="10" t="e">
        <f>IF(AND('Mapa riesgos corrupción'!#REF!="Muy Alta",'Mapa riesgos corrupción'!#REF!="Catastrófico"),CONCATENATE("R4C",'Mapa riesgos corrupción'!#REF!),"")</f>
        <v>#REF!</v>
      </c>
      <c r="AI9" s="11" t="e">
        <f>IF(AND('Mapa riesgos corrupción'!#REF!="Muy Alta",'Mapa riesgos corrupción'!#REF!="Catastrófico"),CONCATENATE("R4C",'Mapa riesgos corrupción'!#REF!),"")</f>
        <v>#REF!</v>
      </c>
      <c r="AJ9" s="11" t="e">
        <f>IF(AND('Mapa riesgos corrupción'!#REF!="Muy Alta",'Mapa riesgos corrupción'!#REF!="Catastrófico"),CONCATENATE("R4C",'Mapa riesgos corrupción'!#REF!),"")</f>
        <v>#REF!</v>
      </c>
      <c r="AK9" s="11" t="e">
        <f>IF(AND('Mapa riesgos corrupción'!#REF!="Muy Alta",'Mapa riesgos corrupción'!#REF!="Catastrófico"),CONCATENATE("R4C",'Mapa riesgos corrupción'!#REF!),"")</f>
        <v>#REF!</v>
      </c>
      <c r="AL9" s="11" t="e">
        <f>IF(AND('Mapa riesgos corrupción'!#REF!="Muy Alta",'Mapa riesgos corrupción'!#REF!="Catastrófico"),CONCATENATE("R4C",'Mapa riesgos corrupción'!#REF!),"")</f>
        <v>#REF!</v>
      </c>
      <c r="AM9" s="12" t="e">
        <f>IF(AND('Mapa riesgos corrupción'!#REF!="Muy Alta",'Mapa riesgos corrupción'!#REF!="Catastrófico"),CONCATENATE("R4C",'Mapa riesgos corrupción'!#REF!),"")</f>
        <v>#REF!</v>
      </c>
      <c r="AN9" s="39"/>
      <c r="AO9" s="540"/>
      <c r="AP9" s="541"/>
      <c r="AQ9" s="541"/>
      <c r="AR9" s="541"/>
      <c r="AS9" s="541"/>
      <c r="AT9" s="542"/>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478"/>
      <c r="C10" s="478"/>
      <c r="D10" s="479"/>
      <c r="E10" s="519"/>
      <c r="F10" s="520"/>
      <c r="G10" s="520"/>
      <c r="H10" s="520"/>
      <c r="I10" s="521"/>
      <c r="J10" s="7" t="e">
        <f>IF(AND('Mapa riesgos corrupción'!#REF!="Muy Alta",'Mapa riesgos corrupción'!#REF!="Leve"),CONCATENATE("R5C",'Mapa riesgos corrupción'!#REF!),"")</f>
        <v>#REF!</v>
      </c>
      <c r="K10" s="8" t="e">
        <f>IF(AND('Mapa riesgos corrupción'!#REF!="Muy Alta",'Mapa riesgos corrupción'!#REF!="Leve"),CONCATENATE("R5C",'Mapa riesgos corrupción'!#REF!),"")</f>
        <v>#REF!</v>
      </c>
      <c r="L10" s="13" t="e">
        <f>IF(AND('Mapa riesgos corrupción'!#REF!="Muy Alta",'Mapa riesgos corrupción'!#REF!="Leve"),CONCATENATE("R5C",'Mapa riesgos corrupción'!#REF!),"")</f>
        <v>#REF!</v>
      </c>
      <c r="M10" s="13" t="e">
        <f>IF(AND('Mapa riesgos corrupción'!#REF!="Muy Alta",'Mapa riesgos corrupción'!#REF!="Leve"),CONCATENATE("R5C",'Mapa riesgos corrupción'!#REF!),"")</f>
        <v>#REF!</v>
      </c>
      <c r="N10" s="13" t="e">
        <f>IF(AND('Mapa riesgos corrupción'!#REF!="Muy Alta",'Mapa riesgos corrupción'!#REF!="Leve"),CONCATENATE("R5C",'Mapa riesgos corrupción'!#REF!),"")</f>
        <v>#REF!</v>
      </c>
      <c r="O10" s="9" t="e">
        <f>IF(AND('Mapa riesgos corrupción'!#REF!="Muy Alta",'Mapa riesgos corrupción'!#REF!="Leve"),CONCATENATE("R5C",'Mapa riesgos corrupción'!#REF!),"")</f>
        <v>#REF!</v>
      </c>
      <c r="P10" s="7" t="e">
        <f>IF(AND('Mapa riesgos corrupción'!#REF!="Muy Alta",'Mapa riesgos corrupción'!#REF!="Menor"),CONCATENATE("R5C",'Mapa riesgos corrupción'!#REF!),"")</f>
        <v>#REF!</v>
      </c>
      <c r="Q10" s="8" t="e">
        <f>IF(AND('Mapa riesgos corrupción'!#REF!="Muy Alta",'Mapa riesgos corrupción'!#REF!="Menor"),CONCATENATE("R5C",'Mapa riesgos corrupción'!#REF!),"")</f>
        <v>#REF!</v>
      </c>
      <c r="R10" s="13" t="e">
        <f>IF(AND('Mapa riesgos corrupción'!#REF!="Muy Alta",'Mapa riesgos corrupción'!#REF!="Menor"),CONCATENATE("R5C",'Mapa riesgos corrupción'!#REF!),"")</f>
        <v>#REF!</v>
      </c>
      <c r="S10" s="13" t="e">
        <f>IF(AND('Mapa riesgos corrupción'!#REF!="Muy Alta",'Mapa riesgos corrupción'!#REF!="Menor"),CONCATENATE("R5C",'Mapa riesgos corrupción'!#REF!),"")</f>
        <v>#REF!</v>
      </c>
      <c r="T10" s="13" t="e">
        <f>IF(AND('Mapa riesgos corrupción'!#REF!="Muy Alta",'Mapa riesgos corrupción'!#REF!="Menor"),CONCATENATE("R5C",'Mapa riesgos corrupción'!#REF!),"")</f>
        <v>#REF!</v>
      </c>
      <c r="U10" s="9" t="e">
        <f>IF(AND('Mapa riesgos corrupción'!#REF!="Muy Alta",'Mapa riesgos corrupción'!#REF!="Menor"),CONCATENATE("R5C",'Mapa riesgos corrupción'!#REF!),"")</f>
        <v>#REF!</v>
      </c>
      <c r="V10" s="7" t="e">
        <f>IF(AND('Mapa riesgos corrupción'!#REF!="Muy Alta",'Mapa riesgos corrupción'!#REF!="Moderado"),CONCATENATE("R5C",'Mapa riesgos corrupción'!#REF!),"")</f>
        <v>#REF!</v>
      </c>
      <c r="W10" s="8" t="e">
        <f>IF(AND('Mapa riesgos corrupción'!#REF!="Muy Alta",'Mapa riesgos corrupción'!#REF!="Moderado"),CONCATENATE("R5C",'Mapa riesgos corrupción'!#REF!),"")</f>
        <v>#REF!</v>
      </c>
      <c r="X10" s="13" t="e">
        <f>IF(AND('Mapa riesgos corrupción'!#REF!="Muy Alta",'Mapa riesgos corrupción'!#REF!="Moderado"),CONCATENATE("R5C",'Mapa riesgos corrupción'!#REF!),"")</f>
        <v>#REF!</v>
      </c>
      <c r="Y10" s="13" t="e">
        <f>IF(AND('Mapa riesgos corrupción'!#REF!="Muy Alta",'Mapa riesgos corrupción'!#REF!="Moderado"),CONCATENATE("R5C",'Mapa riesgos corrupción'!#REF!),"")</f>
        <v>#REF!</v>
      </c>
      <c r="Z10" s="13" t="e">
        <f>IF(AND('Mapa riesgos corrupción'!#REF!="Muy Alta",'Mapa riesgos corrupción'!#REF!="Moderado"),CONCATENATE("R5C",'Mapa riesgos corrupción'!#REF!),"")</f>
        <v>#REF!</v>
      </c>
      <c r="AA10" s="9" t="e">
        <f>IF(AND('Mapa riesgos corrupción'!#REF!="Muy Alta",'Mapa riesgos corrupción'!#REF!="Moderado"),CONCATENATE("R5C",'Mapa riesgos corrupción'!#REF!),"")</f>
        <v>#REF!</v>
      </c>
      <c r="AB10" s="7" t="e">
        <f>IF(AND('Mapa riesgos corrupción'!#REF!="Muy Alta",'Mapa riesgos corrupción'!#REF!="Mayor"),CONCATENATE("R5C",'Mapa riesgos corrupción'!#REF!),"")</f>
        <v>#REF!</v>
      </c>
      <c r="AC10" s="8" t="e">
        <f>IF(AND('Mapa riesgos corrupción'!#REF!="Muy Alta",'Mapa riesgos corrupción'!#REF!="Mayor"),CONCATENATE("R5C",'Mapa riesgos corrupción'!#REF!),"")</f>
        <v>#REF!</v>
      </c>
      <c r="AD10" s="13" t="e">
        <f>IF(AND('Mapa riesgos corrupción'!#REF!="Muy Alta",'Mapa riesgos corrupción'!#REF!="Mayor"),CONCATENATE("R5C",'Mapa riesgos corrupción'!#REF!),"")</f>
        <v>#REF!</v>
      </c>
      <c r="AE10" s="13" t="e">
        <f>IF(AND('Mapa riesgos corrupción'!#REF!="Muy Alta",'Mapa riesgos corrupción'!#REF!="Mayor"),CONCATENATE("R5C",'Mapa riesgos corrupción'!#REF!),"")</f>
        <v>#REF!</v>
      </c>
      <c r="AF10" s="13" t="e">
        <f>IF(AND('Mapa riesgos corrupción'!#REF!="Muy Alta",'Mapa riesgos corrupción'!#REF!="Mayor"),CONCATENATE("R5C",'Mapa riesgos corrupción'!#REF!),"")</f>
        <v>#REF!</v>
      </c>
      <c r="AG10" s="9" t="e">
        <f>IF(AND('Mapa riesgos corrupción'!#REF!="Muy Alta",'Mapa riesgos corrupción'!#REF!="Mayor"),CONCATENATE("R5C",'Mapa riesgos corrupción'!#REF!),"")</f>
        <v>#REF!</v>
      </c>
      <c r="AH10" s="10" t="e">
        <f>IF(AND('Mapa riesgos corrupción'!#REF!="Muy Alta",'Mapa riesgos corrupción'!#REF!="Catastrófico"),CONCATENATE("R5C",'Mapa riesgos corrupción'!#REF!),"")</f>
        <v>#REF!</v>
      </c>
      <c r="AI10" s="11" t="e">
        <f>IF(AND('Mapa riesgos corrupción'!#REF!="Muy Alta",'Mapa riesgos corrupción'!#REF!="Catastrófico"),CONCATENATE("R5C",'Mapa riesgos corrupción'!#REF!),"")</f>
        <v>#REF!</v>
      </c>
      <c r="AJ10" s="11" t="e">
        <f>IF(AND('Mapa riesgos corrupción'!#REF!="Muy Alta",'Mapa riesgos corrupción'!#REF!="Catastrófico"),CONCATENATE("R5C",'Mapa riesgos corrupción'!#REF!),"")</f>
        <v>#REF!</v>
      </c>
      <c r="AK10" s="11" t="e">
        <f>IF(AND('Mapa riesgos corrupción'!#REF!="Muy Alta",'Mapa riesgos corrupción'!#REF!="Catastrófico"),CONCATENATE("R5C",'Mapa riesgos corrupción'!#REF!),"")</f>
        <v>#REF!</v>
      </c>
      <c r="AL10" s="11" t="e">
        <f>IF(AND('Mapa riesgos corrupción'!#REF!="Muy Alta",'Mapa riesgos corrupción'!#REF!="Catastrófico"),CONCATENATE("R5C",'Mapa riesgos corrupción'!#REF!),"")</f>
        <v>#REF!</v>
      </c>
      <c r="AM10" s="12" t="e">
        <f>IF(AND('Mapa riesgos corrupción'!#REF!="Muy Alta",'Mapa riesgos corrupción'!#REF!="Catastrófico"),CONCATENATE("R5C",'Mapa riesgos corrupción'!#REF!),"")</f>
        <v>#REF!</v>
      </c>
      <c r="AN10" s="39"/>
      <c r="AO10" s="540"/>
      <c r="AP10" s="541"/>
      <c r="AQ10" s="541"/>
      <c r="AR10" s="541"/>
      <c r="AS10" s="541"/>
      <c r="AT10" s="542"/>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478"/>
      <c r="C11" s="478"/>
      <c r="D11" s="479"/>
      <c r="E11" s="519"/>
      <c r="F11" s="520"/>
      <c r="G11" s="520"/>
      <c r="H11" s="520"/>
      <c r="I11" s="521"/>
      <c r="J11" s="7" t="e">
        <f>IF(AND('Mapa riesgos corrupción'!#REF!="Muy Alta",'Mapa riesgos corrupción'!#REF!="Leve"),CONCATENATE("R6C",'Mapa riesgos corrupción'!#REF!),"")</f>
        <v>#REF!</v>
      </c>
      <c r="K11" s="8" t="e">
        <f>IF(AND('Mapa riesgos corrupción'!#REF!="Muy Alta",'Mapa riesgos corrupción'!#REF!="Leve"),CONCATENATE("R6C",'Mapa riesgos corrupción'!#REF!),"")</f>
        <v>#REF!</v>
      </c>
      <c r="L11" s="13" t="e">
        <f>IF(AND('Mapa riesgos corrupción'!#REF!="Muy Alta",'Mapa riesgos corrupción'!#REF!="Leve"),CONCATENATE("R6C",'Mapa riesgos corrupción'!#REF!),"")</f>
        <v>#REF!</v>
      </c>
      <c r="M11" s="13" t="e">
        <f>IF(AND('Mapa riesgos corrupción'!#REF!="Muy Alta",'Mapa riesgos corrupción'!#REF!="Leve"),CONCATENATE("R6C",'Mapa riesgos corrupción'!#REF!),"")</f>
        <v>#REF!</v>
      </c>
      <c r="N11" s="13" t="e">
        <f>IF(AND('Mapa riesgos corrupción'!#REF!="Muy Alta",'Mapa riesgos corrupción'!#REF!="Leve"),CONCATENATE("R6C",'Mapa riesgos corrupción'!#REF!),"")</f>
        <v>#REF!</v>
      </c>
      <c r="O11" s="9" t="e">
        <f>IF(AND('Mapa riesgos corrupción'!#REF!="Muy Alta",'Mapa riesgos corrupción'!#REF!="Leve"),CONCATENATE("R6C",'Mapa riesgos corrupción'!#REF!),"")</f>
        <v>#REF!</v>
      </c>
      <c r="P11" s="7" t="e">
        <f>IF(AND('Mapa riesgos corrupción'!#REF!="Muy Alta",'Mapa riesgos corrupción'!#REF!="Menor"),CONCATENATE("R6C",'Mapa riesgos corrupción'!#REF!),"")</f>
        <v>#REF!</v>
      </c>
      <c r="Q11" s="8" t="e">
        <f>IF(AND('Mapa riesgos corrupción'!#REF!="Muy Alta",'Mapa riesgos corrupción'!#REF!="Menor"),CONCATENATE("R6C",'Mapa riesgos corrupción'!#REF!),"")</f>
        <v>#REF!</v>
      </c>
      <c r="R11" s="13" t="e">
        <f>IF(AND('Mapa riesgos corrupción'!#REF!="Muy Alta",'Mapa riesgos corrupción'!#REF!="Menor"),CONCATENATE("R6C",'Mapa riesgos corrupción'!#REF!),"")</f>
        <v>#REF!</v>
      </c>
      <c r="S11" s="13" t="e">
        <f>IF(AND('Mapa riesgos corrupción'!#REF!="Muy Alta",'Mapa riesgos corrupción'!#REF!="Menor"),CONCATENATE("R6C",'Mapa riesgos corrupción'!#REF!),"")</f>
        <v>#REF!</v>
      </c>
      <c r="T11" s="13" t="e">
        <f>IF(AND('Mapa riesgos corrupción'!#REF!="Muy Alta",'Mapa riesgos corrupción'!#REF!="Menor"),CONCATENATE("R6C",'Mapa riesgos corrupción'!#REF!),"")</f>
        <v>#REF!</v>
      </c>
      <c r="U11" s="9" t="e">
        <f>IF(AND('Mapa riesgos corrupción'!#REF!="Muy Alta",'Mapa riesgos corrupción'!#REF!="Menor"),CONCATENATE("R6C",'Mapa riesgos corrupción'!#REF!),"")</f>
        <v>#REF!</v>
      </c>
      <c r="V11" s="7" t="e">
        <f>IF(AND('Mapa riesgos corrupción'!#REF!="Muy Alta",'Mapa riesgos corrupción'!#REF!="Moderado"),CONCATENATE("R6C",'Mapa riesgos corrupción'!#REF!),"")</f>
        <v>#REF!</v>
      </c>
      <c r="W11" s="8" t="e">
        <f>IF(AND('Mapa riesgos corrupción'!#REF!="Muy Alta",'Mapa riesgos corrupción'!#REF!="Moderado"),CONCATENATE("R6C",'Mapa riesgos corrupción'!#REF!),"")</f>
        <v>#REF!</v>
      </c>
      <c r="X11" s="13" t="e">
        <f>IF(AND('Mapa riesgos corrupción'!#REF!="Muy Alta",'Mapa riesgos corrupción'!#REF!="Moderado"),CONCATENATE("R6C",'Mapa riesgos corrupción'!#REF!),"")</f>
        <v>#REF!</v>
      </c>
      <c r="Y11" s="13" t="e">
        <f>IF(AND('Mapa riesgos corrupción'!#REF!="Muy Alta",'Mapa riesgos corrupción'!#REF!="Moderado"),CONCATENATE("R6C",'Mapa riesgos corrupción'!#REF!),"")</f>
        <v>#REF!</v>
      </c>
      <c r="Z11" s="13" t="e">
        <f>IF(AND('Mapa riesgos corrupción'!#REF!="Muy Alta",'Mapa riesgos corrupción'!#REF!="Moderado"),CONCATENATE("R6C",'Mapa riesgos corrupción'!#REF!),"")</f>
        <v>#REF!</v>
      </c>
      <c r="AA11" s="9" t="e">
        <f>IF(AND('Mapa riesgos corrupción'!#REF!="Muy Alta",'Mapa riesgos corrupción'!#REF!="Moderado"),CONCATENATE("R6C",'Mapa riesgos corrupción'!#REF!),"")</f>
        <v>#REF!</v>
      </c>
      <c r="AB11" s="7" t="e">
        <f>IF(AND('Mapa riesgos corrupción'!#REF!="Muy Alta",'Mapa riesgos corrupción'!#REF!="Mayor"),CONCATENATE("R6C",'Mapa riesgos corrupción'!#REF!),"")</f>
        <v>#REF!</v>
      </c>
      <c r="AC11" s="8" t="e">
        <f>IF(AND('Mapa riesgos corrupción'!#REF!="Muy Alta",'Mapa riesgos corrupción'!#REF!="Mayor"),CONCATENATE("R6C",'Mapa riesgos corrupción'!#REF!),"")</f>
        <v>#REF!</v>
      </c>
      <c r="AD11" s="13" t="e">
        <f>IF(AND('Mapa riesgos corrupción'!#REF!="Muy Alta",'Mapa riesgos corrupción'!#REF!="Mayor"),CONCATENATE("R6C",'Mapa riesgos corrupción'!#REF!),"")</f>
        <v>#REF!</v>
      </c>
      <c r="AE11" s="13" t="e">
        <f>IF(AND('Mapa riesgos corrupción'!#REF!="Muy Alta",'Mapa riesgos corrupción'!#REF!="Mayor"),CONCATENATE("R6C",'Mapa riesgos corrupción'!#REF!),"")</f>
        <v>#REF!</v>
      </c>
      <c r="AF11" s="13" t="e">
        <f>IF(AND('Mapa riesgos corrupción'!#REF!="Muy Alta",'Mapa riesgos corrupción'!#REF!="Mayor"),CONCATENATE("R6C",'Mapa riesgos corrupción'!#REF!),"")</f>
        <v>#REF!</v>
      </c>
      <c r="AG11" s="9" t="e">
        <f>IF(AND('Mapa riesgos corrupción'!#REF!="Muy Alta",'Mapa riesgos corrupción'!#REF!="Mayor"),CONCATENATE("R6C",'Mapa riesgos corrupción'!#REF!),"")</f>
        <v>#REF!</v>
      </c>
      <c r="AH11" s="10" t="e">
        <f>IF(AND('Mapa riesgos corrupción'!#REF!="Muy Alta",'Mapa riesgos corrupción'!#REF!="Catastrófico"),CONCATENATE("R6C",'Mapa riesgos corrupción'!#REF!),"")</f>
        <v>#REF!</v>
      </c>
      <c r="AI11" s="11" t="e">
        <f>IF(AND('Mapa riesgos corrupción'!#REF!="Muy Alta",'Mapa riesgos corrupción'!#REF!="Catastrófico"),CONCATENATE("R6C",'Mapa riesgos corrupción'!#REF!),"")</f>
        <v>#REF!</v>
      </c>
      <c r="AJ11" s="11" t="e">
        <f>IF(AND('Mapa riesgos corrupción'!#REF!="Muy Alta",'Mapa riesgos corrupción'!#REF!="Catastrófico"),CONCATENATE("R6C",'Mapa riesgos corrupción'!#REF!),"")</f>
        <v>#REF!</v>
      </c>
      <c r="AK11" s="11" t="e">
        <f>IF(AND('Mapa riesgos corrupción'!#REF!="Muy Alta",'Mapa riesgos corrupción'!#REF!="Catastrófico"),CONCATENATE("R6C",'Mapa riesgos corrupción'!#REF!),"")</f>
        <v>#REF!</v>
      </c>
      <c r="AL11" s="11" t="e">
        <f>IF(AND('Mapa riesgos corrupción'!#REF!="Muy Alta",'Mapa riesgos corrupción'!#REF!="Catastrófico"),CONCATENATE("R6C",'Mapa riesgos corrupción'!#REF!),"")</f>
        <v>#REF!</v>
      </c>
      <c r="AM11" s="12" t="e">
        <f>IF(AND('Mapa riesgos corrupción'!#REF!="Muy Alta",'Mapa riesgos corrupción'!#REF!="Catastrófico"),CONCATENATE("R6C",'Mapa riesgos corrupción'!#REF!),"")</f>
        <v>#REF!</v>
      </c>
      <c r="AN11" s="39"/>
      <c r="AO11" s="540"/>
      <c r="AP11" s="541"/>
      <c r="AQ11" s="541"/>
      <c r="AR11" s="541"/>
      <c r="AS11" s="541"/>
      <c r="AT11" s="542"/>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478"/>
      <c r="C12" s="478"/>
      <c r="D12" s="479"/>
      <c r="E12" s="519"/>
      <c r="F12" s="520"/>
      <c r="G12" s="520"/>
      <c r="H12" s="520"/>
      <c r="I12" s="521"/>
      <c r="J12" s="7" t="e">
        <f>IF(AND('Mapa riesgos corrupción'!#REF!="Muy Alta",'Mapa riesgos corrupción'!#REF!="Leve"),CONCATENATE("R7C",'Mapa riesgos corrupción'!#REF!),"")</f>
        <v>#REF!</v>
      </c>
      <c r="K12" s="8" t="e">
        <f>IF(AND('Mapa riesgos corrupción'!#REF!="Muy Alta",'Mapa riesgos corrupción'!#REF!="Leve"),CONCATENATE("R7C",'Mapa riesgos corrupción'!#REF!),"")</f>
        <v>#REF!</v>
      </c>
      <c r="L12" s="13" t="e">
        <f>IF(AND('Mapa riesgos corrupción'!#REF!="Muy Alta",'Mapa riesgos corrupción'!#REF!="Leve"),CONCATENATE("R7C",'Mapa riesgos corrupción'!#REF!),"")</f>
        <v>#REF!</v>
      </c>
      <c r="M12" s="13" t="e">
        <f>IF(AND('Mapa riesgos corrupción'!#REF!="Muy Alta",'Mapa riesgos corrupción'!#REF!="Leve"),CONCATENATE("R7C",'Mapa riesgos corrupción'!#REF!),"")</f>
        <v>#REF!</v>
      </c>
      <c r="N12" s="13" t="e">
        <f>IF(AND('Mapa riesgos corrupción'!#REF!="Muy Alta",'Mapa riesgos corrupción'!#REF!="Leve"),CONCATENATE("R7C",'Mapa riesgos corrupción'!#REF!),"")</f>
        <v>#REF!</v>
      </c>
      <c r="O12" s="9" t="e">
        <f>IF(AND('Mapa riesgos corrupción'!#REF!="Muy Alta",'Mapa riesgos corrupción'!#REF!="Leve"),CONCATENATE("R7C",'Mapa riesgos corrupción'!#REF!),"")</f>
        <v>#REF!</v>
      </c>
      <c r="P12" s="7" t="e">
        <f>IF(AND('Mapa riesgos corrupción'!#REF!="Muy Alta",'Mapa riesgos corrupción'!#REF!="Menor"),CONCATENATE("R7C",'Mapa riesgos corrupción'!#REF!),"")</f>
        <v>#REF!</v>
      </c>
      <c r="Q12" s="8" t="e">
        <f>IF(AND('Mapa riesgos corrupción'!#REF!="Muy Alta",'Mapa riesgos corrupción'!#REF!="Menor"),CONCATENATE("R7C",'Mapa riesgos corrupción'!#REF!),"")</f>
        <v>#REF!</v>
      </c>
      <c r="R12" s="13" t="e">
        <f>IF(AND('Mapa riesgos corrupción'!#REF!="Muy Alta",'Mapa riesgos corrupción'!#REF!="Menor"),CONCATENATE("R7C",'Mapa riesgos corrupción'!#REF!),"")</f>
        <v>#REF!</v>
      </c>
      <c r="S12" s="13" t="e">
        <f>IF(AND('Mapa riesgos corrupción'!#REF!="Muy Alta",'Mapa riesgos corrupción'!#REF!="Menor"),CONCATENATE("R7C",'Mapa riesgos corrupción'!#REF!),"")</f>
        <v>#REF!</v>
      </c>
      <c r="T12" s="13" t="e">
        <f>IF(AND('Mapa riesgos corrupción'!#REF!="Muy Alta",'Mapa riesgos corrupción'!#REF!="Menor"),CONCATENATE("R7C",'Mapa riesgos corrupción'!#REF!),"")</f>
        <v>#REF!</v>
      </c>
      <c r="U12" s="9" t="e">
        <f>IF(AND('Mapa riesgos corrupción'!#REF!="Muy Alta",'Mapa riesgos corrupción'!#REF!="Menor"),CONCATENATE("R7C",'Mapa riesgos corrupción'!#REF!),"")</f>
        <v>#REF!</v>
      </c>
      <c r="V12" s="7" t="e">
        <f>IF(AND('Mapa riesgos corrupción'!#REF!="Muy Alta",'Mapa riesgos corrupción'!#REF!="Moderado"),CONCATENATE("R7C",'Mapa riesgos corrupción'!#REF!),"")</f>
        <v>#REF!</v>
      </c>
      <c r="W12" s="8" t="e">
        <f>IF(AND('Mapa riesgos corrupción'!#REF!="Muy Alta",'Mapa riesgos corrupción'!#REF!="Moderado"),CONCATENATE("R7C",'Mapa riesgos corrupción'!#REF!),"")</f>
        <v>#REF!</v>
      </c>
      <c r="X12" s="13" t="e">
        <f>IF(AND('Mapa riesgos corrupción'!#REF!="Muy Alta",'Mapa riesgos corrupción'!#REF!="Moderado"),CONCATENATE("R7C",'Mapa riesgos corrupción'!#REF!),"")</f>
        <v>#REF!</v>
      </c>
      <c r="Y12" s="13" t="e">
        <f>IF(AND('Mapa riesgos corrupción'!#REF!="Muy Alta",'Mapa riesgos corrupción'!#REF!="Moderado"),CONCATENATE("R7C",'Mapa riesgos corrupción'!#REF!),"")</f>
        <v>#REF!</v>
      </c>
      <c r="Z12" s="13" t="e">
        <f>IF(AND('Mapa riesgos corrupción'!#REF!="Muy Alta",'Mapa riesgos corrupción'!#REF!="Moderado"),CONCATENATE("R7C",'Mapa riesgos corrupción'!#REF!),"")</f>
        <v>#REF!</v>
      </c>
      <c r="AA12" s="9" t="e">
        <f>IF(AND('Mapa riesgos corrupción'!#REF!="Muy Alta",'Mapa riesgos corrupción'!#REF!="Moderado"),CONCATENATE("R7C",'Mapa riesgos corrupción'!#REF!),"")</f>
        <v>#REF!</v>
      </c>
      <c r="AB12" s="7" t="e">
        <f>IF(AND('Mapa riesgos corrupción'!#REF!="Muy Alta",'Mapa riesgos corrupción'!#REF!="Mayor"),CONCATENATE("R7C",'Mapa riesgos corrupción'!#REF!),"")</f>
        <v>#REF!</v>
      </c>
      <c r="AC12" s="8" t="e">
        <f>IF(AND('Mapa riesgos corrupción'!#REF!="Muy Alta",'Mapa riesgos corrupción'!#REF!="Mayor"),CONCATENATE("R7C",'Mapa riesgos corrupción'!#REF!),"")</f>
        <v>#REF!</v>
      </c>
      <c r="AD12" s="13" t="e">
        <f>IF(AND('Mapa riesgos corrupción'!#REF!="Muy Alta",'Mapa riesgos corrupción'!#REF!="Mayor"),CONCATENATE("R7C",'Mapa riesgos corrupción'!#REF!),"")</f>
        <v>#REF!</v>
      </c>
      <c r="AE12" s="13" t="e">
        <f>IF(AND('Mapa riesgos corrupción'!#REF!="Muy Alta",'Mapa riesgos corrupción'!#REF!="Mayor"),CONCATENATE("R7C",'Mapa riesgos corrupción'!#REF!),"")</f>
        <v>#REF!</v>
      </c>
      <c r="AF12" s="13" t="e">
        <f>IF(AND('Mapa riesgos corrupción'!#REF!="Muy Alta",'Mapa riesgos corrupción'!#REF!="Mayor"),CONCATENATE("R7C",'Mapa riesgos corrupción'!#REF!),"")</f>
        <v>#REF!</v>
      </c>
      <c r="AG12" s="9" t="e">
        <f>IF(AND('Mapa riesgos corrupción'!#REF!="Muy Alta",'Mapa riesgos corrupción'!#REF!="Mayor"),CONCATENATE("R7C",'Mapa riesgos corrupción'!#REF!),"")</f>
        <v>#REF!</v>
      </c>
      <c r="AH12" s="10" t="e">
        <f>IF(AND('Mapa riesgos corrupción'!#REF!="Muy Alta",'Mapa riesgos corrupción'!#REF!="Catastrófico"),CONCATENATE("R7C",'Mapa riesgos corrupción'!#REF!),"")</f>
        <v>#REF!</v>
      </c>
      <c r="AI12" s="11" t="e">
        <f>IF(AND('Mapa riesgos corrupción'!#REF!="Muy Alta",'Mapa riesgos corrupción'!#REF!="Catastrófico"),CONCATENATE("R7C",'Mapa riesgos corrupción'!#REF!),"")</f>
        <v>#REF!</v>
      </c>
      <c r="AJ12" s="11" t="e">
        <f>IF(AND('Mapa riesgos corrupción'!#REF!="Muy Alta",'Mapa riesgos corrupción'!#REF!="Catastrófico"),CONCATENATE("R7C",'Mapa riesgos corrupción'!#REF!),"")</f>
        <v>#REF!</v>
      </c>
      <c r="AK12" s="11" t="e">
        <f>IF(AND('Mapa riesgos corrupción'!#REF!="Muy Alta",'Mapa riesgos corrupción'!#REF!="Catastrófico"),CONCATENATE("R7C",'Mapa riesgos corrupción'!#REF!),"")</f>
        <v>#REF!</v>
      </c>
      <c r="AL12" s="11" t="e">
        <f>IF(AND('Mapa riesgos corrupción'!#REF!="Muy Alta",'Mapa riesgos corrupción'!#REF!="Catastrófico"),CONCATENATE("R7C",'Mapa riesgos corrupción'!#REF!),"")</f>
        <v>#REF!</v>
      </c>
      <c r="AM12" s="12" t="e">
        <f>IF(AND('Mapa riesgos corrupción'!#REF!="Muy Alta",'Mapa riesgos corrupción'!#REF!="Catastrófico"),CONCATENATE("R7C",'Mapa riesgos corrupción'!#REF!),"")</f>
        <v>#REF!</v>
      </c>
      <c r="AN12" s="39"/>
      <c r="AO12" s="540"/>
      <c r="AP12" s="541"/>
      <c r="AQ12" s="541"/>
      <c r="AR12" s="541"/>
      <c r="AS12" s="541"/>
      <c r="AT12" s="542"/>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478"/>
      <c r="C13" s="478"/>
      <c r="D13" s="479"/>
      <c r="E13" s="519"/>
      <c r="F13" s="520"/>
      <c r="G13" s="520"/>
      <c r="H13" s="520"/>
      <c r="I13" s="521"/>
      <c r="J13" s="7" t="e">
        <f>IF(AND('Mapa riesgos corrupción'!#REF!="Muy Alta",'Mapa riesgos corrupción'!#REF!="Leve"),CONCATENATE("R8C",'Mapa riesgos corrupción'!#REF!),"")</f>
        <v>#REF!</v>
      </c>
      <c r="K13" s="8" t="e">
        <f>IF(AND('Mapa riesgos corrupción'!#REF!="Muy Alta",'Mapa riesgos corrupción'!#REF!="Leve"),CONCATENATE("R8C",'Mapa riesgos corrupción'!#REF!),"")</f>
        <v>#REF!</v>
      </c>
      <c r="L13" s="13" t="e">
        <f>IF(AND('Mapa riesgos corrupción'!#REF!="Muy Alta",'Mapa riesgos corrupción'!#REF!="Leve"),CONCATENATE("R8C",'Mapa riesgos corrupción'!#REF!),"")</f>
        <v>#REF!</v>
      </c>
      <c r="M13" s="13" t="e">
        <f>IF(AND('Mapa riesgos corrupción'!#REF!="Muy Alta",'Mapa riesgos corrupción'!#REF!="Leve"),CONCATENATE("R8C",'Mapa riesgos corrupción'!#REF!),"")</f>
        <v>#REF!</v>
      </c>
      <c r="N13" s="13" t="e">
        <f>IF(AND('Mapa riesgos corrupción'!#REF!="Muy Alta",'Mapa riesgos corrupción'!#REF!="Leve"),CONCATENATE("R8C",'Mapa riesgos corrupción'!#REF!),"")</f>
        <v>#REF!</v>
      </c>
      <c r="O13" s="9" t="e">
        <f>IF(AND('Mapa riesgos corrupción'!#REF!="Muy Alta",'Mapa riesgos corrupción'!#REF!="Leve"),CONCATENATE("R8C",'Mapa riesgos corrupción'!#REF!),"")</f>
        <v>#REF!</v>
      </c>
      <c r="P13" s="7" t="e">
        <f>IF(AND('Mapa riesgos corrupción'!#REF!="Muy Alta",'Mapa riesgos corrupción'!#REF!="Menor"),CONCATENATE("R8C",'Mapa riesgos corrupción'!#REF!),"")</f>
        <v>#REF!</v>
      </c>
      <c r="Q13" s="8" t="e">
        <f>IF(AND('Mapa riesgos corrupción'!#REF!="Muy Alta",'Mapa riesgos corrupción'!#REF!="Menor"),CONCATENATE("R8C",'Mapa riesgos corrupción'!#REF!),"")</f>
        <v>#REF!</v>
      </c>
      <c r="R13" s="13" t="e">
        <f>IF(AND('Mapa riesgos corrupción'!#REF!="Muy Alta",'Mapa riesgos corrupción'!#REF!="Menor"),CONCATENATE("R8C",'Mapa riesgos corrupción'!#REF!),"")</f>
        <v>#REF!</v>
      </c>
      <c r="S13" s="13" t="e">
        <f>IF(AND('Mapa riesgos corrupción'!#REF!="Muy Alta",'Mapa riesgos corrupción'!#REF!="Menor"),CONCATENATE("R8C",'Mapa riesgos corrupción'!#REF!),"")</f>
        <v>#REF!</v>
      </c>
      <c r="T13" s="13" t="e">
        <f>IF(AND('Mapa riesgos corrupción'!#REF!="Muy Alta",'Mapa riesgos corrupción'!#REF!="Menor"),CONCATENATE("R8C",'Mapa riesgos corrupción'!#REF!),"")</f>
        <v>#REF!</v>
      </c>
      <c r="U13" s="9" t="e">
        <f>IF(AND('Mapa riesgos corrupción'!#REF!="Muy Alta",'Mapa riesgos corrupción'!#REF!="Menor"),CONCATENATE("R8C",'Mapa riesgos corrupción'!#REF!),"")</f>
        <v>#REF!</v>
      </c>
      <c r="V13" s="7" t="e">
        <f>IF(AND('Mapa riesgos corrupción'!#REF!="Muy Alta",'Mapa riesgos corrupción'!#REF!="Moderado"),CONCATENATE("R8C",'Mapa riesgos corrupción'!#REF!),"")</f>
        <v>#REF!</v>
      </c>
      <c r="W13" s="8" t="e">
        <f>IF(AND('Mapa riesgos corrupción'!#REF!="Muy Alta",'Mapa riesgos corrupción'!#REF!="Moderado"),CONCATENATE("R8C",'Mapa riesgos corrupción'!#REF!),"")</f>
        <v>#REF!</v>
      </c>
      <c r="X13" s="13" t="e">
        <f>IF(AND('Mapa riesgos corrupción'!#REF!="Muy Alta",'Mapa riesgos corrupción'!#REF!="Moderado"),CONCATENATE("R8C",'Mapa riesgos corrupción'!#REF!),"")</f>
        <v>#REF!</v>
      </c>
      <c r="Y13" s="13" t="e">
        <f>IF(AND('Mapa riesgos corrupción'!#REF!="Muy Alta",'Mapa riesgos corrupción'!#REF!="Moderado"),CONCATENATE("R8C",'Mapa riesgos corrupción'!#REF!),"")</f>
        <v>#REF!</v>
      </c>
      <c r="Z13" s="13" t="e">
        <f>IF(AND('Mapa riesgos corrupción'!#REF!="Muy Alta",'Mapa riesgos corrupción'!#REF!="Moderado"),CONCATENATE("R8C",'Mapa riesgos corrupción'!#REF!),"")</f>
        <v>#REF!</v>
      </c>
      <c r="AA13" s="9" t="e">
        <f>IF(AND('Mapa riesgos corrupción'!#REF!="Muy Alta",'Mapa riesgos corrupción'!#REF!="Moderado"),CONCATENATE("R8C",'Mapa riesgos corrupción'!#REF!),"")</f>
        <v>#REF!</v>
      </c>
      <c r="AB13" s="7" t="e">
        <f>IF(AND('Mapa riesgos corrupción'!#REF!="Muy Alta",'Mapa riesgos corrupción'!#REF!="Mayor"),CONCATENATE("R8C",'Mapa riesgos corrupción'!#REF!),"")</f>
        <v>#REF!</v>
      </c>
      <c r="AC13" s="8" t="e">
        <f>IF(AND('Mapa riesgos corrupción'!#REF!="Muy Alta",'Mapa riesgos corrupción'!#REF!="Mayor"),CONCATENATE("R8C",'Mapa riesgos corrupción'!#REF!),"")</f>
        <v>#REF!</v>
      </c>
      <c r="AD13" s="13" t="e">
        <f>IF(AND('Mapa riesgos corrupción'!#REF!="Muy Alta",'Mapa riesgos corrupción'!#REF!="Mayor"),CONCATENATE("R8C",'Mapa riesgos corrupción'!#REF!),"")</f>
        <v>#REF!</v>
      </c>
      <c r="AE13" s="13" t="e">
        <f>IF(AND('Mapa riesgos corrupción'!#REF!="Muy Alta",'Mapa riesgos corrupción'!#REF!="Mayor"),CONCATENATE("R8C",'Mapa riesgos corrupción'!#REF!),"")</f>
        <v>#REF!</v>
      </c>
      <c r="AF13" s="13" t="e">
        <f>IF(AND('Mapa riesgos corrupción'!#REF!="Muy Alta",'Mapa riesgos corrupción'!#REF!="Mayor"),CONCATENATE("R8C",'Mapa riesgos corrupción'!#REF!),"")</f>
        <v>#REF!</v>
      </c>
      <c r="AG13" s="9" t="e">
        <f>IF(AND('Mapa riesgos corrupción'!#REF!="Muy Alta",'Mapa riesgos corrupción'!#REF!="Mayor"),CONCATENATE("R8C",'Mapa riesgos corrupción'!#REF!),"")</f>
        <v>#REF!</v>
      </c>
      <c r="AH13" s="10" t="e">
        <f>IF(AND('Mapa riesgos corrupción'!#REF!="Muy Alta",'Mapa riesgos corrupción'!#REF!="Catastrófico"),CONCATENATE("R8C",'Mapa riesgos corrupción'!#REF!),"")</f>
        <v>#REF!</v>
      </c>
      <c r="AI13" s="11" t="e">
        <f>IF(AND('Mapa riesgos corrupción'!#REF!="Muy Alta",'Mapa riesgos corrupción'!#REF!="Catastrófico"),CONCATENATE("R8C",'Mapa riesgos corrupción'!#REF!),"")</f>
        <v>#REF!</v>
      </c>
      <c r="AJ13" s="11" t="e">
        <f>IF(AND('Mapa riesgos corrupción'!#REF!="Muy Alta",'Mapa riesgos corrupción'!#REF!="Catastrófico"),CONCATENATE("R8C",'Mapa riesgos corrupción'!#REF!),"")</f>
        <v>#REF!</v>
      </c>
      <c r="AK13" s="11" t="e">
        <f>IF(AND('Mapa riesgos corrupción'!#REF!="Muy Alta",'Mapa riesgos corrupción'!#REF!="Catastrófico"),CONCATENATE("R8C",'Mapa riesgos corrupción'!#REF!),"")</f>
        <v>#REF!</v>
      </c>
      <c r="AL13" s="11" t="e">
        <f>IF(AND('Mapa riesgos corrupción'!#REF!="Muy Alta",'Mapa riesgos corrupción'!#REF!="Catastrófico"),CONCATENATE("R8C",'Mapa riesgos corrupción'!#REF!),"")</f>
        <v>#REF!</v>
      </c>
      <c r="AM13" s="12" t="e">
        <f>IF(AND('Mapa riesgos corrupción'!#REF!="Muy Alta",'Mapa riesgos corrupción'!#REF!="Catastrófico"),CONCATENATE("R8C",'Mapa riesgos corrupción'!#REF!),"")</f>
        <v>#REF!</v>
      </c>
      <c r="AN13" s="39"/>
      <c r="AO13" s="540"/>
      <c r="AP13" s="541"/>
      <c r="AQ13" s="541"/>
      <c r="AR13" s="541"/>
      <c r="AS13" s="541"/>
      <c r="AT13" s="542"/>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478"/>
      <c r="C14" s="478"/>
      <c r="D14" s="479"/>
      <c r="E14" s="519"/>
      <c r="F14" s="520"/>
      <c r="G14" s="520"/>
      <c r="H14" s="520"/>
      <c r="I14" s="521"/>
      <c r="J14" s="7" t="e">
        <f>IF(AND('Mapa riesgos corrupción'!#REF!="Muy Alta",'Mapa riesgos corrupción'!#REF!="Leve"),CONCATENATE("R9C",'Mapa riesgos corrupción'!#REF!),"")</f>
        <v>#REF!</v>
      </c>
      <c r="K14" s="8" t="e">
        <f>IF(AND('Mapa riesgos corrupción'!#REF!="Muy Alta",'Mapa riesgos corrupción'!#REF!="Leve"),CONCATENATE("R9C",'Mapa riesgos corrupción'!#REF!),"")</f>
        <v>#REF!</v>
      </c>
      <c r="L14" s="13" t="e">
        <f>IF(AND('Mapa riesgos corrupción'!#REF!="Muy Alta",'Mapa riesgos corrupción'!#REF!="Leve"),CONCATENATE("R9C",'Mapa riesgos corrupción'!#REF!),"")</f>
        <v>#REF!</v>
      </c>
      <c r="M14" s="13" t="e">
        <f>IF(AND('Mapa riesgos corrupción'!#REF!="Muy Alta",'Mapa riesgos corrupción'!#REF!="Leve"),CONCATENATE("R9C",'Mapa riesgos corrupción'!#REF!),"")</f>
        <v>#REF!</v>
      </c>
      <c r="N14" s="13" t="e">
        <f>IF(AND('Mapa riesgos corrupción'!#REF!="Muy Alta",'Mapa riesgos corrupción'!#REF!="Leve"),CONCATENATE("R9C",'Mapa riesgos corrupción'!#REF!),"")</f>
        <v>#REF!</v>
      </c>
      <c r="O14" s="9" t="e">
        <f>IF(AND('Mapa riesgos corrupción'!#REF!="Muy Alta",'Mapa riesgos corrupción'!#REF!="Leve"),CONCATENATE("R9C",'Mapa riesgos corrupción'!#REF!),"")</f>
        <v>#REF!</v>
      </c>
      <c r="P14" s="7" t="e">
        <f>IF(AND('Mapa riesgos corrupción'!#REF!="Muy Alta",'Mapa riesgos corrupción'!#REF!="Menor"),CONCATENATE("R9C",'Mapa riesgos corrupción'!#REF!),"")</f>
        <v>#REF!</v>
      </c>
      <c r="Q14" s="8" t="e">
        <f>IF(AND('Mapa riesgos corrupción'!#REF!="Muy Alta",'Mapa riesgos corrupción'!#REF!="Menor"),CONCATENATE("R9C",'Mapa riesgos corrupción'!#REF!),"")</f>
        <v>#REF!</v>
      </c>
      <c r="R14" s="13" t="e">
        <f>IF(AND('Mapa riesgos corrupción'!#REF!="Muy Alta",'Mapa riesgos corrupción'!#REF!="Menor"),CONCATENATE("R9C",'Mapa riesgos corrupción'!#REF!),"")</f>
        <v>#REF!</v>
      </c>
      <c r="S14" s="13" t="e">
        <f>IF(AND('Mapa riesgos corrupción'!#REF!="Muy Alta",'Mapa riesgos corrupción'!#REF!="Menor"),CONCATENATE("R9C",'Mapa riesgos corrupción'!#REF!),"")</f>
        <v>#REF!</v>
      </c>
      <c r="T14" s="13" t="e">
        <f>IF(AND('Mapa riesgos corrupción'!#REF!="Muy Alta",'Mapa riesgos corrupción'!#REF!="Menor"),CONCATENATE("R9C",'Mapa riesgos corrupción'!#REF!),"")</f>
        <v>#REF!</v>
      </c>
      <c r="U14" s="9" t="e">
        <f>IF(AND('Mapa riesgos corrupción'!#REF!="Muy Alta",'Mapa riesgos corrupción'!#REF!="Menor"),CONCATENATE("R9C",'Mapa riesgos corrupción'!#REF!),"")</f>
        <v>#REF!</v>
      </c>
      <c r="V14" s="7" t="e">
        <f>IF(AND('Mapa riesgos corrupción'!#REF!="Muy Alta",'Mapa riesgos corrupción'!#REF!="Moderado"),CONCATENATE("R9C",'Mapa riesgos corrupción'!#REF!),"")</f>
        <v>#REF!</v>
      </c>
      <c r="W14" s="8" t="e">
        <f>IF(AND('Mapa riesgos corrupción'!#REF!="Muy Alta",'Mapa riesgos corrupción'!#REF!="Moderado"),CONCATENATE("R9C",'Mapa riesgos corrupción'!#REF!),"")</f>
        <v>#REF!</v>
      </c>
      <c r="X14" s="13" t="e">
        <f>IF(AND('Mapa riesgos corrupción'!#REF!="Muy Alta",'Mapa riesgos corrupción'!#REF!="Moderado"),CONCATENATE("R9C",'Mapa riesgos corrupción'!#REF!),"")</f>
        <v>#REF!</v>
      </c>
      <c r="Y14" s="13" t="e">
        <f>IF(AND('Mapa riesgos corrupción'!#REF!="Muy Alta",'Mapa riesgos corrupción'!#REF!="Moderado"),CONCATENATE("R9C",'Mapa riesgos corrupción'!#REF!),"")</f>
        <v>#REF!</v>
      </c>
      <c r="Z14" s="13" t="e">
        <f>IF(AND('Mapa riesgos corrupción'!#REF!="Muy Alta",'Mapa riesgos corrupción'!#REF!="Moderado"),CONCATENATE("R9C",'Mapa riesgos corrupción'!#REF!),"")</f>
        <v>#REF!</v>
      </c>
      <c r="AA14" s="9" t="e">
        <f>IF(AND('Mapa riesgos corrupción'!#REF!="Muy Alta",'Mapa riesgos corrupción'!#REF!="Moderado"),CONCATENATE("R9C",'Mapa riesgos corrupción'!#REF!),"")</f>
        <v>#REF!</v>
      </c>
      <c r="AB14" s="7" t="e">
        <f>IF(AND('Mapa riesgos corrupción'!#REF!="Muy Alta",'Mapa riesgos corrupción'!#REF!="Mayor"),CONCATENATE("R9C",'Mapa riesgos corrupción'!#REF!),"")</f>
        <v>#REF!</v>
      </c>
      <c r="AC14" s="8" t="e">
        <f>IF(AND('Mapa riesgos corrupción'!#REF!="Muy Alta",'Mapa riesgos corrupción'!#REF!="Mayor"),CONCATENATE("R9C",'Mapa riesgos corrupción'!#REF!),"")</f>
        <v>#REF!</v>
      </c>
      <c r="AD14" s="13" t="e">
        <f>IF(AND('Mapa riesgos corrupción'!#REF!="Muy Alta",'Mapa riesgos corrupción'!#REF!="Mayor"),CONCATENATE("R9C",'Mapa riesgos corrupción'!#REF!),"")</f>
        <v>#REF!</v>
      </c>
      <c r="AE14" s="13" t="e">
        <f>IF(AND('Mapa riesgos corrupción'!#REF!="Muy Alta",'Mapa riesgos corrupción'!#REF!="Mayor"),CONCATENATE("R9C",'Mapa riesgos corrupción'!#REF!),"")</f>
        <v>#REF!</v>
      </c>
      <c r="AF14" s="13" t="e">
        <f>IF(AND('Mapa riesgos corrupción'!#REF!="Muy Alta",'Mapa riesgos corrupción'!#REF!="Mayor"),CONCATENATE("R9C",'Mapa riesgos corrupción'!#REF!),"")</f>
        <v>#REF!</v>
      </c>
      <c r="AG14" s="9" t="e">
        <f>IF(AND('Mapa riesgos corrupción'!#REF!="Muy Alta",'Mapa riesgos corrupción'!#REF!="Mayor"),CONCATENATE("R9C",'Mapa riesgos corrupción'!#REF!),"")</f>
        <v>#REF!</v>
      </c>
      <c r="AH14" s="10" t="e">
        <f>IF(AND('Mapa riesgos corrupción'!#REF!="Muy Alta",'Mapa riesgos corrupción'!#REF!="Catastrófico"),CONCATENATE("R9C",'Mapa riesgos corrupción'!#REF!),"")</f>
        <v>#REF!</v>
      </c>
      <c r="AI14" s="11" t="e">
        <f>IF(AND('Mapa riesgos corrupción'!#REF!="Muy Alta",'Mapa riesgos corrupción'!#REF!="Catastrófico"),CONCATENATE("R9C",'Mapa riesgos corrupción'!#REF!),"")</f>
        <v>#REF!</v>
      </c>
      <c r="AJ14" s="11" t="e">
        <f>IF(AND('Mapa riesgos corrupción'!#REF!="Muy Alta",'Mapa riesgos corrupción'!#REF!="Catastrófico"),CONCATENATE("R9C",'Mapa riesgos corrupción'!#REF!),"")</f>
        <v>#REF!</v>
      </c>
      <c r="AK14" s="11" t="e">
        <f>IF(AND('Mapa riesgos corrupción'!#REF!="Muy Alta",'Mapa riesgos corrupción'!#REF!="Catastrófico"),CONCATENATE("R9C",'Mapa riesgos corrupción'!#REF!),"")</f>
        <v>#REF!</v>
      </c>
      <c r="AL14" s="11" t="e">
        <f>IF(AND('Mapa riesgos corrupción'!#REF!="Muy Alta",'Mapa riesgos corrupción'!#REF!="Catastrófico"),CONCATENATE("R9C",'Mapa riesgos corrupción'!#REF!),"")</f>
        <v>#REF!</v>
      </c>
      <c r="AM14" s="12" t="e">
        <f>IF(AND('Mapa riesgos corrupción'!#REF!="Muy Alta",'Mapa riesgos corrupción'!#REF!="Catastrófico"),CONCATENATE("R9C",'Mapa riesgos corrupción'!#REF!),"")</f>
        <v>#REF!</v>
      </c>
      <c r="AN14" s="39"/>
      <c r="AO14" s="540"/>
      <c r="AP14" s="541"/>
      <c r="AQ14" s="541"/>
      <c r="AR14" s="541"/>
      <c r="AS14" s="541"/>
      <c r="AT14" s="542"/>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478"/>
      <c r="C15" s="478"/>
      <c r="D15" s="479"/>
      <c r="E15" s="522"/>
      <c r="F15" s="523"/>
      <c r="G15" s="523"/>
      <c r="H15" s="523"/>
      <c r="I15" s="524"/>
      <c r="J15" s="14" t="e">
        <f>IF(AND('Mapa riesgos corrupción'!#REF!="Muy Alta",'Mapa riesgos corrupción'!#REF!="Leve"),CONCATENATE("R10C",'Mapa riesgos corrupción'!#REF!),"")</f>
        <v>#REF!</v>
      </c>
      <c r="K15" s="15" t="e">
        <f>IF(AND('Mapa riesgos corrupción'!#REF!="Muy Alta",'Mapa riesgos corrupción'!#REF!="Leve"),CONCATENATE("R10C",'Mapa riesgos corrupción'!#REF!),"")</f>
        <v>#REF!</v>
      </c>
      <c r="L15" s="15" t="e">
        <f>IF(AND('Mapa riesgos corrupción'!#REF!="Muy Alta",'Mapa riesgos corrupción'!#REF!="Leve"),CONCATENATE("R10C",'Mapa riesgos corrupción'!#REF!),"")</f>
        <v>#REF!</v>
      </c>
      <c r="M15" s="15" t="e">
        <f>IF(AND('Mapa riesgos corrupción'!#REF!="Muy Alta",'Mapa riesgos corrupción'!#REF!="Leve"),CONCATENATE("R10C",'Mapa riesgos corrupción'!#REF!),"")</f>
        <v>#REF!</v>
      </c>
      <c r="N15" s="15" t="e">
        <f>IF(AND('Mapa riesgos corrupción'!#REF!="Muy Alta",'Mapa riesgos corrupción'!#REF!="Leve"),CONCATENATE("R10C",'Mapa riesgos corrupción'!#REF!),"")</f>
        <v>#REF!</v>
      </c>
      <c r="O15" s="16" t="e">
        <f>IF(AND('Mapa riesgos corrupción'!#REF!="Muy Alta",'Mapa riesgos corrupción'!#REF!="Leve"),CONCATENATE("R10C",'Mapa riesgos corrupción'!#REF!),"")</f>
        <v>#REF!</v>
      </c>
      <c r="P15" s="7" t="e">
        <f>IF(AND('Mapa riesgos corrupción'!#REF!="Muy Alta",'Mapa riesgos corrupción'!#REF!="Menor"),CONCATENATE("R10C",'Mapa riesgos corrupción'!#REF!),"")</f>
        <v>#REF!</v>
      </c>
      <c r="Q15" s="8" t="e">
        <f>IF(AND('Mapa riesgos corrupción'!#REF!="Muy Alta",'Mapa riesgos corrupción'!#REF!="Menor"),CONCATENATE("R10C",'Mapa riesgos corrupción'!#REF!),"")</f>
        <v>#REF!</v>
      </c>
      <c r="R15" s="8" t="e">
        <f>IF(AND('Mapa riesgos corrupción'!#REF!="Muy Alta",'Mapa riesgos corrupción'!#REF!="Menor"),CONCATENATE("R10C",'Mapa riesgos corrupción'!#REF!),"")</f>
        <v>#REF!</v>
      </c>
      <c r="S15" s="8" t="e">
        <f>IF(AND('Mapa riesgos corrupción'!#REF!="Muy Alta",'Mapa riesgos corrupción'!#REF!="Menor"),CONCATENATE("R10C",'Mapa riesgos corrupción'!#REF!),"")</f>
        <v>#REF!</v>
      </c>
      <c r="T15" s="8" t="e">
        <f>IF(AND('Mapa riesgos corrupción'!#REF!="Muy Alta",'Mapa riesgos corrupción'!#REF!="Menor"),CONCATENATE("R10C",'Mapa riesgos corrupción'!#REF!),"")</f>
        <v>#REF!</v>
      </c>
      <c r="U15" s="9" t="e">
        <f>IF(AND('Mapa riesgos corrupción'!#REF!="Muy Alta",'Mapa riesgos corrupción'!#REF!="Menor"),CONCATENATE("R10C",'Mapa riesgos corrupción'!#REF!),"")</f>
        <v>#REF!</v>
      </c>
      <c r="V15" s="14" t="e">
        <f>IF(AND('Mapa riesgos corrupción'!#REF!="Muy Alta",'Mapa riesgos corrupción'!#REF!="Moderado"),CONCATENATE("R10C",'Mapa riesgos corrupción'!#REF!),"")</f>
        <v>#REF!</v>
      </c>
      <c r="W15" s="15" t="e">
        <f>IF(AND('Mapa riesgos corrupción'!#REF!="Muy Alta",'Mapa riesgos corrupción'!#REF!="Moderado"),CONCATENATE("R10C",'Mapa riesgos corrupción'!#REF!),"")</f>
        <v>#REF!</v>
      </c>
      <c r="X15" s="15" t="e">
        <f>IF(AND('Mapa riesgos corrupción'!#REF!="Muy Alta",'Mapa riesgos corrupción'!#REF!="Moderado"),CONCATENATE("R10C",'Mapa riesgos corrupción'!#REF!),"")</f>
        <v>#REF!</v>
      </c>
      <c r="Y15" s="15" t="e">
        <f>IF(AND('Mapa riesgos corrupción'!#REF!="Muy Alta",'Mapa riesgos corrupción'!#REF!="Moderado"),CONCATENATE("R10C",'Mapa riesgos corrupción'!#REF!),"")</f>
        <v>#REF!</v>
      </c>
      <c r="Z15" s="15" t="e">
        <f>IF(AND('Mapa riesgos corrupción'!#REF!="Muy Alta",'Mapa riesgos corrupción'!#REF!="Moderado"),CONCATENATE("R10C",'Mapa riesgos corrupción'!#REF!),"")</f>
        <v>#REF!</v>
      </c>
      <c r="AA15" s="16" t="e">
        <f>IF(AND('Mapa riesgos corrupción'!#REF!="Muy Alta",'Mapa riesgos corrupción'!#REF!="Moderado"),CONCATENATE("R10C",'Mapa riesgos corrupción'!#REF!),"")</f>
        <v>#REF!</v>
      </c>
      <c r="AB15" s="7" t="e">
        <f>IF(AND('Mapa riesgos corrupción'!#REF!="Muy Alta",'Mapa riesgos corrupción'!#REF!="Mayor"),CONCATENATE("R10C",'Mapa riesgos corrupción'!#REF!),"")</f>
        <v>#REF!</v>
      </c>
      <c r="AC15" s="8" t="e">
        <f>IF(AND('Mapa riesgos corrupción'!#REF!="Muy Alta",'Mapa riesgos corrupción'!#REF!="Mayor"),CONCATENATE("R10C",'Mapa riesgos corrupción'!#REF!),"")</f>
        <v>#REF!</v>
      </c>
      <c r="AD15" s="8" t="e">
        <f>IF(AND('Mapa riesgos corrupción'!#REF!="Muy Alta",'Mapa riesgos corrupción'!#REF!="Mayor"),CONCATENATE("R10C",'Mapa riesgos corrupción'!#REF!),"")</f>
        <v>#REF!</v>
      </c>
      <c r="AE15" s="8" t="e">
        <f>IF(AND('Mapa riesgos corrupción'!#REF!="Muy Alta",'Mapa riesgos corrupción'!#REF!="Mayor"),CONCATENATE("R10C",'Mapa riesgos corrupción'!#REF!),"")</f>
        <v>#REF!</v>
      </c>
      <c r="AF15" s="8" t="e">
        <f>IF(AND('Mapa riesgos corrupción'!#REF!="Muy Alta",'Mapa riesgos corrupción'!#REF!="Mayor"),CONCATENATE("R10C",'Mapa riesgos corrupción'!#REF!),"")</f>
        <v>#REF!</v>
      </c>
      <c r="AG15" s="9" t="e">
        <f>IF(AND('Mapa riesgos corrupción'!#REF!="Muy Alta",'Mapa riesgos corrupción'!#REF!="Mayor"),CONCATENATE("R10C",'Mapa riesgos corrupción'!#REF!),"")</f>
        <v>#REF!</v>
      </c>
      <c r="AH15" s="17" t="e">
        <f>IF(AND('Mapa riesgos corrupción'!#REF!="Muy Alta",'Mapa riesgos corrupción'!#REF!="Catastrófico"),CONCATENATE("R10C",'Mapa riesgos corrupción'!#REF!),"")</f>
        <v>#REF!</v>
      </c>
      <c r="AI15" s="18" t="e">
        <f>IF(AND('Mapa riesgos corrupción'!#REF!="Muy Alta",'Mapa riesgos corrupción'!#REF!="Catastrófico"),CONCATENATE("R10C",'Mapa riesgos corrupción'!#REF!),"")</f>
        <v>#REF!</v>
      </c>
      <c r="AJ15" s="18" t="e">
        <f>IF(AND('Mapa riesgos corrupción'!#REF!="Muy Alta",'Mapa riesgos corrupción'!#REF!="Catastrófico"),CONCATENATE("R10C",'Mapa riesgos corrupción'!#REF!),"")</f>
        <v>#REF!</v>
      </c>
      <c r="AK15" s="18" t="e">
        <f>IF(AND('Mapa riesgos corrupción'!#REF!="Muy Alta",'Mapa riesgos corrupción'!#REF!="Catastrófico"),CONCATENATE("R10C",'Mapa riesgos corrupción'!#REF!),"")</f>
        <v>#REF!</v>
      </c>
      <c r="AL15" s="18" t="e">
        <f>IF(AND('Mapa riesgos corrupción'!#REF!="Muy Alta",'Mapa riesgos corrupción'!#REF!="Catastrófico"),CONCATENATE("R10C",'Mapa riesgos corrupción'!#REF!),"")</f>
        <v>#REF!</v>
      </c>
      <c r="AM15" s="19" t="e">
        <f>IF(AND('Mapa riesgos corrupción'!#REF!="Muy Alta",'Mapa riesgos corrupción'!#REF!="Catastrófico"),CONCATENATE("R10C",'Mapa riesgos corrupción'!#REF!),"")</f>
        <v>#REF!</v>
      </c>
      <c r="AN15" s="39"/>
      <c r="AO15" s="543"/>
      <c r="AP15" s="544"/>
      <c r="AQ15" s="544"/>
      <c r="AR15" s="544"/>
      <c r="AS15" s="544"/>
      <c r="AT15" s="545"/>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478"/>
      <c r="C16" s="478"/>
      <c r="D16" s="479"/>
      <c r="E16" s="516" t="s">
        <v>64</v>
      </c>
      <c r="F16" s="517"/>
      <c r="G16" s="517"/>
      <c r="H16" s="517"/>
      <c r="I16" s="517"/>
      <c r="J16" s="20" t="str">
        <f>IF(AND('Mapa riesgos corrupción'!$AD$3="Alta",'Mapa riesgos corrupción'!$AF$3="Leve"),CONCATENATE("R1C",'Mapa riesgos corrupción'!$T$3),"")</f>
        <v/>
      </c>
      <c r="K16" s="21" t="e">
        <f>IF(AND('Mapa riesgos corrupción'!#REF!="Alta",'Mapa riesgos corrupción'!#REF!="Leve"),CONCATENATE("R1C",'Mapa riesgos corrupción'!#REF!),"")</f>
        <v>#REF!</v>
      </c>
      <c r="L16" s="21" t="e">
        <f>IF(AND('Mapa riesgos corrupción'!#REF!="Alta",'Mapa riesgos corrupción'!#REF!="Leve"),CONCATENATE("R1C",'Mapa riesgos corrupción'!#REF!),"")</f>
        <v>#REF!</v>
      </c>
      <c r="M16" s="21" t="e">
        <f>IF(AND('Mapa riesgos corrupción'!#REF!="Alta",'Mapa riesgos corrupción'!#REF!="Leve"),CONCATENATE("R1C",'Mapa riesgos corrupción'!#REF!),"")</f>
        <v>#REF!</v>
      </c>
      <c r="N16" s="21" t="e">
        <f>IF(AND('Mapa riesgos corrupción'!#REF!="Alta",'Mapa riesgos corrupción'!#REF!="Leve"),CONCATENATE("R1C",'Mapa riesgos corrupción'!#REF!),"")</f>
        <v>#REF!</v>
      </c>
      <c r="O16" s="22" t="e">
        <f>IF(AND('Mapa riesgos corrupción'!#REF!="Alta",'Mapa riesgos corrupción'!#REF!="Leve"),CONCATENATE("R1C",'Mapa riesgos corrupción'!#REF!),"")</f>
        <v>#REF!</v>
      </c>
      <c r="P16" s="20" t="str">
        <f>IF(AND('Mapa riesgos corrupción'!$AD$3="Alta",'Mapa riesgos corrupción'!$AF$3="Menor"),CONCATENATE("R1C",'Mapa riesgos corrupción'!$T$3),"")</f>
        <v/>
      </c>
      <c r="Q16" s="21" t="e">
        <f>IF(AND('Mapa riesgos corrupción'!#REF!="Alta",'Mapa riesgos corrupción'!#REF!="Menor"),CONCATENATE("R1C",'Mapa riesgos corrupción'!#REF!),"")</f>
        <v>#REF!</v>
      </c>
      <c r="R16" s="21" t="e">
        <f>IF(AND('Mapa riesgos corrupción'!#REF!="Alta",'Mapa riesgos corrupción'!#REF!="Menor"),CONCATENATE("R1C",'Mapa riesgos corrupción'!#REF!),"")</f>
        <v>#REF!</v>
      </c>
      <c r="S16" s="21" t="e">
        <f>IF(AND('Mapa riesgos corrupción'!#REF!="Alta",'Mapa riesgos corrupción'!#REF!="Menor"),CONCATENATE("R1C",'Mapa riesgos corrupción'!#REF!),"")</f>
        <v>#REF!</v>
      </c>
      <c r="T16" s="21" t="e">
        <f>IF(AND('Mapa riesgos corrupción'!#REF!="Alta",'Mapa riesgos corrupción'!#REF!="Menor"),CONCATENATE("R1C",'Mapa riesgos corrupción'!#REF!),"")</f>
        <v>#REF!</v>
      </c>
      <c r="U16" s="22" t="e">
        <f>IF(AND('Mapa riesgos corrupción'!#REF!="Alta",'Mapa riesgos corrupción'!#REF!="Menor"),CONCATENATE("R1C",'Mapa riesgos corrupción'!#REF!),"")</f>
        <v>#REF!</v>
      </c>
      <c r="V16" s="1" t="str">
        <f>IF(AND('Mapa riesgos corrupción'!$AD$3="Alta",'Mapa riesgos corrupción'!$AF$3="Moderado"),CONCATENATE("R1C",'Mapa riesgos corrupción'!$T$3),"")</f>
        <v/>
      </c>
      <c r="W16" s="2" t="e">
        <f>IF(AND('Mapa riesgos corrupción'!#REF!="Alta",'Mapa riesgos corrupción'!#REF!="Moderado"),CONCATENATE("R1C",'Mapa riesgos corrupción'!#REF!),"")</f>
        <v>#REF!</v>
      </c>
      <c r="X16" s="2" t="e">
        <f>IF(AND('Mapa riesgos corrupción'!#REF!="Alta",'Mapa riesgos corrupción'!#REF!="Moderado"),CONCATENATE("R1C",'Mapa riesgos corrupción'!#REF!),"")</f>
        <v>#REF!</v>
      </c>
      <c r="Y16" s="2" t="e">
        <f>IF(AND('Mapa riesgos corrupción'!#REF!="Alta",'Mapa riesgos corrupción'!#REF!="Moderado"),CONCATENATE("R1C",'Mapa riesgos corrupción'!#REF!),"")</f>
        <v>#REF!</v>
      </c>
      <c r="Z16" s="2" t="e">
        <f>IF(AND('Mapa riesgos corrupción'!#REF!="Alta",'Mapa riesgos corrupción'!#REF!="Moderado"),CONCATENATE("R1C",'Mapa riesgos corrupción'!#REF!),"")</f>
        <v>#REF!</v>
      </c>
      <c r="AA16" s="3" t="e">
        <f>IF(AND('Mapa riesgos corrupción'!#REF!="Alta",'Mapa riesgos corrupción'!#REF!="Moderado"),CONCATENATE("R1C",'Mapa riesgos corrupción'!#REF!),"")</f>
        <v>#REF!</v>
      </c>
      <c r="AB16" s="1" t="str">
        <f>IF(AND('Mapa riesgos corrupción'!$AD$3="Alta",'Mapa riesgos corrupción'!$AF$3="Mayor"),CONCATENATE("R1C",'Mapa riesgos corrupción'!$T$3),"")</f>
        <v/>
      </c>
      <c r="AC16" s="2" t="e">
        <f>IF(AND('Mapa riesgos corrupción'!#REF!="Alta",'Mapa riesgos corrupción'!#REF!="Mayor"),CONCATENATE("R1C",'Mapa riesgos corrupción'!#REF!),"")</f>
        <v>#REF!</v>
      </c>
      <c r="AD16" s="2" t="e">
        <f>IF(AND('Mapa riesgos corrupción'!#REF!="Alta",'Mapa riesgos corrupción'!#REF!="Mayor"),CONCATENATE("R1C",'Mapa riesgos corrupción'!#REF!),"")</f>
        <v>#REF!</v>
      </c>
      <c r="AE16" s="2" t="e">
        <f>IF(AND('Mapa riesgos corrupción'!#REF!="Alta",'Mapa riesgos corrupción'!#REF!="Mayor"),CONCATENATE("R1C",'Mapa riesgos corrupción'!#REF!),"")</f>
        <v>#REF!</v>
      </c>
      <c r="AF16" s="2" t="e">
        <f>IF(AND('Mapa riesgos corrupción'!#REF!="Alta",'Mapa riesgos corrupción'!#REF!="Mayor"),CONCATENATE("R1C",'Mapa riesgos corrupción'!#REF!),"")</f>
        <v>#REF!</v>
      </c>
      <c r="AG16" s="3" t="e">
        <f>IF(AND('Mapa riesgos corrupción'!#REF!="Alta",'Mapa riesgos corrupción'!#REF!="Mayor"),CONCATENATE("R1C",'Mapa riesgos corrupción'!#REF!),"")</f>
        <v>#REF!</v>
      </c>
      <c r="AH16" s="4" t="str">
        <f>IF(AND('Mapa riesgos corrupción'!$AD$3="Alta",'Mapa riesgos corrupción'!$AF$3="Catastrófico"),CONCATENATE("R1C",'Mapa riesgos corrupción'!$T$3),"")</f>
        <v/>
      </c>
      <c r="AI16" s="5" t="e">
        <f>IF(AND('Mapa riesgos corrupción'!#REF!="Alta",'Mapa riesgos corrupción'!#REF!="Catastrófico"),CONCATENATE("R1C",'Mapa riesgos corrupción'!#REF!),"")</f>
        <v>#REF!</v>
      </c>
      <c r="AJ16" s="5" t="e">
        <f>IF(AND('Mapa riesgos corrupción'!#REF!="Alta",'Mapa riesgos corrupción'!#REF!="Catastrófico"),CONCATENATE("R1C",'Mapa riesgos corrupción'!#REF!),"")</f>
        <v>#REF!</v>
      </c>
      <c r="AK16" s="5" t="e">
        <f>IF(AND('Mapa riesgos corrupción'!#REF!="Alta",'Mapa riesgos corrupción'!#REF!="Catastrófico"),CONCATENATE("R1C",'Mapa riesgos corrupción'!#REF!),"")</f>
        <v>#REF!</v>
      </c>
      <c r="AL16" s="5" t="e">
        <f>IF(AND('Mapa riesgos corrupción'!#REF!="Alta",'Mapa riesgos corrupción'!#REF!="Catastrófico"),CONCATENATE("R1C",'Mapa riesgos corrupción'!#REF!),"")</f>
        <v>#REF!</v>
      </c>
      <c r="AM16" s="6" t="e">
        <f>IF(AND('Mapa riesgos corrupción'!#REF!="Alta",'Mapa riesgos corrupción'!#REF!="Catastrófico"),CONCATENATE("R1C",'Mapa riesgos corrupción'!#REF!),"")</f>
        <v>#REF!</v>
      </c>
      <c r="AN16" s="39"/>
      <c r="AO16" s="526" t="s">
        <v>48</v>
      </c>
      <c r="AP16" s="527"/>
      <c r="AQ16" s="527"/>
      <c r="AR16" s="527"/>
      <c r="AS16" s="527"/>
      <c r="AT16" s="528"/>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478"/>
      <c r="C17" s="478"/>
      <c r="D17" s="479"/>
      <c r="E17" s="535"/>
      <c r="F17" s="536"/>
      <c r="G17" s="536"/>
      <c r="H17" s="536"/>
      <c r="I17" s="536"/>
      <c r="J17" s="23" t="e">
        <f>IF(AND('Mapa riesgos corrupción'!#REF!="Alta",'Mapa riesgos corrupción'!#REF!="Leve"),CONCATENATE("R2C",'Mapa riesgos corrupción'!#REF!),"")</f>
        <v>#REF!</v>
      </c>
      <c r="K17" s="24" t="e">
        <f>IF(AND('Mapa riesgos corrupción'!#REF!="Alta",'Mapa riesgos corrupción'!#REF!="Leve"),CONCATENATE("R2C",'Mapa riesgos corrupción'!#REF!),"")</f>
        <v>#REF!</v>
      </c>
      <c r="L17" s="24" t="e">
        <f>IF(AND('Mapa riesgos corrupción'!#REF!="Alta",'Mapa riesgos corrupción'!#REF!="Leve"),CONCATENATE("R2C",'Mapa riesgos corrupción'!#REF!),"")</f>
        <v>#REF!</v>
      </c>
      <c r="M17" s="24" t="e">
        <f>IF(AND('Mapa riesgos corrupción'!#REF!="Alta",'Mapa riesgos corrupción'!#REF!="Leve"),CONCATENATE("R2C",'Mapa riesgos corrupción'!#REF!),"")</f>
        <v>#REF!</v>
      </c>
      <c r="N17" s="24" t="e">
        <f>IF(AND('Mapa riesgos corrupción'!#REF!="Alta",'Mapa riesgos corrupción'!#REF!="Leve"),CONCATENATE("R2C",'Mapa riesgos corrupción'!#REF!),"")</f>
        <v>#REF!</v>
      </c>
      <c r="O17" s="25" t="e">
        <f>IF(AND('Mapa riesgos corrupción'!#REF!="Alta",'Mapa riesgos corrupción'!#REF!="Leve"),CONCATENATE("R2C",'Mapa riesgos corrupción'!#REF!),"")</f>
        <v>#REF!</v>
      </c>
      <c r="P17" s="23" t="e">
        <f>IF(AND('Mapa riesgos corrupción'!#REF!="Alta",'Mapa riesgos corrupción'!#REF!="Menor"),CONCATENATE("R2C",'Mapa riesgos corrupción'!#REF!),"")</f>
        <v>#REF!</v>
      </c>
      <c r="Q17" s="24" t="e">
        <f>IF(AND('Mapa riesgos corrupción'!#REF!="Alta",'Mapa riesgos corrupción'!#REF!="Menor"),CONCATENATE("R2C",'Mapa riesgos corrupción'!#REF!),"")</f>
        <v>#REF!</v>
      </c>
      <c r="R17" s="24" t="e">
        <f>IF(AND('Mapa riesgos corrupción'!#REF!="Alta",'Mapa riesgos corrupción'!#REF!="Menor"),CONCATENATE("R2C",'Mapa riesgos corrupción'!#REF!),"")</f>
        <v>#REF!</v>
      </c>
      <c r="S17" s="24" t="e">
        <f>IF(AND('Mapa riesgos corrupción'!#REF!="Alta",'Mapa riesgos corrupción'!#REF!="Menor"),CONCATENATE("R2C",'Mapa riesgos corrupción'!#REF!),"")</f>
        <v>#REF!</v>
      </c>
      <c r="T17" s="24" t="e">
        <f>IF(AND('Mapa riesgos corrupción'!#REF!="Alta",'Mapa riesgos corrupción'!#REF!="Menor"),CONCATENATE("R2C",'Mapa riesgos corrupción'!#REF!),"")</f>
        <v>#REF!</v>
      </c>
      <c r="U17" s="25" t="e">
        <f>IF(AND('Mapa riesgos corrupción'!#REF!="Alta",'Mapa riesgos corrupción'!#REF!="Menor"),CONCATENATE("R2C",'Mapa riesgos corrupción'!#REF!),"")</f>
        <v>#REF!</v>
      </c>
      <c r="V17" s="7" t="e">
        <f>IF(AND('Mapa riesgos corrupción'!#REF!="Alta",'Mapa riesgos corrupción'!#REF!="Moderado"),CONCATENATE("R2C",'Mapa riesgos corrupción'!#REF!),"")</f>
        <v>#REF!</v>
      </c>
      <c r="W17" s="8" t="e">
        <f>IF(AND('Mapa riesgos corrupción'!#REF!="Alta",'Mapa riesgos corrupción'!#REF!="Moderado"),CONCATENATE("R2C",'Mapa riesgos corrupción'!#REF!),"")</f>
        <v>#REF!</v>
      </c>
      <c r="X17" s="8" t="e">
        <f>IF(AND('Mapa riesgos corrupción'!#REF!="Alta",'Mapa riesgos corrupción'!#REF!="Moderado"),CONCATENATE("R2C",'Mapa riesgos corrupción'!#REF!),"")</f>
        <v>#REF!</v>
      </c>
      <c r="Y17" s="8" t="e">
        <f>IF(AND('Mapa riesgos corrupción'!#REF!="Alta",'Mapa riesgos corrupción'!#REF!="Moderado"),CONCATENATE("R2C",'Mapa riesgos corrupción'!#REF!),"")</f>
        <v>#REF!</v>
      </c>
      <c r="Z17" s="8" t="e">
        <f>IF(AND('Mapa riesgos corrupción'!#REF!="Alta",'Mapa riesgos corrupción'!#REF!="Moderado"),CONCATENATE("R2C",'Mapa riesgos corrupción'!#REF!),"")</f>
        <v>#REF!</v>
      </c>
      <c r="AA17" s="9" t="e">
        <f>IF(AND('Mapa riesgos corrupción'!#REF!="Alta",'Mapa riesgos corrupción'!#REF!="Moderado"),CONCATENATE("R2C",'Mapa riesgos corrupción'!#REF!),"")</f>
        <v>#REF!</v>
      </c>
      <c r="AB17" s="7" t="e">
        <f>IF(AND('Mapa riesgos corrupción'!#REF!="Alta",'Mapa riesgos corrupción'!#REF!="Mayor"),CONCATENATE("R2C",'Mapa riesgos corrupción'!#REF!),"")</f>
        <v>#REF!</v>
      </c>
      <c r="AC17" s="8" t="e">
        <f>IF(AND('Mapa riesgos corrupción'!#REF!="Alta",'Mapa riesgos corrupción'!#REF!="Mayor"),CONCATENATE("R2C",'Mapa riesgos corrupción'!#REF!),"")</f>
        <v>#REF!</v>
      </c>
      <c r="AD17" s="8" t="e">
        <f>IF(AND('Mapa riesgos corrupción'!#REF!="Alta",'Mapa riesgos corrupción'!#REF!="Mayor"),CONCATENATE("R2C",'Mapa riesgos corrupción'!#REF!),"")</f>
        <v>#REF!</v>
      </c>
      <c r="AE17" s="8" t="e">
        <f>IF(AND('Mapa riesgos corrupción'!#REF!="Alta",'Mapa riesgos corrupción'!#REF!="Mayor"),CONCATENATE("R2C",'Mapa riesgos corrupción'!#REF!),"")</f>
        <v>#REF!</v>
      </c>
      <c r="AF17" s="8" t="e">
        <f>IF(AND('Mapa riesgos corrupción'!#REF!="Alta",'Mapa riesgos corrupción'!#REF!="Mayor"),CONCATENATE("R2C",'Mapa riesgos corrupción'!#REF!),"")</f>
        <v>#REF!</v>
      </c>
      <c r="AG17" s="9" t="e">
        <f>IF(AND('Mapa riesgos corrupción'!#REF!="Alta",'Mapa riesgos corrupción'!#REF!="Mayor"),CONCATENATE("R2C",'Mapa riesgos corrupción'!#REF!),"")</f>
        <v>#REF!</v>
      </c>
      <c r="AH17" s="10" t="e">
        <f>IF(AND('Mapa riesgos corrupción'!#REF!="Alta",'Mapa riesgos corrupción'!#REF!="Catastrófico"),CONCATENATE("R2C",'Mapa riesgos corrupción'!#REF!),"")</f>
        <v>#REF!</v>
      </c>
      <c r="AI17" s="11" t="e">
        <f>IF(AND('Mapa riesgos corrupción'!#REF!="Alta",'Mapa riesgos corrupción'!#REF!="Catastrófico"),CONCATENATE("R2C",'Mapa riesgos corrupción'!#REF!),"")</f>
        <v>#REF!</v>
      </c>
      <c r="AJ17" s="11" t="e">
        <f>IF(AND('Mapa riesgos corrupción'!#REF!="Alta",'Mapa riesgos corrupción'!#REF!="Catastrófico"),CONCATENATE("R2C",'Mapa riesgos corrupción'!#REF!),"")</f>
        <v>#REF!</v>
      </c>
      <c r="AK17" s="11" t="e">
        <f>IF(AND('Mapa riesgos corrupción'!#REF!="Alta",'Mapa riesgos corrupción'!#REF!="Catastrófico"),CONCATENATE("R2C",'Mapa riesgos corrupción'!#REF!),"")</f>
        <v>#REF!</v>
      </c>
      <c r="AL17" s="11" t="e">
        <f>IF(AND('Mapa riesgos corrupción'!#REF!="Alta",'Mapa riesgos corrupción'!#REF!="Catastrófico"),CONCATENATE("R2C",'Mapa riesgos corrupción'!#REF!),"")</f>
        <v>#REF!</v>
      </c>
      <c r="AM17" s="12" t="e">
        <f>IF(AND('Mapa riesgos corrupción'!#REF!="Alta",'Mapa riesgos corrupción'!#REF!="Catastrófico"),CONCATENATE("R2C",'Mapa riesgos corrupción'!#REF!),"")</f>
        <v>#REF!</v>
      </c>
      <c r="AN17" s="39"/>
      <c r="AO17" s="529"/>
      <c r="AP17" s="530"/>
      <c r="AQ17" s="530"/>
      <c r="AR17" s="530"/>
      <c r="AS17" s="530"/>
      <c r="AT17" s="531"/>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478"/>
      <c r="C18" s="478"/>
      <c r="D18" s="479"/>
      <c r="E18" s="519"/>
      <c r="F18" s="520"/>
      <c r="G18" s="520"/>
      <c r="H18" s="520"/>
      <c r="I18" s="536"/>
      <c r="J18" s="23" t="e">
        <f>IF(AND('Mapa riesgos corrupción'!#REF!="Alta",'Mapa riesgos corrupción'!#REF!="Leve"),CONCATENATE("R3C",'Mapa riesgos corrupción'!#REF!),"")</f>
        <v>#REF!</v>
      </c>
      <c r="K18" s="24" t="e">
        <f>IF(AND('Mapa riesgos corrupción'!#REF!="Alta",'Mapa riesgos corrupción'!#REF!="Leve"),CONCATENATE("R3C",'Mapa riesgos corrupción'!#REF!),"")</f>
        <v>#REF!</v>
      </c>
      <c r="L18" s="24" t="e">
        <f>IF(AND('Mapa riesgos corrupción'!#REF!="Alta",'Mapa riesgos corrupción'!#REF!="Leve"),CONCATENATE("R3C",'Mapa riesgos corrupción'!#REF!),"")</f>
        <v>#REF!</v>
      </c>
      <c r="M18" s="24" t="e">
        <f>IF(AND('Mapa riesgos corrupción'!#REF!="Alta",'Mapa riesgos corrupción'!#REF!="Leve"),CONCATENATE("R3C",'Mapa riesgos corrupción'!#REF!),"")</f>
        <v>#REF!</v>
      </c>
      <c r="N18" s="24" t="e">
        <f>IF(AND('Mapa riesgos corrupción'!#REF!="Alta",'Mapa riesgos corrupción'!#REF!="Leve"),CONCATENATE("R3C",'Mapa riesgos corrupción'!#REF!),"")</f>
        <v>#REF!</v>
      </c>
      <c r="O18" s="25" t="e">
        <f>IF(AND('Mapa riesgos corrupción'!#REF!="Alta",'Mapa riesgos corrupción'!#REF!="Leve"),CONCATENATE("R3C",'Mapa riesgos corrupción'!#REF!),"")</f>
        <v>#REF!</v>
      </c>
      <c r="P18" s="23" t="e">
        <f>IF(AND('Mapa riesgos corrupción'!#REF!="Alta",'Mapa riesgos corrupción'!#REF!="Menor"),CONCATENATE("R3C",'Mapa riesgos corrupción'!#REF!),"")</f>
        <v>#REF!</v>
      </c>
      <c r="Q18" s="24" t="e">
        <f>IF(AND('Mapa riesgos corrupción'!#REF!="Alta",'Mapa riesgos corrupción'!#REF!="Menor"),CONCATENATE("R3C",'Mapa riesgos corrupción'!#REF!),"")</f>
        <v>#REF!</v>
      </c>
      <c r="R18" s="24" t="e">
        <f>IF(AND('Mapa riesgos corrupción'!#REF!="Alta",'Mapa riesgos corrupción'!#REF!="Menor"),CONCATENATE("R3C",'Mapa riesgos corrupción'!#REF!),"")</f>
        <v>#REF!</v>
      </c>
      <c r="S18" s="24" t="e">
        <f>IF(AND('Mapa riesgos corrupción'!#REF!="Alta",'Mapa riesgos corrupción'!#REF!="Menor"),CONCATENATE("R3C",'Mapa riesgos corrupción'!#REF!),"")</f>
        <v>#REF!</v>
      </c>
      <c r="T18" s="24" t="e">
        <f>IF(AND('Mapa riesgos corrupción'!#REF!="Alta",'Mapa riesgos corrupción'!#REF!="Menor"),CONCATENATE("R3C",'Mapa riesgos corrupción'!#REF!),"")</f>
        <v>#REF!</v>
      </c>
      <c r="U18" s="25" t="e">
        <f>IF(AND('Mapa riesgos corrupción'!#REF!="Alta",'Mapa riesgos corrupción'!#REF!="Menor"),CONCATENATE("R3C",'Mapa riesgos corrupción'!#REF!),"")</f>
        <v>#REF!</v>
      </c>
      <c r="V18" s="7" t="e">
        <f>IF(AND('Mapa riesgos corrupción'!#REF!="Alta",'Mapa riesgos corrupción'!#REF!="Moderado"),CONCATENATE("R3C",'Mapa riesgos corrupción'!#REF!),"")</f>
        <v>#REF!</v>
      </c>
      <c r="W18" s="8" t="e">
        <f>IF(AND('Mapa riesgos corrupción'!#REF!="Alta",'Mapa riesgos corrupción'!#REF!="Moderado"),CONCATENATE("R3C",'Mapa riesgos corrupción'!#REF!),"")</f>
        <v>#REF!</v>
      </c>
      <c r="X18" s="8" t="e">
        <f>IF(AND('Mapa riesgos corrupción'!#REF!="Alta",'Mapa riesgos corrupción'!#REF!="Moderado"),CONCATENATE("R3C",'Mapa riesgos corrupción'!#REF!),"")</f>
        <v>#REF!</v>
      </c>
      <c r="Y18" s="8" t="e">
        <f>IF(AND('Mapa riesgos corrupción'!#REF!="Alta",'Mapa riesgos corrupción'!#REF!="Moderado"),CONCATENATE("R3C",'Mapa riesgos corrupción'!#REF!),"")</f>
        <v>#REF!</v>
      </c>
      <c r="Z18" s="8" t="e">
        <f>IF(AND('Mapa riesgos corrupción'!#REF!="Alta",'Mapa riesgos corrupción'!#REF!="Moderado"),CONCATENATE("R3C",'Mapa riesgos corrupción'!#REF!),"")</f>
        <v>#REF!</v>
      </c>
      <c r="AA18" s="9" t="e">
        <f>IF(AND('Mapa riesgos corrupción'!#REF!="Alta",'Mapa riesgos corrupción'!#REF!="Moderado"),CONCATENATE("R3C",'Mapa riesgos corrupción'!#REF!),"")</f>
        <v>#REF!</v>
      </c>
      <c r="AB18" s="7" t="e">
        <f>IF(AND('Mapa riesgos corrupción'!#REF!="Alta",'Mapa riesgos corrupción'!#REF!="Mayor"),CONCATENATE("R3C",'Mapa riesgos corrupción'!#REF!),"")</f>
        <v>#REF!</v>
      </c>
      <c r="AC18" s="8" t="e">
        <f>IF(AND('Mapa riesgos corrupción'!#REF!="Alta",'Mapa riesgos corrupción'!#REF!="Mayor"),CONCATENATE("R3C",'Mapa riesgos corrupción'!#REF!),"")</f>
        <v>#REF!</v>
      </c>
      <c r="AD18" s="8" t="e">
        <f>IF(AND('Mapa riesgos corrupción'!#REF!="Alta",'Mapa riesgos corrupción'!#REF!="Mayor"),CONCATENATE("R3C",'Mapa riesgos corrupción'!#REF!),"")</f>
        <v>#REF!</v>
      </c>
      <c r="AE18" s="8" t="e">
        <f>IF(AND('Mapa riesgos corrupción'!#REF!="Alta",'Mapa riesgos corrupción'!#REF!="Mayor"),CONCATENATE("R3C",'Mapa riesgos corrupción'!#REF!),"")</f>
        <v>#REF!</v>
      </c>
      <c r="AF18" s="8" t="e">
        <f>IF(AND('Mapa riesgos corrupción'!#REF!="Alta",'Mapa riesgos corrupción'!#REF!="Mayor"),CONCATENATE("R3C",'Mapa riesgos corrupción'!#REF!),"")</f>
        <v>#REF!</v>
      </c>
      <c r="AG18" s="9" t="e">
        <f>IF(AND('Mapa riesgos corrupción'!#REF!="Alta",'Mapa riesgos corrupción'!#REF!="Mayor"),CONCATENATE("R3C",'Mapa riesgos corrupción'!#REF!),"")</f>
        <v>#REF!</v>
      </c>
      <c r="AH18" s="10" t="e">
        <f>IF(AND('Mapa riesgos corrupción'!#REF!="Alta",'Mapa riesgos corrupción'!#REF!="Catastrófico"),CONCATENATE("R3C",'Mapa riesgos corrupción'!#REF!),"")</f>
        <v>#REF!</v>
      </c>
      <c r="AI18" s="11" t="e">
        <f>IF(AND('Mapa riesgos corrupción'!#REF!="Alta",'Mapa riesgos corrupción'!#REF!="Catastrófico"),CONCATENATE("R3C",'Mapa riesgos corrupción'!#REF!),"")</f>
        <v>#REF!</v>
      </c>
      <c r="AJ18" s="11" t="e">
        <f>IF(AND('Mapa riesgos corrupción'!#REF!="Alta",'Mapa riesgos corrupción'!#REF!="Catastrófico"),CONCATENATE("R3C",'Mapa riesgos corrupción'!#REF!),"")</f>
        <v>#REF!</v>
      </c>
      <c r="AK18" s="11" t="e">
        <f>IF(AND('Mapa riesgos corrupción'!#REF!="Alta",'Mapa riesgos corrupción'!#REF!="Catastrófico"),CONCATENATE("R3C",'Mapa riesgos corrupción'!#REF!),"")</f>
        <v>#REF!</v>
      </c>
      <c r="AL18" s="11" t="e">
        <f>IF(AND('Mapa riesgos corrupción'!#REF!="Alta",'Mapa riesgos corrupción'!#REF!="Catastrófico"),CONCATENATE("R3C",'Mapa riesgos corrupción'!#REF!),"")</f>
        <v>#REF!</v>
      </c>
      <c r="AM18" s="12" t="e">
        <f>IF(AND('Mapa riesgos corrupción'!#REF!="Alta",'Mapa riesgos corrupción'!#REF!="Catastrófico"),CONCATENATE("R3C",'Mapa riesgos corrupción'!#REF!),"")</f>
        <v>#REF!</v>
      </c>
      <c r="AN18" s="39"/>
      <c r="AO18" s="529"/>
      <c r="AP18" s="530"/>
      <c r="AQ18" s="530"/>
      <c r="AR18" s="530"/>
      <c r="AS18" s="530"/>
      <c r="AT18" s="531"/>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478"/>
      <c r="C19" s="478"/>
      <c r="D19" s="479"/>
      <c r="E19" s="519"/>
      <c r="F19" s="520"/>
      <c r="G19" s="520"/>
      <c r="H19" s="520"/>
      <c r="I19" s="536"/>
      <c r="J19" s="23" t="e">
        <f>IF(AND('Mapa riesgos corrupción'!#REF!="Alta",'Mapa riesgos corrupción'!#REF!="Leve"),CONCATENATE("R4C",'Mapa riesgos corrupción'!#REF!),"")</f>
        <v>#REF!</v>
      </c>
      <c r="K19" s="24" t="e">
        <f>IF(AND('Mapa riesgos corrupción'!#REF!="Alta",'Mapa riesgos corrupción'!#REF!="Leve"),CONCATENATE("R4C",'Mapa riesgos corrupción'!#REF!),"")</f>
        <v>#REF!</v>
      </c>
      <c r="L19" s="24" t="e">
        <f>IF(AND('Mapa riesgos corrupción'!#REF!="Alta",'Mapa riesgos corrupción'!#REF!="Leve"),CONCATENATE("R4C",'Mapa riesgos corrupción'!#REF!),"")</f>
        <v>#REF!</v>
      </c>
      <c r="M19" s="24" t="e">
        <f>IF(AND('Mapa riesgos corrupción'!#REF!="Alta",'Mapa riesgos corrupción'!#REF!="Leve"),CONCATENATE("R4C",'Mapa riesgos corrupción'!#REF!),"")</f>
        <v>#REF!</v>
      </c>
      <c r="N19" s="24" t="e">
        <f>IF(AND('Mapa riesgos corrupción'!#REF!="Alta",'Mapa riesgos corrupción'!#REF!="Leve"),CONCATENATE("R4C",'Mapa riesgos corrupción'!#REF!),"")</f>
        <v>#REF!</v>
      </c>
      <c r="O19" s="25" t="e">
        <f>IF(AND('Mapa riesgos corrupción'!#REF!="Alta",'Mapa riesgos corrupción'!#REF!="Leve"),CONCATENATE("R4C",'Mapa riesgos corrupción'!#REF!),"")</f>
        <v>#REF!</v>
      </c>
      <c r="P19" s="23" t="e">
        <f>IF(AND('Mapa riesgos corrupción'!#REF!="Alta",'Mapa riesgos corrupción'!#REF!="Menor"),CONCATENATE("R4C",'Mapa riesgos corrupción'!#REF!),"")</f>
        <v>#REF!</v>
      </c>
      <c r="Q19" s="24" t="e">
        <f>IF(AND('Mapa riesgos corrupción'!#REF!="Alta",'Mapa riesgos corrupción'!#REF!="Menor"),CONCATENATE("R4C",'Mapa riesgos corrupción'!#REF!),"")</f>
        <v>#REF!</v>
      </c>
      <c r="R19" s="24" t="e">
        <f>IF(AND('Mapa riesgos corrupción'!#REF!="Alta",'Mapa riesgos corrupción'!#REF!="Menor"),CONCATENATE("R4C",'Mapa riesgos corrupción'!#REF!),"")</f>
        <v>#REF!</v>
      </c>
      <c r="S19" s="24" t="e">
        <f>IF(AND('Mapa riesgos corrupción'!#REF!="Alta",'Mapa riesgos corrupción'!#REF!="Menor"),CONCATENATE("R4C",'Mapa riesgos corrupción'!#REF!),"")</f>
        <v>#REF!</v>
      </c>
      <c r="T19" s="24" t="e">
        <f>IF(AND('Mapa riesgos corrupción'!#REF!="Alta",'Mapa riesgos corrupción'!#REF!="Menor"),CONCATENATE("R4C",'Mapa riesgos corrupción'!#REF!),"")</f>
        <v>#REF!</v>
      </c>
      <c r="U19" s="25" t="e">
        <f>IF(AND('Mapa riesgos corrupción'!#REF!="Alta",'Mapa riesgos corrupción'!#REF!="Menor"),CONCATENATE("R4C",'Mapa riesgos corrupción'!#REF!),"")</f>
        <v>#REF!</v>
      </c>
      <c r="V19" s="7" t="e">
        <f>IF(AND('Mapa riesgos corrupción'!#REF!="Alta",'Mapa riesgos corrupción'!#REF!="Moderado"),CONCATENATE("R4C",'Mapa riesgos corrupción'!#REF!),"")</f>
        <v>#REF!</v>
      </c>
      <c r="W19" s="8" t="e">
        <f>IF(AND('Mapa riesgos corrupción'!#REF!="Alta",'Mapa riesgos corrupción'!#REF!="Moderado"),CONCATENATE("R4C",'Mapa riesgos corrupción'!#REF!),"")</f>
        <v>#REF!</v>
      </c>
      <c r="X19" s="13" t="e">
        <f>IF(AND('Mapa riesgos corrupción'!#REF!="Alta",'Mapa riesgos corrupción'!#REF!="Moderado"),CONCATENATE("R4C",'Mapa riesgos corrupción'!#REF!),"")</f>
        <v>#REF!</v>
      </c>
      <c r="Y19" s="13" t="e">
        <f>IF(AND('Mapa riesgos corrupción'!#REF!="Alta",'Mapa riesgos corrupción'!#REF!="Moderado"),CONCATENATE("R4C",'Mapa riesgos corrupción'!#REF!),"")</f>
        <v>#REF!</v>
      </c>
      <c r="Z19" s="13" t="e">
        <f>IF(AND('Mapa riesgos corrupción'!#REF!="Alta",'Mapa riesgos corrupción'!#REF!="Moderado"),CONCATENATE("R4C",'Mapa riesgos corrupción'!#REF!),"")</f>
        <v>#REF!</v>
      </c>
      <c r="AA19" s="9" t="e">
        <f>IF(AND('Mapa riesgos corrupción'!#REF!="Alta",'Mapa riesgos corrupción'!#REF!="Moderado"),CONCATENATE("R4C",'Mapa riesgos corrupción'!#REF!),"")</f>
        <v>#REF!</v>
      </c>
      <c r="AB19" s="7" t="e">
        <f>IF(AND('Mapa riesgos corrupción'!#REF!="Alta",'Mapa riesgos corrupción'!#REF!="Mayor"),CONCATENATE("R4C",'Mapa riesgos corrupción'!#REF!),"")</f>
        <v>#REF!</v>
      </c>
      <c r="AC19" s="8" t="e">
        <f>IF(AND('Mapa riesgos corrupción'!#REF!="Alta",'Mapa riesgos corrupción'!#REF!="Mayor"),CONCATENATE("R4C",'Mapa riesgos corrupción'!#REF!),"")</f>
        <v>#REF!</v>
      </c>
      <c r="AD19" s="13" t="e">
        <f>IF(AND('Mapa riesgos corrupción'!#REF!="Alta",'Mapa riesgos corrupción'!#REF!="Mayor"),CONCATENATE("R4C",'Mapa riesgos corrupción'!#REF!),"")</f>
        <v>#REF!</v>
      </c>
      <c r="AE19" s="13" t="e">
        <f>IF(AND('Mapa riesgos corrupción'!#REF!="Alta",'Mapa riesgos corrupción'!#REF!="Mayor"),CONCATENATE("R4C",'Mapa riesgos corrupción'!#REF!),"")</f>
        <v>#REF!</v>
      </c>
      <c r="AF19" s="13" t="e">
        <f>IF(AND('Mapa riesgos corrupción'!#REF!="Alta",'Mapa riesgos corrupción'!#REF!="Mayor"),CONCATENATE("R4C",'Mapa riesgos corrupción'!#REF!),"")</f>
        <v>#REF!</v>
      </c>
      <c r="AG19" s="9" t="e">
        <f>IF(AND('Mapa riesgos corrupción'!#REF!="Alta",'Mapa riesgos corrupción'!#REF!="Mayor"),CONCATENATE("R4C",'Mapa riesgos corrupción'!#REF!),"")</f>
        <v>#REF!</v>
      </c>
      <c r="AH19" s="10" t="e">
        <f>IF(AND('Mapa riesgos corrupción'!#REF!="Alta",'Mapa riesgos corrupción'!#REF!="Catastrófico"),CONCATENATE("R4C",'Mapa riesgos corrupción'!#REF!),"")</f>
        <v>#REF!</v>
      </c>
      <c r="AI19" s="11" t="e">
        <f>IF(AND('Mapa riesgos corrupción'!#REF!="Alta",'Mapa riesgos corrupción'!#REF!="Catastrófico"),CONCATENATE("R4C",'Mapa riesgos corrupción'!#REF!),"")</f>
        <v>#REF!</v>
      </c>
      <c r="AJ19" s="11" t="e">
        <f>IF(AND('Mapa riesgos corrupción'!#REF!="Alta",'Mapa riesgos corrupción'!#REF!="Catastrófico"),CONCATENATE("R4C",'Mapa riesgos corrupción'!#REF!),"")</f>
        <v>#REF!</v>
      </c>
      <c r="AK19" s="11" t="e">
        <f>IF(AND('Mapa riesgos corrupción'!#REF!="Alta",'Mapa riesgos corrupción'!#REF!="Catastrófico"),CONCATENATE("R4C",'Mapa riesgos corrupción'!#REF!),"")</f>
        <v>#REF!</v>
      </c>
      <c r="AL19" s="11" t="e">
        <f>IF(AND('Mapa riesgos corrupción'!#REF!="Alta",'Mapa riesgos corrupción'!#REF!="Catastrófico"),CONCATENATE("R4C",'Mapa riesgos corrupción'!#REF!),"")</f>
        <v>#REF!</v>
      </c>
      <c r="AM19" s="12" t="e">
        <f>IF(AND('Mapa riesgos corrupción'!#REF!="Alta",'Mapa riesgos corrupción'!#REF!="Catastrófico"),CONCATENATE("R4C",'Mapa riesgos corrupción'!#REF!),"")</f>
        <v>#REF!</v>
      </c>
      <c r="AN19" s="39"/>
      <c r="AO19" s="529"/>
      <c r="AP19" s="530"/>
      <c r="AQ19" s="530"/>
      <c r="AR19" s="530"/>
      <c r="AS19" s="530"/>
      <c r="AT19" s="531"/>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478"/>
      <c r="C20" s="478"/>
      <c r="D20" s="479"/>
      <c r="E20" s="519"/>
      <c r="F20" s="520"/>
      <c r="G20" s="520"/>
      <c r="H20" s="520"/>
      <c r="I20" s="536"/>
      <c r="J20" s="23" t="e">
        <f>IF(AND('Mapa riesgos corrupción'!#REF!="Alta",'Mapa riesgos corrupción'!#REF!="Leve"),CONCATENATE("R5C",'Mapa riesgos corrupción'!#REF!),"")</f>
        <v>#REF!</v>
      </c>
      <c r="K20" s="24" t="e">
        <f>IF(AND('Mapa riesgos corrupción'!#REF!="Alta",'Mapa riesgos corrupción'!#REF!="Leve"),CONCATENATE("R5C",'Mapa riesgos corrupción'!#REF!),"")</f>
        <v>#REF!</v>
      </c>
      <c r="L20" s="24" t="e">
        <f>IF(AND('Mapa riesgos corrupción'!#REF!="Alta",'Mapa riesgos corrupción'!#REF!="Leve"),CONCATENATE("R5C",'Mapa riesgos corrupción'!#REF!),"")</f>
        <v>#REF!</v>
      </c>
      <c r="M20" s="24" t="e">
        <f>IF(AND('Mapa riesgos corrupción'!#REF!="Alta",'Mapa riesgos corrupción'!#REF!="Leve"),CONCATENATE("R5C",'Mapa riesgos corrupción'!#REF!),"")</f>
        <v>#REF!</v>
      </c>
      <c r="N20" s="24" t="e">
        <f>IF(AND('Mapa riesgos corrupción'!#REF!="Alta",'Mapa riesgos corrupción'!#REF!="Leve"),CONCATENATE("R5C",'Mapa riesgos corrupción'!#REF!),"")</f>
        <v>#REF!</v>
      </c>
      <c r="O20" s="25" t="e">
        <f>IF(AND('Mapa riesgos corrupción'!#REF!="Alta",'Mapa riesgos corrupción'!#REF!="Leve"),CONCATENATE("R5C",'Mapa riesgos corrupción'!#REF!),"")</f>
        <v>#REF!</v>
      </c>
      <c r="P20" s="23" t="e">
        <f>IF(AND('Mapa riesgos corrupción'!#REF!="Alta",'Mapa riesgos corrupción'!#REF!="Menor"),CONCATENATE("R5C",'Mapa riesgos corrupción'!#REF!),"")</f>
        <v>#REF!</v>
      </c>
      <c r="Q20" s="24" t="e">
        <f>IF(AND('Mapa riesgos corrupción'!#REF!="Alta",'Mapa riesgos corrupción'!#REF!="Menor"),CONCATENATE("R5C",'Mapa riesgos corrupción'!#REF!),"")</f>
        <v>#REF!</v>
      </c>
      <c r="R20" s="24" t="e">
        <f>IF(AND('Mapa riesgos corrupción'!#REF!="Alta",'Mapa riesgos corrupción'!#REF!="Menor"),CONCATENATE("R5C",'Mapa riesgos corrupción'!#REF!),"")</f>
        <v>#REF!</v>
      </c>
      <c r="S20" s="24" t="e">
        <f>IF(AND('Mapa riesgos corrupción'!#REF!="Alta",'Mapa riesgos corrupción'!#REF!="Menor"),CONCATENATE("R5C",'Mapa riesgos corrupción'!#REF!),"")</f>
        <v>#REF!</v>
      </c>
      <c r="T20" s="24" t="e">
        <f>IF(AND('Mapa riesgos corrupción'!#REF!="Alta",'Mapa riesgos corrupción'!#REF!="Menor"),CONCATENATE("R5C",'Mapa riesgos corrupción'!#REF!),"")</f>
        <v>#REF!</v>
      </c>
      <c r="U20" s="25" t="e">
        <f>IF(AND('Mapa riesgos corrupción'!#REF!="Alta",'Mapa riesgos corrupción'!#REF!="Menor"),CONCATENATE("R5C",'Mapa riesgos corrupción'!#REF!),"")</f>
        <v>#REF!</v>
      </c>
      <c r="V20" s="7" t="e">
        <f>IF(AND('Mapa riesgos corrupción'!#REF!="Alta",'Mapa riesgos corrupción'!#REF!="Moderado"),CONCATENATE("R5C",'Mapa riesgos corrupción'!#REF!),"")</f>
        <v>#REF!</v>
      </c>
      <c r="W20" s="8" t="e">
        <f>IF(AND('Mapa riesgos corrupción'!#REF!="Alta",'Mapa riesgos corrupción'!#REF!="Moderado"),CONCATENATE("R5C",'Mapa riesgos corrupción'!#REF!),"")</f>
        <v>#REF!</v>
      </c>
      <c r="X20" s="13" t="e">
        <f>IF(AND('Mapa riesgos corrupción'!#REF!="Alta",'Mapa riesgos corrupción'!#REF!="Moderado"),CONCATENATE("R5C",'Mapa riesgos corrupción'!#REF!),"")</f>
        <v>#REF!</v>
      </c>
      <c r="Y20" s="13" t="e">
        <f>IF(AND('Mapa riesgos corrupción'!#REF!="Alta",'Mapa riesgos corrupción'!#REF!="Moderado"),CONCATENATE("R5C",'Mapa riesgos corrupción'!#REF!),"")</f>
        <v>#REF!</v>
      </c>
      <c r="Z20" s="13" t="e">
        <f>IF(AND('Mapa riesgos corrupción'!#REF!="Alta",'Mapa riesgos corrupción'!#REF!="Moderado"),CONCATENATE("R5C",'Mapa riesgos corrupción'!#REF!),"")</f>
        <v>#REF!</v>
      </c>
      <c r="AA20" s="9" t="e">
        <f>IF(AND('Mapa riesgos corrupción'!#REF!="Alta",'Mapa riesgos corrupción'!#REF!="Moderado"),CONCATENATE("R5C",'Mapa riesgos corrupción'!#REF!),"")</f>
        <v>#REF!</v>
      </c>
      <c r="AB20" s="7" t="e">
        <f>IF(AND('Mapa riesgos corrupción'!#REF!="Alta",'Mapa riesgos corrupción'!#REF!="Mayor"),CONCATENATE("R5C",'Mapa riesgos corrupción'!#REF!),"")</f>
        <v>#REF!</v>
      </c>
      <c r="AC20" s="8" t="e">
        <f>IF(AND('Mapa riesgos corrupción'!#REF!="Alta",'Mapa riesgos corrupción'!#REF!="Mayor"),CONCATENATE("R5C",'Mapa riesgos corrupción'!#REF!),"")</f>
        <v>#REF!</v>
      </c>
      <c r="AD20" s="13" t="e">
        <f>IF(AND('Mapa riesgos corrupción'!#REF!="Alta",'Mapa riesgos corrupción'!#REF!="Mayor"),CONCATENATE("R5C",'Mapa riesgos corrupción'!#REF!),"")</f>
        <v>#REF!</v>
      </c>
      <c r="AE20" s="13" t="e">
        <f>IF(AND('Mapa riesgos corrupción'!#REF!="Alta",'Mapa riesgos corrupción'!#REF!="Mayor"),CONCATENATE("R5C",'Mapa riesgos corrupción'!#REF!),"")</f>
        <v>#REF!</v>
      </c>
      <c r="AF20" s="13" t="e">
        <f>IF(AND('Mapa riesgos corrupción'!#REF!="Alta",'Mapa riesgos corrupción'!#REF!="Mayor"),CONCATENATE("R5C",'Mapa riesgos corrupción'!#REF!),"")</f>
        <v>#REF!</v>
      </c>
      <c r="AG20" s="9" t="e">
        <f>IF(AND('Mapa riesgos corrupción'!#REF!="Alta",'Mapa riesgos corrupción'!#REF!="Mayor"),CONCATENATE("R5C",'Mapa riesgos corrupción'!#REF!),"")</f>
        <v>#REF!</v>
      </c>
      <c r="AH20" s="10" t="e">
        <f>IF(AND('Mapa riesgos corrupción'!#REF!="Alta",'Mapa riesgos corrupción'!#REF!="Catastrófico"),CONCATENATE("R5C",'Mapa riesgos corrupción'!#REF!),"")</f>
        <v>#REF!</v>
      </c>
      <c r="AI20" s="11" t="e">
        <f>IF(AND('Mapa riesgos corrupción'!#REF!="Alta",'Mapa riesgos corrupción'!#REF!="Catastrófico"),CONCATENATE("R5C",'Mapa riesgos corrupción'!#REF!),"")</f>
        <v>#REF!</v>
      </c>
      <c r="AJ20" s="11" t="e">
        <f>IF(AND('Mapa riesgos corrupción'!#REF!="Alta",'Mapa riesgos corrupción'!#REF!="Catastrófico"),CONCATENATE("R5C",'Mapa riesgos corrupción'!#REF!),"")</f>
        <v>#REF!</v>
      </c>
      <c r="AK20" s="11" t="e">
        <f>IF(AND('Mapa riesgos corrupción'!#REF!="Alta",'Mapa riesgos corrupción'!#REF!="Catastrófico"),CONCATENATE("R5C",'Mapa riesgos corrupción'!#REF!),"")</f>
        <v>#REF!</v>
      </c>
      <c r="AL20" s="11" t="e">
        <f>IF(AND('Mapa riesgos corrupción'!#REF!="Alta",'Mapa riesgos corrupción'!#REF!="Catastrófico"),CONCATENATE("R5C",'Mapa riesgos corrupción'!#REF!),"")</f>
        <v>#REF!</v>
      </c>
      <c r="AM20" s="12" t="e">
        <f>IF(AND('Mapa riesgos corrupción'!#REF!="Alta",'Mapa riesgos corrupción'!#REF!="Catastrófico"),CONCATENATE("R5C",'Mapa riesgos corrupción'!#REF!),"")</f>
        <v>#REF!</v>
      </c>
      <c r="AN20" s="39"/>
      <c r="AO20" s="529"/>
      <c r="AP20" s="530"/>
      <c r="AQ20" s="530"/>
      <c r="AR20" s="530"/>
      <c r="AS20" s="530"/>
      <c r="AT20" s="531"/>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478"/>
      <c r="C21" s="478"/>
      <c r="D21" s="479"/>
      <c r="E21" s="519"/>
      <c r="F21" s="520"/>
      <c r="G21" s="520"/>
      <c r="H21" s="520"/>
      <c r="I21" s="536"/>
      <c r="J21" s="23" t="e">
        <f>IF(AND('Mapa riesgos corrupción'!#REF!="Alta",'Mapa riesgos corrupción'!#REF!="Leve"),CONCATENATE("R6C",'Mapa riesgos corrupción'!#REF!),"")</f>
        <v>#REF!</v>
      </c>
      <c r="K21" s="24" t="e">
        <f>IF(AND('Mapa riesgos corrupción'!#REF!="Alta",'Mapa riesgos corrupción'!#REF!="Leve"),CONCATENATE("R6C",'Mapa riesgos corrupción'!#REF!),"")</f>
        <v>#REF!</v>
      </c>
      <c r="L21" s="24" t="e">
        <f>IF(AND('Mapa riesgos corrupción'!#REF!="Alta",'Mapa riesgos corrupción'!#REF!="Leve"),CONCATENATE("R6C",'Mapa riesgos corrupción'!#REF!),"")</f>
        <v>#REF!</v>
      </c>
      <c r="M21" s="24" t="e">
        <f>IF(AND('Mapa riesgos corrupción'!#REF!="Alta",'Mapa riesgos corrupción'!#REF!="Leve"),CONCATENATE("R6C",'Mapa riesgos corrupción'!#REF!),"")</f>
        <v>#REF!</v>
      </c>
      <c r="N21" s="24" t="e">
        <f>IF(AND('Mapa riesgos corrupción'!#REF!="Alta",'Mapa riesgos corrupción'!#REF!="Leve"),CONCATENATE("R6C",'Mapa riesgos corrupción'!#REF!),"")</f>
        <v>#REF!</v>
      </c>
      <c r="O21" s="25" t="e">
        <f>IF(AND('Mapa riesgos corrupción'!#REF!="Alta",'Mapa riesgos corrupción'!#REF!="Leve"),CONCATENATE("R6C",'Mapa riesgos corrupción'!#REF!),"")</f>
        <v>#REF!</v>
      </c>
      <c r="P21" s="23" t="e">
        <f>IF(AND('Mapa riesgos corrupción'!#REF!="Alta",'Mapa riesgos corrupción'!#REF!="Menor"),CONCATENATE("R6C",'Mapa riesgos corrupción'!#REF!),"")</f>
        <v>#REF!</v>
      </c>
      <c r="Q21" s="24" t="e">
        <f>IF(AND('Mapa riesgos corrupción'!#REF!="Alta",'Mapa riesgos corrupción'!#REF!="Menor"),CONCATENATE("R6C",'Mapa riesgos corrupción'!#REF!),"")</f>
        <v>#REF!</v>
      </c>
      <c r="R21" s="24" t="e">
        <f>IF(AND('Mapa riesgos corrupción'!#REF!="Alta",'Mapa riesgos corrupción'!#REF!="Menor"),CONCATENATE("R6C",'Mapa riesgos corrupción'!#REF!),"")</f>
        <v>#REF!</v>
      </c>
      <c r="S21" s="24" t="e">
        <f>IF(AND('Mapa riesgos corrupción'!#REF!="Alta",'Mapa riesgos corrupción'!#REF!="Menor"),CONCATENATE("R6C",'Mapa riesgos corrupción'!#REF!),"")</f>
        <v>#REF!</v>
      </c>
      <c r="T21" s="24" t="e">
        <f>IF(AND('Mapa riesgos corrupción'!#REF!="Alta",'Mapa riesgos corrupción'!#REF!="Menor"),CONCATENATE("R6C",'Mapa riesgos corrupción'!#REF!),"")</f>
        <v>#REF!</v>
      </c>
      <c r="U21" s="25" t="e">
        <f>IF(AND('Mapa riesgos corrupción'!#REF!="Alta",'Mapa riesgos corrupción'!#REF!="Menor"),CONCATENATE("R6C",'Mapa riesgos corrupción'!#REF!),"")</f>
        <v>#REF!</v>
      </c>
      <c r="V21" s="7" t="e">
        <f>IF(AND('Mapa riesgos corrupción'!#REF!="Alta",'Mapa riesgos corrupción'!#REF!="Moderado"),CONCATENATE("R6C",'Mapa riesgos corrupción'!#REF!),"")</f>
        <v>#REF!</v>
      </c>
      <c r="W21" s="8" t="e">
        <f>IF(AND('Mapa riesgos corrupción'!#REF!="Alta",'Mapa riesgos corrupción'!#REF!="Moderado"),CONCATENATE("R6C",'Mapa riesgos corrupción'!#REF!),"")</f>
        <v>#REF!</v>
      </c>
      <c r="X21" s="13" t="e">
        <f>IF(AND('Mapa riesgos corrupción'!#REF!="Alta",'Mapa riesgos corrupción'!#REF!="Moderado"),CONCATENATE("R6C",'Mapa riesgos corrupción'!#REF!),"")</f>
        <v>#REF!</v>
      </c>
      <c r="Y21" s="13" t="e">
        <f>IF(AND('Mapa riesgos corrupción'!#REF!="Alta",'Mapa riesgos corrupción'!#REF!="Moderado"),CONCATENATE("R6C",'Mapa riesgos corrupción'!#REF!),"")</f>
        <v>#REF!</v>
      </c>
      <c r="Z21" s="13" t="e">
        <f>IF(AND('Mapa riesgos corrupción'!#REF!="Alta",'Mapa riesgos corrupción'!#REF!="Moderado"),CONCATENATE("R6C",'Mapa riesgos corrupción'!#REF!),"")</f>
        <v>#REF!</v>
      </c>
      <c r="AA21" s="9" t="e">
        <f>IF(AND('Mapa riesgos corrupción'!#REF!="Alta",'Mapa riesgos corrupción'!#REF!="Moderado"),CONCATENATE("R6C",'Mapa riesgos corrupción'!#REF!),"")</f>
        <v>#REF!</v>
      </c>
      <c r="AB21" s="7" t="e">
        <f>IF(AND('Mapa riesgos corrupción'!#REF!="Alta",'Mapa riesgos corrupción'!#REF!="Mayor"),CONCATENATE("R6C",'Mapa riesgos corrupción'!#REF!),"")</f>
        <v>#REF!</v>
      </c>
      <c r="AC21" s="8" t="e">
        <f>IF(AND('Mapa riesgos corrupción'!#REF!="Alta",'Mapa riesgos corrupción'!#REF!="Mayor"),CONCATENATE("R6C",'Mapa riesgos corrupción'!#REF!),"")</f>
        <v>#REF!</v>
      </c>
      <c r="AD21" s="13" t="e">
        <f>IF(AND('Mapa riesgos corrupción'!#REF!="Alta",'Mapa riesgos corrupción'!#REF!="Mayor"),CONCATENATE("R6C",'Mapa riesgos corrupción'!#REF!),"")</f>
        <v>#REF!</v>
      </c>
      <c r="AE21" s="13" t="e">
        <f>IF(AND('Mapa riesgos corrupción'!#REF!="Alta",'Mapa riesgos corrupción'!#REF!="Mayor"),CONCATENATE("R6C",'Mapa riesgos corrupción'!#REF!),"")</f>
        <v>#REF!</v>
      </c>
      <c r="AF21" s="13" t="e">
        <f>IF(AND('Mapa riesgos corrupción'!#REF!="Alta",'Mapa riesgos corrupción'!#REF!="Mayor"),CONCATENATE("R6C",'Mapa riesgos corrupción'!#REF!),"")</f>
        <v>#REF!</v>
      </c>
      <c r="AG21" s="9" t="e">
        <f>IF(AND('Mapa riesgos corrupción'!#REF!="Alta",'Mapa riesgos corrupción'!#REF!="Mayor"),CONCATENATE("R6C",'Mapa riesgos corrupción'!#REF!),"")</f>
        <v>#REF!</v>
      </c>
      <c r="AH21" s="10" t="e">
        <f>IF(AND('Mapa riesgos corrupción'!#REF!="Alta",'Mapa riesgos corrupción'!#REF!="Catastrófico"),CONCATENATE("R6C",'Mapa riesgos corrupción'!#REF!),"")</f>
        <v>#REF!</v>
      </c>
      <c r="AI21" s="11" t="e">
        <f>IF(AND('Mapa riesgos corrupción'!#REF!="Alta",'Mapa riesgos corrupción'!#REF!="Catastrófico"),CONCATENATE("R6C",'Mapa riesgos corrupción'!#REF!),"")</f>
        <v>#REF!</v>
      </c>
      <c r="AJ21" s="11" t="e">
        <f>IF(AND('Mapa riesgos corrupción'!#REF!="Alta",'Mapa riesgos corrupción'!#REF!="Catastrófico"),CONCATENATE("R6C",'Mapa riesgos corrupción'!#REF!),"")</f>
        <v>#REF!</v>
      </c>
      <c r="AK21" s="11" t="e">
        <f>IF(AND('Mapa riesgos corrupción'!#REF!="Alta",'Mapa riesgos corrupción'!#REF!="Catastrófico"),CONCATENATE("R6C",'Mapa riesgos corrupción'!#REF!),"")</f>
        <v>#REF!</v>
      </c>
      <c r="AL21" s="11" t="e">
        <f>IF(AND('Mapa riesgos corrupción'!#REF!="Alta",'Mapa riesgos corrupción'!#REF!="Catastrófico"),CONCATENATE("R6C",'Mapa riesgos corrupción'!#REF!),"")</f>
        <v>#REF!</v>
      </c>
      <c r="AM21" s="12" t="e">
        <f>IF(AND('Mapa riesgos corrupción'!#REF!="Alta",'Mapa riesgos corrupción'!#REF!="Catastrófico"),CONCATENATE("R6C",'Mapa riesgos corrupción'!#REF!),"")</f>
        <v>#REF!</v>
      </c>
      <c r="AN21" s="39"/>
      <c r="AO21" s="529"/>
      <c r="AP21" s="530"/>
      <c r="AQ21" s="530"/>
      <c r="AR21" s="530"/>
      <c r="AS21" s="530"/>
      <c r="AT21" s="531"/>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478"/>
      <c r="C22" s="478"/>
      <c r="D22" s="479"/>
      <c r="E22" s="519"/>
      <c r="F22" s="520"/>
      <c r="G22" s="520"/>
      <c r="H22" s="520"/>
      <c r="I22" s="536"/>
      <c r="J22" s="23" t="e">
        <f>IF(AND('Mapa riesgos corrupción'!#REF!="Alta",'Mapa riesgos corrupción'!#REF!="Leve"),CONCATENATE("R7C",'Mapa riesgos corrupción'!#REF!),"")</f>
        <v>#REF!</v>
      </c>
      <c r="K22" s="24" t="e">
        <f>IF(AND('Mapa riesgos corrupción'!#REF!="Alta",'Mapa riesgos corrupción'!#REF!="Leve"),CONCATENATE("R7C",'Mapa riesgos corrupción'!#REF!),"")</f>
        <v>#REF!</v>
      </c>
      <c r="L22" s="24" t="e">
        <f>IF(AND('Mapa riesgos corrupción'!#REF!="Alta",'Mapa riesgos corrupción'!#REF!="Leve"),CONCATENATE("R7C",'Mapa riesgos corrupción'!#REF!),"")</f>
        <v>#REF!</v>
      </c>
      <c r="M22" s="24" t="e">
        <f>IF(AND('Mapa riesgos corrupción'!#REF!="Alta",'Mapa riesgos corrupción'!#REF!="Leve"),CONCATENATE("R7C",'Mapa riesgos corrupción'!#REF!),"")</f>
        <v>#REF!</v>
      </c>
      <c r="N22" s="24" t="e">
        <f>IF(AND('Mapa riesgos corrupción'!#REF!="Alta",'Mapa riesgos corrupción'!#REF!="Leve"),CONCATENATE("R7C",'Mapa riesgos corrupción'!#REF!),"")</f>
        <v>#REF!</v>
      </c>
      <c r="O22" s="25" t="e">
        <f>IF(AND('Mapa riesgos corrupción'!#REF!="Alta",'Mapa riesgos corrupción'!#REF!="Leve"),CONCATENATE("R7C",'Mapa riesgos corrupción'!#REF!),"")</f>
        <v>#REF!</v>
      </c>
      <c r="P22" s="23" t="e">
        <f>IF(AND('Mapa riesgos corrupción'!#REF!="Alta",'Mapa riesgos corrupción'!#REF!="Menor"),CONCATENATE("R7C",'Mapa riesgos corrupción'!#REF!),"")</f>
        <v>#REF!</v>
      </c>
      <c r="Q22" s="24" t="e">
        <f>IF(AND('Mapa riesgos corrupción'!#REF!="Alta",'Mapa riesgos corrupción'!#REF!="Menor"),CONCATENATE("R7C",'Mapa riesgos corrupción'!#REF!),"")</f>
        <v>#REF!</v>
      </c>
      <c r="R22" s="24" t="e">
        <f>IF(AND('Mapa riesgos corrupción'!#REF!="Alta",'Mapa riesgos corrupción'!#REF!="Menor"),CONCATENATE("R7C",'Mapa riesgos corrupción'!#REF!),"")</f>
        <v>#REF!</v>
      </c>
      <c r="S22" s="24" t="e">
        <f>IF(AND('Mapa riesgos corrupción'!#REF!="Alta",'Mapa riesgos corrupción'!#REF!="Menor"),CONCATENATE("R7C",'Mapa riesgos corrupción'!#REF!),"")</f>
        <v>#REF!</v>
      </c>
      <c r="T22" s="24" t="e">
        <f>IF(AND('Mapa riesgos corrupción'!#REF!="Alta",'Mapa riesgos corrupción'!#REF!="Menor"),CONCATENATE("R7C",'Mapa riesgos corrupción'!#REF!),"")</f>
        <v>#REF!</v>
      </c>
      <c r="U22" s="25" t="e">
        <f>IF(AND('Mapa riesgos corrupción'!#REF!="Alta",'Mapa riesgos corrupción'!#REF!="Menor"),CONCATENATE("R7C",'Mapa riesgos corrupción'!#REF!),"")</f>
        <v>#REF!</v>
      </c>
      <c r="V22" s="7" t="e">
        <f>IF(AND('Mapa riesgos corrupción'!#REF!="Alta",'Mapa riesgos corrupción'!#REF!="Moderado"),CONCATENATE("R7C",'Mapa riesgos corrupción'!#REF!),"")</f>
        <v>#REF!</v>
      </c>
      <c r="W22" s="8" t="e">
        <f>IF(AND('Mapa riesgos corrupción'!#REF!="Alta",'Mapa riesgos corrupción'!#REF!="Moderado"),CONCATENATE("R7C",'Mapa riesgos corrupción'!#REF!),"")</f>
        <v>#REF!</v>
      </c>
      <c r="X22" s="13" t="e">
        <f>IF(AND('Mapa riesgos corrupción'!#REF!="Alta",'Mapa riesgos corrupción'!#REF!="Moderado"),CONCATENATE("R7C",'Mapa riesgos corrupción'!#REF!),"")</f>
        <v>#REF!</v>
      </c>
      <c r="Y22" s="13" t="e">
        <f>IF(AND('Mapa riesgos corrupción'!#REF!="Alta",'Mapa riesgos corrupción'!#REF!="Moderado"),CONCATENATE("R7C",'Mapa riesgos corrupción'!#REF!),"")</f>
        <v>#REF!</v>
      </c>
      <c r="Z22" s="13" t="e">
        <f>IF(AND('Mapa riesgos corrupción'!#REF!="Alta",'Mapa riesgos corrupción'!#REF!="Moderado"),CONCATENATE("R7C",'Mapa riesgos corrupción'!#REF!),"")</f>
        <v>#REF!</v>
      </c>
      <c r="AA22" s="9" t="e">
        <f>IF(AND('Mapa riesgos corrupción'!#REF!="Alta",'Mapa riesgos corrupción'!#REF!="Moderado"),CONCATENATE("R7C",'Mapa riesgos corrupción'!#REF!),"")</f>
        <v>#REF!</v>
      </c>
      <c r="AB22" s="7" t="e">
        <f>IF(AND('Mapa riesgos corrupción'!#REF!="Alta",'Mapa riesgos corrupción'!#REF!="Mayor"),CONCATENATE("R7C",'Mapa riesgos corrupción'!#REF!),"")</f>
        <v>#REF!</v>
      </c>
      <c r="AC22" s="8" t="e">
        <f>IF(AND('Mapa riesgos corrupción'!#REF!="Alta",'Mapa riesgos corrupción'!#REF!="Mayor"),CONCATENATE("R7C",'Mapa riesgos corrupción'!#REF!),"")</f>
        <v>#REF!</v>
      </c>
      <c r="AD22" s="13" t="e">
        <f>IF(AND('Mapa riesgos corrupción'!#REF!="Alta",'Mapa riesgos corrupción'!#REF!="Mayor"),CONCATENATE("R7C",'Mapa riesgos corrupción'!#REF!),"")</f>
        <v>#REF!</v>
      </c>
      <c r="AE22" s="13" t="e">
        <f>IF(AND('Mapa riesgos corrupción'!#REF!="Alta",'Mapa riesgos corrupción'!#REF!="Mayor"),CONCATENATE("R7C",'Mapa riesgos corrupción'!#REF!),"")</f>
        <v>#REF!</v>
      </c>
      <c r="AF22" s="13" t="e">
        <f>IF(AND('Mapa riesgos corrupción'!#REF!="Alta",'Mapa riesgos corrupción'!#REF!="Mayor"),CONCATENATE("R7C",'Mapa riesgos corrupción'!#REF!),"")</f>
        <v>#REF!</v>
      </c>
      <c r="AG22" s="9" t="e">
        <f>IF(AND('Mapa riesgos corrupción'!#REF!="Alta",'Mapa riesgos corrupción'!#REF!="Mayor"),CONCATENATE("R7C",'Mapa riesgos corrupción'!#REF!),"")</f>
        <v>#REF!</v>
      </c>
      <c r="AH22" s="10" t="e">
        <f>IF(AND('Mapa riesgos corrupción'!#REF!="Alta",'Mapa riesgos corrupción'!#REF!="Catastrófico"),CONCATENATE("R7C",'Mapa riesgos corrupción'!#REF!),"")</f>
        <v>#REF!</v>
      </c>
      <c r="AI22" s="11" t="e">
        <f>IF(AND('Mapa riesgos corrupción'!#REF!="Alta",'Mapa riesgos corrupción'!#REF!="Catastrófico"),CONCATENATE("R7C",'Mapa riesgos corrupción'!#REF!),"")</f>
        <v>#REF!</v>
      </c>
      <c r="AJ22" s="11" t="e">
        <f>IF(AND('Mapa riesgos corrupción'!#REF!="Alta",'Mapa riesgos corrupción'!#REF!="Catastrófico"),CONCATENATE("R7C",'Mapa riesgos corrupción'!#REF!),"")</f>
        <v>#REF!</v>
      </c>
      <c r="AK22" s="11" t="e">
        <f>IF(AND('Mapa riesgos corrupción'!#REF!="Alta",'Mapa riesgos corrupción'!#REF!="Catastrófico"),CONCATENATE("R7C",'Mapa riesgos corrupción'!#REF!),"")</f>
        <v>#REF!</v>
      </c>
      <c r="AL22" s="11" t="e">
        <f>IF(AND('Mapa riesgos corrupción'!#REF!="Alta",'Mapa riesgos corrupción'!#REF!="Catastrófico"),CONCATENATE("R7C",'Mapa riesgos corrupción'!#REF!),"")</f>
        <v>#REF!</v>
      </c>
      <c r="AM22" s="12" t="e">
        <f>IF(AND('Mapa riesgos corrupción'!#REF!="Alta",'Mapa riesgos corrupción'!#REF!="Catastrófico"),CONCATENATE("R7C",'Mapa riesgos corrupción'!#REF!),"")</f>
        <v>#REF!</v>
      </c>
      <c r="AN22" s="39"/>
      <c r="AO22" s="529"/>
      <c r="AP22" s="530"/>
      <c r="AQ22" s="530"/>
      <c r="AR22" s="530"/>
      <c r="AS22" s="530"/>
      <c r="AT22" s="531"/>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478"/>
      <c r="C23" s="478"/>
      <c r="D23" s="479"/>
      <c r="E23" s="519"/>
      <c r="F23" s="520"/>
      <c r="G23" s="520"/>
      <c r="H23" s="520"/>
      <c r="I23" s="536"/>
      <c r="J23" s="23" t="e">
        <f>IF(AND('Mapa riesgos corrupción'!#REF!="Alta",'Mapa riesgos corrupción'!#REF!="Leve"),CONCATENATE("R8C",'Mapa riesgos corrupción'!#REF!),"")</f>
        <v>#REF!</v>
      </c>
      <c r="K23" s="24" t="e">
        <f>IF(AND('Mapa riesgos corrupción'!#REF!="Alta",'Mapa riesgos corrupción'!#REF!="Leve"),CONCATENATE("R8C",'Mapa riesgos corrupción'!#REF!),"")</f>
        <v>#REF!</v>
      </c>
      <c r="L23" s="24" t="e">
        <f>IF(AND('Mapa riesgos corrupción'!#REF!="Alta",'Mapa riesgos corrupción'!#REF!="Leve"),CONCATENATE("R8C",'Mapa riesgos corrupción'!#REF!),"")</f>
        <v>#REF!</v>
      </c>
      <c r="M23" s="24" t="e">
        <f>IF(AND('Mapa riesgos corrupción'!#REF!="Alta",'Mapa riesgos corrupción'!#REF!="Leve"),CONCATENATE("R8C",'Mapa riesgos corrupción'!#REF!),"")</f>
        <v>#REF!</v>
      </c>
      <c r="N23" s="24" t="e">
        <f>IF(AND('Mapa riesgos corrupción'!#REF!="Alta",'Mapa riesgos corrupción'!#REF!="Leve"),CONCATENATE("R8C",'Mapa riesgos corrupción'!#REF!),"")</f>
        <v>#REF!</v>
      </c>
      <c r="O23" s="25" t="e">
        <f>IF(AND('Mapa riesgos corrupción'!#REF!="Alta",'Mapa riesgos corrupción'!#REF!="Leve"),CONCATENATE("R8C",'Mapa riesgos corrupción'!#REF!),"")</f>
        <v>#REF!</v>
      </c>
      <c r="P23" s="23" t="e">
        <f>IF(AND('Mapa riesgos corrupción'!#REF!="Alta",'Mapa riesgos corrupción'!#REF!="Menor"),CONCATENATE("R8C",'Mapa riesgos corrupción'!#REF!),"")</f>
        <v>#REF!</v>
      </c>
      <c r="Q23" s="24" t="e">
        <f>IF(AND('Mapa riesgos corrupción'!#REF!="Alta",'Mapa riesgos corrupción'!#REF!="Menor"),CONCATENATE("R8C",'Mapa riesgos corrupción'!#REF!),"")</f>
        <v>#REF!</v>
      </c>
      <c r="R23" s="24" t="e">
        <f>IF(AND('Mapa riesgos corrupción'!#REF!="Alta",'Mapa riesgos corrupción'!#REF!="Menor"),CONCATENATE("R8C",'Mapa riesgos corrupción'!#REF!),"")</f>
        <v>#REF!</v>
      </c>
      <c r="S23" s="24" t="e">
        <f>IF(AND('Mapa riesgos corrupción'!#REF!="Alta",'Mapa riesgos corrupción'!#REF!="Menor"),CONCATENATE("R8C",'Mapa riesgos corrupción'!#REF!),"")</f>
        <v>#REF!</v>
      </c>
      <c r="T23" s="24" t="e">
        <f>IF(AND('Mapa riesgos corrupción'!#REF!="Alta",'Mapa riesgos corrupción'!#REF!="Menor"),CONCATENATE("R8C",'Mapa riesgos corrupción'!#REF!),"")</f>
        <v>#REF!</v>
      </c>
      <c r="U23" s="25" t="e">
        <f>IF(AND('Mapa riesgos corrupción'!#REF!="Alta",'Mapa riesgos corrupción'!#REF!="Menor"),CONCATENATE("R8C",'Mapa riesgos corrupción'!#REF!),"")</f>
        <v>#REF!</v>
      </c>
      <c r="V23" s="7" t="e">
        <f>IF(AND('Mapa riesgos corrupción'!#REF!="Alta",'Mapa riesgos corrupción'!#REF!="Moderado"),CONCATENATE("R8C",'Mapa riesgos corrupción'!#REF!),"")</f>
        <v>#REF!</v>
      </c>
      <c r="W23" s="8" t="e">
        <f>IF(AND('Mapa riesgos corrupción'!#REF!="Alta",'Mapa riesgos corrupción'!#REF!="Moderado"),CONCATENATE("R8C",'Mapa riesgos corrupción'!#REF!),"")</f>
        <v>#REF!</v>
      </c>
      <c r="X23" s="13" t="e">
        <f>IF(AND('Mapa riesgos corrupción'!#REF!="Alta",'Mapa riesgos corrupción'!#REF!="Moderado"),CONCATENATE("R8C",'Mapa riesgos corrupción'!#REF!),"")</f>
        <v>#REF!</v>
      </c>
      <c r="Y23" s="13" t="e">
        <f>IF(AND('Mapa riesgos corrupción'!#REF!="Alta",'Mapa riesgos corrupción'!#REF!="Moderado"),CONCATENATE("R8C",'Mapa riesgos corrupción'!#REF!),"")</f>
        <v>#REF!</v>
      </c>
      <c r="Z23" s="13" t="e">
        <f>IF(AND('Mapa riesgos corrupción'!#REF!="Alta",'Mapa riesgos corrupción'!#REF!="Moderado"),CONCATENATE("R8C",'Mapa riesgos corrupción'!#REF!),"")</f>
        <v>#REF!</v>
      </c>
      <c r="AA23" s="9" t="e">
        <f>IF(AND('Mapa riesgos corrupción'!#REF!="Alta",'Mapa riesgos corrupción'!#REF!="Moderado"),CONCATENATE("R8C",'Mapa riesgos corrupción'!#REF!),"")</f>
        <v>#REF!</v>
      </c>
      <c r="AB23" s="7" t="e">
        <f>IF(AND('Mapa riesgos corrupción'!#REF!="Alta",'Mapa riesgos corrupción'!#REF!="Mayor"),CONCATENATE("R8C",'Mapa riesgos corrupción'!#REF!),"")</f>
        <v>#REF!</v>
      </c>
      <c r="AC23" s="8" t="e">
        <f>IF(AND('Mapa riesgos corrupción'!#REF!="Alta",'Mapa riesgos corrupción'!#REF!="Mayor"),CONCATENATE("R8C",'Mapa riesgos corrupción'!#REF!),"")</f>
        <v>#REF!</v>
      </c>
      <c r="AD23" s="13" t="e">
        <f>IF(AND('Mapa riesgos corrupción'!#REF!="Alta",'Mapa riesgos corrupción'!#REF!="Mayor"),CONCATENATE("R8C",'Mapa riesgos corrupción'!#REF!),"")</f>
        <v>#REF!</v>
      </c>
      <c r="AE23" s="13" t="e">
        <f>IF(AND('Mapa riesgos corrupción'!#REF!="Alta",'Mapa riesgos corrupción'!#REF!="Mayor"),CONCATENATE("R8C",'Mapa riesgos corrupción'!#REF!),"")</f>
        <v>#REF!</v>
      </c>
      <c r="AF23" s="13" t="e">
        <f>IF(AND('Mapa riesgos corrupción'!#REF!="Alta",'Mapa riesgos corrupción'!#REF!="Mayor"),CONCATENATE("R8C",'Mapa riesgos corrupción'!#REF!),"")</f>
        <v>#REF!</v>
      </c>
      <c r="AG23" s="9" t="e">
        <f>IF(AND('Mapa riesgos corrupción'!#REF!="Alta",'Mapa riesgos corrupción'!#REF!="Mayor"),CONCATENATE("R8C",'Mapa riesgos corrupción'!#REF!),"")</f>
        <v>#REF!</v>
      </c>
      <c r="AH23" s="10" t="e">
        <f>IF(AND('Mapa riesgos corrupción'!#REF!="Alta",'Mapa riesgos corrupción'!#REF!="Catastrófico"),CONCATENATE("R8C",'Mapa riesgos corrupción'!#REF!),"")</f>
        <v>#REF!</v>
      </c>
      <c r="AI23" s="11" t="e">
        <f>IF(AND('Mapa riesgos corrupción'!#REF!="Alta",'Mapa riesgos corrupción'!#REF!="Catastrófico"),CONCATENATE("R8C",'Mapa riesgos corrupción'!#REF!),"")</f>
        <v>#REF!</v>
      </c>
      <c r="AJ23" s="11" t="e">
        <f>IF(AND('Mapa riesgos corrupción'!#REF!="Alta",'Mapa riesgos corrupción'!#REF!="Catastrófico"),CONCATENATE("R8C",'Mapa riesgos corrupción'!#REF!),"")</f>
        <v>#REF!</v>
      </c>
      <c r="AK23" s="11" t="e">
        <f>IF(AND('Mapa riesgos corrupción'!#REF!="Alta",'Mapa riesgos corrupción'!#REF!="Catastrófico"),CONCATENATE("R8C",'Mapa riesgos corrupción'!#REF!),"")</f>
        <v>#REF!</v>
      </c>
      <c r="AL23" s="11" t="e">
        <f>IF(AND('Mapa riesgos corrupción'!#REF!="Alta",'Mapa riesgos corrupción'!#REF!="Catastrófico"),CONCATENATE("R8C",'Mapa riesgos corrupción'!#REF!),"")</f>
        <v>#REF!</v>
      </c>
      <c r="AM23" s="12" t="e">
        <f>IF(AND('Mapa riesgos corrupción'!#REF!="Alta",'Mapa riesgos corrupción'!#REF!="Catastrófico"),CONCATENATE("R8C",'Mapa riesgos corrupción'!#REF!),"")</f>
        <v>#REF!</v>
      </c>
      <c r="AN23" s="39"/>
      <c r="AO23" s="529"/>
      <c r="AP23" s="530"/>
      <c r="AQ23" s="530"/>
      <c r="AR23" s="530"/>
      <c r="AS23" s="530"/>
      <c r="AT23" s="531"/>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478"/>
      <c r="C24" s="478"/>
      <c r="D24" s="479"/>
      <c r="E24" s="519"/>
      <c r="F24" s="520"/>
      <c r="G24" s="520"/>
      <c r="H24" s="520"/>
      <c r="I24" s="536"/>
      <c r="J24" s="23" t="e">
        <f>IF(AND('Mapa riesgos corrupción'!#REF!="Alta",'Mapa riesgos corrupción'!#REF!="Leve"),CONCATENATE("R9C",'Mapa riesgos corrupción'!#REF!),"")</f>
        <v>#REF!</v>
      </c>
      <c r="K24" s="24" t="e">
        <f>IF(AND('Mapa riesgos corrupción'!#REF!="Alta",'Mapa riesgos corrupción'!#REF!="Leve"),CONCATENATE("R9C",'Mapa riesgos corrupción'!#REF!),"")</f>
        <v>#REF!</v>
      </c>
      <c r="L24" s="24" t="e">
        <f>IF(AND('Mapa riesgos corrupción'!#REF!="Alta",'Mapa riesgos corrupción'!#REF!="Leve"),CONCATENATE("R9C",'Mapa riesgos corrupción'!#REF!),"")</f>
        <v>#REF!</v>
      </c>
      <c r="M24" s="24" t="e">
        <f>IF(AND('Mapa riesgos corrupción'!#REF!="Alta",'Mapa riesgos corrupción'!#REF!="Leve"),CONCATENATE("R9C",'Mapa riesgos corrupción'!#REF!),"")</f>
        <v>#REF!</v>
      </c>
      <c r="N24" s="24" t="e">
        <f>IF(AND('Mapa riesgos corrupción'!#REF!="Alta",'Mapa riesgos corrupción'!#REF!="Leve"),CONCATENATE("R9C",'Mapa riesgos corrupción'!#REF!),"")</f>
        <v>#REF!</v>
      </c>
      <c r="O24" s="25" t="e">
        <f>IF(AND('Mapa riesgos corrupción'!#REF!="Alta",'Mapa riesgos corrupción'!#REF!="Leve"),CONCATENATE("R9C",'Mapa riesgos corrupción'!#REF!),"")</f>
        <v>#REF!</v>
      </c>
      <c r="P24" s="23" t="e">
        <f>IF(AND('Mapa riesgos corrupción'!#REF!="Alta",'Mapa riesgos corrupción'!#REF!="Menor"),CONCATENATE("R9C",'Mapa riesgos corrupción'!#REF!),"")</f>
        <v>#REF!</v>
      </c>
      <c r="Q24" s="24" t="e">
        <f>IF(AND('Mapa riesgos corrupción'!#REF!="Alta",'Mapa riesgos corrupción'!#REF!="Menor"),CONCATENATE("R9C",'Mapa riesgos corrupción'!#REF!),"")</f>
        <v>#REF!</v>
      </c>
      <c r="R24" s="24" t="e">
        <f>IF(AND('Mapa riesgos corrupción'!#REF!="Alta",'Mapa riesgos corrupción'!#REF!="Menor"),CONCATENATE("R9C",'Mapa riesgos corrupción'!#REF!),"")</f>
        <v>#REF!</v>
      </c>
      <c r="S24" s="24" t="e">
        <f>IF(AND('Mapa riesgos corrupción'!#REF!="Alta",'Mapa riesgos corrupción'!#REF!="Menor"),CONCATENATE("R9C",'Mapa riesgos corrupción'!#REF!),"")</f>
        <v>#REF!</v>
      </c>
      <c r="T24" s="24" t="e">
        <f>IF(AND('Mapa riesgos corrupción'!#REF!="Alta",'Mapa riesgos corrupción'!#REF!="Menor"),CONCATENATE("R9C",'Mapa riesgos corrupción'!#REF!),"")</f>
        <v>#REF!</v>
      </c>
      <c r="U24" s="25" t="e">
        <f>IF(AND('Mapa riesgos corrupción'!#REF!="Alta",'Mapa riesgos corrupción'!#REF!="Menor"),CONCATENATE("R9C",'Mapa riesgos corrupción'!#REF!),"")</f>
        <v>#REF!</v>
      </c>
      <c r="V24" s="7" t="e">
        <f>IF(AND('Mapa riesgos corrupción'!#REF!="Alta",'Mapa riesgos corrupción'!#REF!="Moderado"),CONCATENATE("R9C",'Mapa riesgos corrupción'!#REF!),"")</f>
        <v>#REF!</v>
      </c>
      <c r="W24" s="8" t="e">
        <f>IF(AND('Mapa riesgos corrupción'!#REF!="Alta",'Mapa riesgos corrupción'!#REF!="Moderado"),CONCATENATE("R9C",'Mapa riesgos corrupción'!#REF!),"")</f>
        <v>#REF!</v>
      </c>
      <c r="X24" s="13" t="e">
        <f>IF(AND('Mapa riesgos corrupción'!#REF!="Alta",'Mapa riesgos corrupción'!#REF!="Moderado"),CONCATENATE("R9C",'Mapa riesgos corrupción'!#REF!),"")</f>
        <v>#REF!</v>
      </c>
      <c r="Y24" s="13" t="e">
        <f>IF(AND('Mapa riesgos corrupción'!#REF!="Alta",'Mapa riesgos corrupción'!#REF!="Moderado"),CONCATENATE("R9C",'Mapa riesgos corrupción'!#REF!),"")</f>
        <v>#REF!</v>
      </c>
      <c r="Z24" s="13" t="e">
        <f>IF(AND('Mapa riesgos corrupción'!#REF!="Alta",'Mapa riesgos corrupción'!#REF!="Moderado"),CONCATENATE("R9C",'Mapa riesgos corrupción'!#REF!),"")</f>
        <v>#REF!</v>
      </c>
      <c r="AA24" s="9" t="e">
        <f>IF(AND('Mapa riesgos corrupción'!#REF!="Alta",'Mapa riesgos corrupción'!#REF!="Moderado"),CONCATENATE("R9C",'Mapa riesgos corrupción'!#REF!),"")</f>
        <v>#REF!</v>
      </c>
      <c r="AB24" s="7" t="e">
        <f>IF(AND('Mapa riesgos corrupción'!#REF!="Alta",'Mapa riesgos corrupción'!#REF!="Mayor"),CONCATENATE("R9C",'Mapa riesgos corrupción'!#REF!),"")</f>
        <v>#REF!</v>
      </c>
      <c r="AC24" s="8" t="e">
        <f>IF(AND('Mapa riesgos corrupción'!#REF!="Alta",'Mapa riesgos corrupción'!#REF!="Mayor"),CONCATENATE("R9C",'Mapa riesgos corrupción'!#REF!),"")</f>
        <v>#REF!</v>
      </c>
      <c r="AD24" s="13" t="e">
        <f>IF(AND('Mapa riesgos corrupción'!#REF!="Alta",'Mapa riesgos corrupción'!#REF!="Mayor"),CONCATENATE("R9C",'Mapa riesgos corrupción'!#REF!),"")</f>
        <v>#REF!</v>
      </c>
      <c r="AE24" s="13" t="e">
        <f>IF(AND('Mapa riesgos corrupción'!#REF!="Alta",'Mapa riesgos corrupción'!#REF!="Mayor"),CONCATENATE("R9C",'Mapa riesgos corrupción'!#REF!),"")</f>
        <v>#REF!</v>
      </c>
      <c r="AF24" s="13" t="e">
        <f>IF(AND('Mapa riesgos corrupción'!#REF!="Alta",'Mapa riesgos corrupción'!#REF!="Mayor"),CONCATENATE("R9C",'Mapa riesgos corrupción'!#REF!),"")</f>
        <v>#REF!</v>
      </c>
      <c r="AG24" s="9" t="e">
        <f>IF(AND('Mapa riesgos corrupción'!#REF!="Alta",'Mapa riesgos corrupción'!#REF!="Mayor"),CONCATENATE("R9C",'Mapa riesgos corrupción'!#REF!),"")</f>
        <v>#REF!</v>
      </c>
      <c r="AH24" s="10" t="e">
        <f>IF(AND('Mapa riesgos corrupción'!#REF!="Alta",'Mapa riesgos corrupción'!#REF!="Catastrófico"),CONCATENATE("R9C",'Mapa riesgos corrupción'!#REF!),"")</f>
        <v>#REF!</v>
      </c>
      <c r="AI24" s="11" t="e">
        <f>IF(AND('Mapa riesgos corrupción'!#REF!="Alta",'Mapa riesgos corrupción'!#REF!="Catastrófico"),CONCATENATE("R9C",'Mapa riesgos corrupción'!#REF!),"")</f>
        <v>#REF!</v>
      </c>
      <c r="AJ24" s="11" t="e">
        <f>IF(AND('Mapa riesgos corrupción'!#REF!="Alta",'Mapa riesgos corrupción'!#REF!="Catastrófico"),CONCATENATE("R9C",'Mapa riesgos corrupción'!#REF!),"")</f>
        <v>#REF!</v>
      </c>
      <c r="AK24" s="11" t="e">
        <f>IF(AND('Mapa riesgos corrupción'!#REF!="Alta",'Mapa riesgos corrupción'!#REF!="Catastrófico"),CONCATENATE("R9C",'Mapa riesgos corrupción'!#REF!),"")</f>
        <v>#REF!</v>
      </c>
      <c r="AL24" s="11" t="e">
        <f>IF(AND('Mapa riesgos corrupción'!#REF!="Alta",'Mapa riesgos corrupción'!#REF!="Catastrófico"),CONCATENATE("R9C",'Mapa riesgos corrupción'!#REF!),"")</f>
        <v>#REF!</v>
      </c>
      <c r="AM24" s="12" t="e">
        <f>IF(AND('Mapa riesgos corrupción'!#REF!="Alta",'Mapa riesgos corrupción'!#REF!="Catastrófico"),CONCATENATE("R9C",'Mapa riesgos corrupción'!#REF!),"")</f>
        <v>#REF!</v>
      </c>
      <c r="AN24" s="39"/>
      <c r="AO24" s="529"/>
      <c r="AP24" s="530"/>
      <c r="AQ24" s="530"/>
      <c r="AR24" s="530"/>
      <c r="AS24" s="530"/>
      <c r="AT24" s="531"/>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478"/>
      <c r="C25" s="478"/>
      <c r="D25" s="479"/>
      <c r="E25" s="522"/>
      <c r="F25" s="523"/>
      <c r="G25" s="523"/>
      <c r="H25" s="523"/>
      <c r="I25" s="523"/>
      <c r="J25" s="26" t="e">
        <f>IF(AND('Mapa riesgos corrupción'!#REF!="Alta",'Mapa riesgos corrupción'!#REF!="Leve"),CONCATENATE("R10C",'Mapa riesgos corrupción'!#REF!),"")</f>
        <v>#REF!</v>
      </c>
      <c r="K25" s="27" t="e">
        <f>IF(AND('Mapa riesgos corrupción'!#REF!="Alta",'Mapa riesgos corrupción'!#REF!="Leve"),CONCATENATE("R10C",'Mapa riesgos corrupción'!#REF!),"")</f>
        <v>#REF!</v>
      </c>
      <c r="L25" s="27" t="e">
        <f>IF(AND('Mapa riesgos corrupción'!#REF!="Alta",'Mapa riesgos corrupción'!#REF!="Leve"),CONCATENATE("R10C",'Mapa riesgos corrupción'!#REF!),"")</f>
        <v>#REF!</v>
      </c>
      <c r="M25" s="27" t="e">
        <f>IF(AND('Mapa riesgos corrupción'!#REF!="Alta",'Mapa riesgos corrupción'!#REF!="Leve"),CONCATENATE("R10C",'Mapa riesgos corrupción'!#REF!),"")</f>
        <v>#REF!</v>
      </c>
      <c r="N25" s="27" t="e">
        <f>IF(AND('Mapa riesgos corrupción'!#REF!="Alta",'Mapa riesgos corrupción'!#REF!="Leve"),CONCATENATE("R10C",'Mapa riesgos corrupción'!#REF!),"")</f>
        <v>#REF!</v>
      </c>
      <c r="O25" s="28" t="e">
        <f>IF(AND('Mapa riesgos corrupción'!#REF!="Alta",'Mapa riesgos corrupción'!#REF!="Leve"),CONCATENATE("R10C",'Mapa riesgos corrupción'!#REF!),"")</f>
        <v>#REF!</v>
      </c>
      <c r="P25" s="26" t="e">
        <f>IF(AND('Mapa riesgos corrupción'!#REF!="Alta",'Mapa riesgos corrupción'!#REF!="Menor"),CONCATENATE("R10C",'Mapa riesgos corrupción'!#REF!),"")</f>
        <v>#REF!</v>
      </c>
      <c r="Q25" s="27" t="e">
        <f>IF(AND('Mapa riesgos corrupción'!#REF!="Alta",'Mapa riesgos corrupción'!#REF!="Menor"),CONCATENATE("R10C",'Mapa riesgos corrupción'!#REF!),"")</f>
        <v>#REF!</v>
      </c>
      <c r="R25" s="27" t="e">
        <f>IF(AND('Mapa riesgos corrupción'!#REF!="Alta",'Mapa riesgos corrupción'!#REF!="Menor"),CONCATENATE("R10C",'Mapa riesgos corrupción'!#REF!),"")</f>
        <v>#REF!</v>
      </c>
      <c r="S25" s="27" t="e">
        <f>IF(AND('Mapa riesgos corrupción'!#REF!="Alta",'Mapa riesgos corrupción'!#REF!="Menor"),CONCATENATE("R10C",'Mapa riesgos corrupción'!#REF!),"")</f>
        <v>#REF!</v>
      </c>
      <c r="T25" s="27" t="e">
        <f>IF(AND('Mapa riesgos corrupción'!#REF!="Alta",'Mapa riesgos corrupción'!#REF!="Menor"),CONCATENATE("R10C",'Mapa riesgos corrupción'!#REF!),"")</f>
        <v>#REF!</v>
      </c>
      <c r="U25" s="28" t="e">
        <f>IF(AND('Mapa riesgos corrupción'!#REF!="Alta",'Mapa riesgos corrupción'!#REF!="Menor"),CONCATENATE("R10C",'Mapa riesgos corrupción'!#REF!),"")</f>
        <v>#REF!</v>
      </c>
      <c r="V25" s="14" t="e">
        <f>IF(AND('Mapa riesgos corrupción'!#REF!="Alta",'Mapa riesgos corrupción'!#REF!="Moderado"),CONCATENATE("R10C",'Mapa riesgos corrupción'!#REF!),"")</f>
        <v>#REF!</v>
      </c>
      <c r="W25" s="15" t="e">
        <f>IF(AND('Mapa riesgos corrupción'!#REF!="Alta",'Mapa riesgos corrupción'!#REF!="Moderado"),CONCATENATE("R10C",'Mapa riesgos corrupción'!#REF!),"")</f>
        <v>#REF!</v>
      </c>
      <c r="X25" s="15" t="e">
        <f>IF(AND('Mapa riesgos corrupción'!#REF!="Alta",'Mapa riesgos corrupción'!#REF!="Moderado"),CONCATENATE("R10C",'Mapa riesgos corrupción'!#REF!),"")</f>
        <v>#REF!</v>
      </c>
      <c r="Y25" s="15" t="e">
        <f>IF(AND('Mapa riesgos corrupción'!#REF!="Alta",'Mapa riesgos corrupción'!#REF!="Moderado"),CONCATENATE("R10C",'Mapa riesgos corrupción'!#REF!),"")</f>
        <v>#REF!</v>
      </c>
      <c r="Z25" s="15" t="e">
        <f>IF(AND('Mapa riesgos corrupción'!#REF!="Alta",'Mapa riesgos corrupción'!#REF!="Moderado"),CONCATENATE("R10C",'Mapa riesgos corrupción'!#REF!),"")</f>
        <v>#REF!</v>
      </c>
      <c r="AA25" s="16" t="e">
        <f>IF(AND('Mapa riesgos corrupción'!#REF!="Alta",'Mapa riesgos corrupción'!#REF!="Moderado"),CONCATENATE("R10C",'Mapa riesgos corrupción'!#REF!),"")</f>
        <v>#REF!</v>
      </c>
      <c r="AB25" s="14" t="e">
        <f>IF(AND('Mapa riesgos corrupción'!#REF!="Alta",'Mapa riesgos corrupción'!#REF!="Mayor"),CONCATENATE("R10C",'Mapa riesgos corrupción'!#REF!),"")</f>
        <v>#REF!</v>
      </c>
      <c r="AC25" s="15" t="e">
        <f>IF(AND('Mapa riesgos corrupción'!#REF!="Alta",'Mapa riesgos corrupción'!#REF!="Mayor"),CONCATENATE("R10C",'Mapa riesgos corrupción'!#REF!),"")</f>
        <v>#REF!</v>
      </c>
      <c r="AD25" s="15" t="e">
        <f>IF(AND('Mapa riesgos corrupción'!#REF!="Alta",'Mapa riesgos corrupción'!#REF!="Mayor"),CONCATENATE("R10C",'Mapa riesgos corrupción'!#REF!),"")</f>
        <v>#REF!</v>
      </c>
      <c r="AE25" s="15" t="e">
        <f>IF(AND('Mapa riesgos corrupción'!#REF!="Alta",'Mapa riesgos corrupción'!#REF!="Mayor"),CONCATENATE("R10C",'Mapa riesgos corrupción'!#REF!),"")</f>
        <v>#REF!</v>
      </c>
      <c r="AF25" s="15" t="e">
        <f>IF(AND('Mapa riesgos corrupción'!#REF!="Alta",'Mapa riesgos corrupción'!#REF!="Mayor"),CONCATENATE("R10C",'Mapa riesgos corrupción'!#REF!),"")</f>
        <v>#REF!</v>
      </c>
      <c r="AG25" s="16" t="e">
        <f>IF(AND('Mapa riesgos corrupción'!#REF!="Alta",'Mapa riesgos corrupción'!#REF!="Mayor"),CONCATENATE("R10C",'Mapa riesgos corrupción'!#REF!),"")</f>
        <v>#REF!</v>
      </c>
      <c r="AH25" s="17" t="e">
        <f>IF(AND('Mapa riesgos corrupción'!#REF!="Alta",'Mapa riesgos corrupción'!#REF!="Catastrófico"),CONCATENATE("R10C",'Mapa riesgos corrupción'!#REF!),"")</f>
        <v>#REF!</v>
      </c>
      <c r="AI25" s="18" t="e">
        <f>IF(AND('Mapa riesgos corrupción'!#REF!="Alta",'Mapa riesgos corrupción'!#REF!="Catastrófico"),CONCATENATE("R10C",'Mapa riesgos corrupción'!#REF!),"")</f>
        <v>#REF!</v>
      </c>
      <c r="AJ25" s="18" t="e">
        <f>IF(AND('Mapa riesgos corrupción'!#REF!="Alta",'Mapa riesgos corrupción'!#REF!="Catastrófico"),CONCATENATE("R10C",'Mapa riesgos corrupción'!#REF!),"")</f>
        <v>#REF!</v>
      </c>
      <c r="AK25" s="18" t="e">
        <f>IF(AND('Mapa riesgos corrupción'!#REF!="Alta",'Mapa riesgos corrupción'!#REF!="Catastrófico"),CONCATENATE("R10C",'Mapa riesgos corrupción'!#REF!),"")</f>
        <v>#REF!</v>
      </c>
      <c r="AL25" s="18" t="e">
        <f>IF(AND('Mapa riesgos corrupción'!#REF!="Alta",'Mapa riesgos corrupción'!#REF!="Catastrófico"),CONCATENATE("R10C",'Mapa riesgos corrupción'!#REF!),"")</f>
        <v>#REF!</v>
      </c>
      <c r="AM25" s="19" t="e">
        <f>IF(AND('Mapa riesgos corrupción'!#REF!="Alta",'Mapa riesgos corrupción'!#REF!="Catastrófico"),CONCATENATE("R10C",'Mapa riesgos corrupción'!#REF!),"")</f>
        <v>#REF!</v>
      </c>
      <c r="AN25" s="39"/>
      <c r="AO25" s="532"/>
      <c r="AP25" s="533"/>
      <c r="AQ25" s="533"/>
      <c r="AR25" s="533"/>
      <c r="AS25" s="533"/>
      <c r="AT25" s="534"/>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478"/>
      <c r="C26" s="478"/>
      <c r="D26" s="479"/>
      <c r="E26" s="516" t="s">
        <v>66</v>
      </c>
      <c r="F26" s="517"/>
      <c r="G26" s="517"/>
      <c r="H26" s="517"/>
      <c r="I26" s="518"/>
      <c r="J26" s="20" t="str">
        <f>IF(AND('Mapa riesgos corrupción'!$AD$3="Media",'Mapa riesgos corrupción'!$AF$3="Leve"),CONCATENATE("R1C",'Mapa riesgos corrupción'!$T$3),"")</f>
        <v/>
      </c>
      <c r="K26" s="21" t="e">
        <f>IF(AND('Mapa riesgos corrupción'!#REF!="Media",'Mapa riesgos corrupción'!#REF!="Leve"),CONCATENATE("R1C",'Mapa riesgos corrupción'!#REF!),"")</f>
        <v>#REF!</v>
      </c>
      <c r="L26" s="21" t="e">
        <f>IF(AND('Mapa riesgos corrupción'!#REF!="Media",'Mapa riesgos corrupción'!#REF!="Leve"),CONCATENATE("R1C",'Mapa riesgos corrupción'!#REF!),"")</f>
        <v>#REF!</v>
      </c>
      <c r="M26" s="21" t="e">
        <f>IF(AND('Mapa riesgos corrupción'!#REF!="Media",'Mapa riesgos corrupción'!#REF!="Leve"),CONCATENATE("R1C",'Mapa riesgos corrupción'!#REF!),"")</f>
        <v>#REF!</v>
      </c>
      <c r="N26" s="21" t="e">
        <f>IF(AND('Mapa riesgos corrupción'!#REF!="Media",'Mapa riesgos corrupción'!#REF!="Leve"),CONCATENATE("R1C",'Mapa riesgos corrupción'!#REF!),"")</f>
        <v>#REF!</v>
      </c>
      <c r="O26" s="22" t="e">
        <f>IF(AND('Mapa riesgos corrupción'!#REF!="Media",'Mapa riesgos corrupción'!#REF!="Leve"),CONCATENATE("R1C",'Mapa riesgos corrupción'!#REF!),"")</f>
        <v>#REF!</v>
      </c>
      <c r="P26" s="20" t="str">
        <f>IF(AND('Mapa riesgos corrupción'!$AD$3="Media",'Mapa riesgos corrupción'!$AF$3="Menor"),CONCATENATE("R1C",'Mapa riesgos corrupción'!$T$3),"")</f>
        <v/>
      </c>
      <c r="Q26" s="21" t="e">
        <f>IF(AND('Mapa riesgos corrupción'!#REF!="Media",'Mapa riesgos corrupción'!#REF!="Menor"),CONCATENATE("R1C",'Mapa riesgos corrupción'!#REF!),"")</f>
        <v>#REF!</v>
      </c>
      <c r="R26" s="21" t="e">
        <f>IF(AND('Mapa riesgos corrupción'!#REF!="Media",'Mapa riesgos corrupción'!#REF!="Menor"),CONCATENATE("R1C",'Mapa riesgos corrupción'!#REF!),"")</f>
        <v>#REF!</v>
      </c>
      <c r="S26" s="21" t="e">
        <f>IF(AND('Mapa riesgos corrupción'!#REF!="Media",'Mapa riesgos corrupción'!#REF!="Menor"),CONCATENATE("R1C",'Mapa riesgos corrupción'!#REF!),"")</f>
        <v>#REF!</v>
      </c>
      <c r="T26" s="21" t="e">
        <f>IF(AND('Mapa riesgos corrupción'!#REF!="Media",'Mapa riesgos corrupción'!#REF!="Menor"),CONCATENATE("R1C",'Mapa riesgos corrupción'!#REF!),"")</f>
        <v>#REF!</v>
      </c>
      <c r="U26" s="22" t="e">
        <f>IF(AND('Mapa riesgos corrupción'!#REF!="Media",'Mapa riesgos corrupción'!#REF!="Menor"),CONCATENATE("R1C",'Mapa riesgos corrupción'!#REF!),"")</f>
        <v>#REF!</v>
      </c>
      <c r="V26" s="20" t="str">
        <f>IF(AND('Mapa riesgos corrupción'!$AD$3="Media",'Mapa riesgos corrupción'!$AF$3="Moderado"),CONCATENATE("R1C",'Mapa riesgos corrupción'!$T$3),"")</f>
        <v/>
      </c>
      <c r="W26" s="21" t="e">
        <f>IF(AND('Mapa riesgos corrupción'!#REF!="Media",'Mapa riesgos corrupción'!#REF!="Moderado"),CONCATENATE("R1C",'Mapa riesgos corrupción'!#REF!),"")</f>
        <v>#REF!</v>
      </c>
      <c r="X26" s="21" t="e">
        <f>IF(AND('Mapa riesgos corrupción'!#REF!="Media",'Mapa riesgos corrupción'!#REF!="Moderado"),CONCATENATE("R1C",'Mapa riesgos corrupción'!#REF!),"")</f>
        <v>#REF!</v>
      </c>
      <c r="Y26" s="21" t="e">
        <f>IF(AND('Mapa riesgos corrupción'!#REF!="Media",'Mapa riesgos corrupción'!#REF!="Moderado"),CONCATENATE("R1C",'Mapa riesgos corrupción'!#REF!),"")</f>
        <v>#REF!</v>
      </c>
      <c r="Z26" s="21" t="e">
        <f>IF(AND('Mapa riesgos corrupción'!#REF!="Media",'Mapa riesgos corrupción'!#REF!="Moderado"),CONCATENATE("R1C",'Mapa riesgos corrupción'!#REF!),"")</f>
        <v>#REF!</v>
      </c>
      <c r="AA26" s="22" t="e">
        <f>IF(AND('Mapa riesgos corrupción'!#REF!="Media",'Mapa riesgos corrupción'!#REF!="Moderado"),CONCATENATE("R1C",'Mapa riesgos corrupción'!#REF!),"")</f>
        <v>#REF!</v>
      </c>
      <c r="AB26" s="1" t="str">
        <f>IF(AND('Mapa riesgos corrupción'!$AD$3="Media",'Mapa riesgos corrupción'!$AF$3="Mayor"),CONCATENATE("R1C",'Mapa riesgos corrupción'!$T$3),"")</f>
        <v/>
      </c>
      <c r="AC26" s="2" t="e">
        <f>IF(AND('Mapa riesgos corrupción'!#REF!="Media",'Mapa riesgos corrupción'!#REF!="Mayor"),CONCATENATE("R1C",'Mapa riesgos corrupción'!#REF!),"")</f>
        <v>#REF!</v>
      </c>
      <c r="AD26" s="2" t="e">
        <f>IF(AND('Mapa riesgos corrupción'!#REF!="Media",'Mapa riesgos corrupción'!#REF!="Mayor"),CONCATENATE("R1C",'Mapa riesgos corrupción'!#REF!),"")</f>
        <v>#REF!</v>
      </c>
      <c r="AE26" s="2" t="e">
        <f>IF(AND('Mapa riesgos corrupción'!#REF!="Media",'Mapa riesgos corrupción'!#REF!="Mayor"),CONCATENATE("R1C",'Mapa riesgos corrupción'!#REF!),"")</f>
        <v>#REF!</v>
      </c>
      <c r="AF26" s="2" t="e">
        <f>IF(AND('Mapa riesgos corrupción'!#REF!="Media",'Mapa riesgos corrupción'!#REF!="Mayor"),CONCATENATE("R1C",'Mapa riesgos corrupción'!#REF!),"")</f>
        <v>#REF!</v>
      </c>
      <c r="AG26" s="3" t="e">
        <f>IF(AND('Mapa riesgos corrupción'!#REF!="Media",'Mapa riesgos corrupción'!#REF!="Mayor"),CONCATENATE("R1C",'Mapa riesgos corrupción'!#REF!),"")</f>
        <v>#REF!</v>
      </c>
      <c r="AH26" s="4" t="str">
        <f>IF(AND('Mapa riesgos corrupción'!$AD$3="Media",'Mapa riesgos corrupción'!$AF$3="Catastrófico"),CONCATENATE("R1C",'Mapa riesgos corrupción'!$T$3),"")</f>
        <v/>
      </c>
      <c r="AI26" s="5" t="e">
        <f>IF(AND('Mapa riesgos corrupción'!#REF!="Media",'Mapa riesgos corrupción'!#REF!="Catastrófico"),CONCATENATE("R1C",'Mapa riesgos corrupción'!#REF!),"")</f>
        <v>#REF!</v>
      </c>
      <c r="AJ26" s="5" t="e">
        <f>IF(AND('Mapa riesgos corrupción'!#REF!="Media",'Mapa riesgos corrupción'!#REF!="Catastrófico"),CONCATENATE("R1C",'Mapa riesgos corrupción'!#REF!),"")</f>
        <v>#REF!</v>
      </c>
      <c r="AK26" s="5" t="e">
        <f>IF(AND('Mapa riesgos corrupción'!#REF!="Media",'Mapa riesgos corrupción'!#REF!="Catastrófico"),CONCATENATE("R1C",'Mapa riesgos corrupción'!#REF!),"")</f>
        <v>#REF!</v>
      </c>
      <c r="AL26" s="5" t="e">
        <f>IF(AND('Mapa riesgos corrupción'!#REF!="Media",'Mapa riesgos corrupción'!#REF!="Catastrófico"),CONCATENATE("R1C",'Mapa riesgos corrupción'!#REF!),"")</f>
        <v>#REF!</v>
      </c>
      <c r="AM26" s="6" t="e">
        <f>IF(AND('Mapa riesgos corrupción'!#REF!="Media",'Mapa riesgos corrupción'!#REF!="Catastrófico"),CONCATENATE("R1C",'Mapa riesgos corrupción'!#REF!),"")</f>
        <v>#REF!</v>
      </c>
      <c r="AN26" s="39"/>
      <c r="AO26" s="557" t="s">
        <v>49</v>
      </c>
      <c r="AP26" s="558"/>
      <c r="AQ26" s="558"/>
      <c r="AR26" s="558"/>
      <c r="AS26" s="558"/>
      <c r="AT26" s="55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478"/>
      <c r="C27" s="478"/>
      <c r="D27" s="479"/>
      <c r="E27" s="535"/>
      <c r="F27" s="536"/>
      <c r="G27" s="536"/>
      <c r="H27" s="536"/>
      <c r="I27" s="521"/>
      <c r="J27" s="23" t="e">
        <f>IF(AND('Mapa riesgos corrupción'!#REF!="Media",'Mapa riesgos corrupción'!#REF!="Leve"),CONCATENATE("R2C",'Mapa riesgos corrupción'!#REF!),"")</f>
        <v>#REF!</v>
      </c>
      <c r="K27" s="24" t="e">
        <f>IF(AND('Mapa riesgos corrupción'!#REF!="Media",'Mapa riesgos corrupción'!#REF!="Leve"),CONCATENATE("R2C",'Mapa riesgos corrupción'!#REF!),"")</f>
        <v>#REF!</v>
      </c>
      <c r="L27" s="24" t="e">
        <f>IF(AND('Mapa riesgos corrupción'!#REF!="Media",'Mapa riesgos corrupción'!#REF!="Leve"),CONCATENATE("R2C",'Mapa riesgos corrupción'!#REF!),"")</f>
        <v>#REF!</v>
      </c>
      <c r="M27" s="24" t="e">
        <f>IF(AND('Mapa riesgos corrupción'!#REF!="Media",'Mapa riesgos corrupción'!#REF!="Leve"),CONCATENATE("R2C",'Mapa riesgos corrupción'!#REF!),"")</f>
        <v>#REF!</v>
      </c>
      <c r="N27" s="24" t="e">
        <f>IF(AND('Mapa riesgos corrupción'!#REF!="Media",'Mapa riesgos corrupción'!#REF!="Leve"),CONCATENATE("R2C",'Mapa riesgos corrupción'!#REF!),"")</f>
        <v>#REF!</v>
      </c>
      <c r="O27" s="25" t="e">
        <f>IF(AND('Mapa riesgos corrupción'!#REF!="Media",'Mapa riesgos corrupción'!#REF!="Leve"),CONCATENATE("R2C",'Mapa riesgos corrupción'!#REF!),"")</f>
        <v>#REF!</v>
      </c>
      <c r="P27" s="23" t="e">
        <f>IF(AND('Mapa riesgos corrupción'!#REF!="Media",'Mapa riesgos corrupción'!#REF!="Menor"),CONCATENATE("R2C",'Mapa riesgos corrupción'!#REF!),"")</f>
        <v>#REF!</v>
      </c>
      <c r="Q27" s="24" t="e">
        <f>IF(AND('Mapa riesgos corrupción'!#REF!="Media",'Mapa riesgos corrupción'!#REF!="Menor"),CONCATENATE("R2C",'Mapa riesgos corrupción'!#REF!),"")</f>
        <v>#REF!</v>
      </c>
      <c r="R27" s="24" t="e">
        <f>IF(AND('Mapa riesgos corrupción'!#REF!="Media",'Mapa riesgos corrupción'!#REF!="Menor"),CONCATENATE("R2C",'Mapa riesgos corrupción'!#REF!),"")</f>
        <v>#REF!</v>
      </c>
      <c r="S27" s="24" t="e">
        <f>IF(AND('Mapa riesgos corrupción'!#REF!="Media",'Mapa riesgos corrupción'!#REF!="Menor"),CONCATENATE("R2C",'Mapa riesgos corrupción'!#REF!),"")</f>
        <v>#REF!</v>
      </c>
      <c r="T27" s="24" t="e">
        <f>IF(AND('Mapa riesgos corrupción'!#REF!="Media",'Mapa riesgos corrupción'!#REF!="Menor"),CONCATENATE("R2C",'Mapa riesgos corrupción'!#REF!),"")</f>
        <v>#REF!</v>
      </c>
      <c r="U27" s="25" t="e">
        <f>IF(AND('Mapa riesgos corrupción'!#REF!="Media",'Mapa riesgos corrupción'!#REF!="Menor"),CONCATENATE("R2C",'Mapa riesgos corrupción'!#REF!),"")</f>
        <v>#REF!</v>
      </c>
      <c r="V27" s="23" t="e">
        <f>IF(AND('Mapa riesgos corrupción'!#REF!="Media",'Mapa riesgos corrupción'!#REF!="Moderado"),CONCATENATE("R2C",'Mapa riesgos corrupción'!#REF!),"")</f>
        <v>#REF!</v>
      </c>
      <c r="W27" s="24" t="e">
        <f>IF(AND('Mapa riesgos corrupción'!#REF!="Media",'Mapa riesgos corrupción'!#REF!="Moderado"),CONCATENATE("R2C",'Mapa riesgos corrupción'!#REF!),"")</f>
        <v>#REF!</v>
      </c>
      <c r="X27" s="24" t="e">
        <f>IF(AND('Mapa riesgos corrupción'!#REF!="Media",'Mapa riesgos corrupción'!#REF!="Moderado"),CONCATENATE("R2C",'Mapa riesgos corrupción'!#REF!),"")</f>
        <v>#REF!</v>
      </c>
      <c r="Y27" s="24" t="e">
        <f>IF(AND('Mapa riesgos corrupción'!#REF!="Media",'Mapa riesgos corrupción'!#REF!="Moderado"),CONCATENATE("R2C",'Mapa riesgos corrupción'!#REF!),"")</f>
        <v>#REF!</v>
      </c>
      <c r="Z27" s="24" t="e">
        <f>IF(AND('Mapa riesgos corrupción'!#REF!="Media",'Mapa riesgos corrupción'!#REF!="Moderado"),CONCATENATE("R2C",'Mapa riesgos corrupción'!#REF!),"")</f>
        <v>#REF!</v>
      </c>
      <c r="AA27" s="25" t="e">
        <f>IF(AND('Mapa riesgos corrupción'!#REF!="Media",'Mapa riesgos corrupción'!#REF!="Moderado"),CONCATENATE("R2C",'Mapa riesgos corrupción'!#REF!),"")</f>
        <v>#REF!</v>
      </c>
      <c r="AB27" s="7" t="e">
        <f>IF(AND('Mapa riesgos corrupción'!#REF!="Media",'Mapa riesgos corrupción'!#REF!="Mayor"),CONCATENATE("R2C",'Mapa riesgos corrupción'!#REF!),"")</f>
        <v>#REF!</v>
      </c>
      <c r="AC27" s="8" t="e">
        <f>IF(AND('Mapa riesgos corrupción'!#REF!="Media",'Mapa riesgos corrupción'!#REF!="Mayor"),CONCATENATE("R2C",'Mapa riesgos corrupción'!#REF!),"")</f>
        <v>#REF!</v>
      </c>
      <c r="AD27" s="8" t="e">
        <f>IF(AND('Mapa riesgos corrupción'!#REF!="Media",'Mapa riesgos corrupción'!#REF!="Mayor"),CONCATENATE("R2C",'Mapa riesgos corrupción'!#REF!),"")</f>
        <v>#REF!</v>
      </c>
      <c r="AE27" s="8" t="e">
        <f>IF(AND('Mapa riesgos corrupción'!#REF!="Media",'Mapa riesgos corrupción'!#REF!="Mayor"),CONCATENATE("R2C",'Mapa riesgos corrupción'!#REF!),"")</f>
        <v>#REF!</v>
      </c>
      <c r="AF27" s="8" t="e">
        <f>IF(AND('Mapa riesgos corrupción'!#REF!="Media",'Mapa riesgos corrupción'!#REF!="Mayor"),CONCATENATE("R2C",'Mapa riesgos corrupción'!#REF!),"")</f>
        <v>#REF!</v>
      </c>
      <c r="AG27" s="9" t="e">
        <f>IF(AND('Mapa riesgos corrupción'!#REF!="Media",'Mapa riesgos corrupción'!#REF!="Mayor"),CONCATENATE("R2C",'Mapa riesgos corrupción'!#REF!),"")</f>
        <v>#REF!</v>
      </c>
      <c r="AH27" s="10" t="e">
        <f>IF(AND('Mapa riesgos corrupción'!#REF!="Media",'Mapa riesgos corrupción'!#REF!="Catastrófico"),CONCATENATE("R2C",'Mapa riesgos corrupción'!#REF!),"")</f>
        <v>#REF!</v>
      </c>
      <c r="AI27" s="11" t="e">
        <f>IF(AND('Mapa riesgos corrupción'!#REF!="Media",'Mapa riesgos corrupción'!#REF!="Catastrófico"),CONCATENATE("R2C",'Mapa riesgos corrupción'!#REF!),"")</f>
        <v>#REF!</v>
      </c>
      <c r="AJ27" s="11" t="e">
        <f>IF(AND('Mapa riesgos corrupción'!#REF!="Media",'Mapa riesgos corrupción'!#REF!="Catastrófico"),CONCATENATE("R2C",'Mapa riesgos corrupción'!#REF!),"")</f>
        <v>#REF!</v>
      </c>
      <c r="AK27" s="11" t="e">
        <f>IF(AND('Mapa riesgos corrupción'!#REF!="Media",'Mapa riesgos corrupción'!#REF!="Catastrófico"),CONCATENATE("R2C",'Mapa riesgos corrupción'!#REF!),"")</f>
        <v>#REF!</v>
      </c>
      <c r="AL27" s="11" t="e">
        <f>IF(AND('Mapa riesgos corrupción'!#REF!="Media",'Mapa riesgos corrupción'!#REF!="Catastrófico"),CONCATENATE("R2C",'Mapa riesgos corrupción'!#REF!),"")</f>
        <v>#REF!</v>
      </c>
      <c r="AM27" s="12" t="e">
        <f>IF(AND('Mapa riesgos corrupción'!#REF!="Media",'Mapa riesgos corrupción'!#REF!="Catastrófico"),CONCATENATE("R2C",'Mapa riesgos corrupción'!#REF!),"")</f>
        <v>#REF!</v>
      </c>
      <c r="AN27" s="39"/>
      <c r="AO27" s="560"/>
      <c r="AP27" s="561"/>
      <c r="AQ27" s="561"/>
      <c r="AR27" s="561"/>
      <c r="AS27" s="561"/>
      <c r="AT27" s="562"/>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478"/>
      <c r="C28" s="478"/>
      <c r="D28" s="479"/>
      <c r="E28" s="519"/>
      <c r="F28" s="520"/>
      <c r="G28" s="520"/>
      <c r="H28" s="520"/>
      <c r="I28" s="521"/>
      <c r="J28" s="23" t="e">
        <f>IF(AND('Mapa riesgos corrupción'!#REF!="Media",'Mapa riesgos corrupción'!#REF!="Leve"),CONCATENATE("R3C",'Mapa riesgos corrupción'!#REF!),"")</f>
        <v>#REF!</v>
      </c>
      <c r="K28" s="24" t="e">
        <f>IF(AND('Mapa riesgos corrupción'!#REF!="Media",'Mapa riesgos corrupción'!#REF!="Leve"),CONCATENATE("R3C",'Mapa riesgos corrupción'!#REF!),"")</f>
        <v>#REF!</v>
      </c>
      <c r="L28" s="24" t="e">
        <f>IF(AND('Mapa riesgos corrupción'!#REF!="Media",'Mapa riesgos corrupción'!#REF!="Leve"),CONCATENATE("R3C",'Mapa riesgos corrupción'!#REF!),"")</f>
        <v>#REF!</v>
      </c>
      <c r="M28" s="24" t="e">
        <f>IF(AND('Mapa riesgos corrupción'!#REF!="Media",'Mapa riesgos corrupción'!#REF!="Leve"),CONCATENATE("R3C",'Mapa riesgos corrupción'!#REF!),"")</f>
        <v>#REF!</v>
      </c>
      <c r="N28" s="24" t="e">
        <f>IF(AND('Mapa riesgos corrupción'!#REF!="Media",'Mapa riesgos corrupción'!#REF!="Leve"),CONCATENATE("R3C",'Mapa riesgos corrupción'!#REF!),"")</f>
        <v>#REF!</v>
      </c>
      <c r="O28" s="25" t="e">
        <f>IF(AND('Mapa riesgos corrupción'!#REF!="Media",'Mapa riesgos corrupción'!#REF!="Leve"),CONCATENATE("R3C",'Mapa riesgos corrupción'!#REF!),"")</f>
        <v>#REF!</v>
      </c>
      <c r="P28" s="23" t="e">
        <f>IF(AND('Mapa riesgos corrupción'!#REF!="Media",'Mapa riesgos corrupción'!#REF!="Menor"),CONCATENATE("R3C",'Mapa riesgos corrupción'!#REF!),"")</f>
        <v>#REF!</v>
      </c>
      <c r="Q28" s="24" t="e">
        <f>IF(AND('Mapa riesgos corrupción'!#REF!="Media",'Mapa riesgos corrupción'!#REF!="Menor"),CONCATENATE("R3C",'Mapa riesgos corrupción'!#REF!),"")</f>
        <v>#REF!</v>
      </c>
      <c r="R28" s="24" t="e">
        <f>IF(AND('Mapa riesgos corrupción'!#REF!="Media",'Mapa riesgos corrupción'!#REF!="Menor"),CONCATENATE("R3C",'Mapa riesgos corrupción'!#REF!),"")</f>
        <v>#REF!</v>
      </c>
      <c r="S28" s="24" t="e">
        <f>IF(AND('Mapa riesgos corrupción'!#REF!="Media",'Mapa riesgos corrupción'!#REF!="Menor"),CONCATENATE("R3C",'Mapa riesgos corrupción'!#REF!),"")</f>
        <v>#REF!</v>
      </c>
      <c r="T28" s="24" t="e">
        <f>IF(AND('Mapa riesgos corrupción'!#REF!="Media",'Mapa riesgos corrupción'!#REF!="Menor"),CONCATENATE("R3C",'Mapa riesgos corrupción'!#REF!),"")</f>
        <v>#REF!</v>
      </c>
      <c r="U28" s="25" t="e">
        <f>IF(AND('Mapa riesgos corrupción'!#REF!="Media",'Mapa riesgos corrupción'!#REF!="Menor"),CONCATENATE("R3C",'Mapa riesgos corrupción'!#REF!),"")</f>
        <v>#REF!</v>
      </c>
      <c r="V28" s="23" t="e">
        <f>IF(AND('Mapa riesgos corrupción'!#REF!="Media",'Mapa riesgos corrupción'!#REF!="Moderado"),CONCATENATE("R3C",'Mapa riesgos corrupción'!#REF!),"")</f>
        <v>#REF!</v>
      </c>
      <c r="W28" s="24" t="e">
        <f>IF(AND('Mapa riesgos corrupción'!#REF!="Media",'Mapa riesgos corrupción'!#REF!="Moderado"),CONCATENATE("R3C",'Mapa riesgos corrupción'!#REF!),"")</f>
        <v>#REF!</v>
      </c>
      <c r="X28" s="24" t="e">
        <f>IF(AND('Mapa riesgos corrupción'!#REF!="Media",'Mapa riesgos corrupción'!#REF!="Moderado"),CONCATENATE("R3C",'Mapa riesgos corrupción'!#REF!),"")</f>
        <v>#REF!</v>
      </c>
      <c r="Y28" s="24" t="e">
        <f>IF(AND('Mapa riesgos corrupción'!#REF!="Media",'Mapa riesgos corrupción'!#REF!="Moderado"),CONCATENATE("R3C",'Mapa riesgos corrupción'!#REF!),"")</f>
        <v>#REF!</v>
      </c>
      <c r="Z28" s="24" t="e">
        <f>IF(AND('Mapa riesgos corrupción'!#REF!="Media",'Mapa riesgos corrupción'!#REF!="Moderado"),CONCATENATE("R3C",'Mapa riesgos corrupción'!#REF!),"")</f>
        <v>#REF!</v>
      </c>
      <c r="AA28" s="25" t="e">
        <f>IF(AND('Mapa riesgos corrupción'!#REF!="Media",'Mapa riesgos corrupción'!#REF!="Moderado"),CONCATENATE("R3C",'Mapa riesgos corrupción'!#REF!),"")</f>
        <v>#REF!</v>
      </c>
      <c r="AB28" s="7" t="e">
        <f>IF(AND('Mapa riesgos corrupción'!#REF!="Media",'Mapa riesgos corrupción'!#REF!="Mayor"),CONCATENATE("R3C",'Mapa riesgos corrupción'!#REF!),"")</f>
        <v>#REF!</v>
      </c>
      <c r="AC28" s="8" t="e">
        <f>IF(AND('Mapa riesgos corrupción'!#REF!="Media",'Mapa riesgos corrupción'!#REF!="Mayor"),CONCATENATE("R3C",'Mapa riesgos corrupción'!#REF!),"")</f>
        <v>#REF!</v>
      </c>
      <c r="AD28" s="8" t="e">
        <f>IF(AND('Mapa riesgos corrupción'!#REF!="Media",'Mapa riesgos corrupción'!#REF!="Mayor"),CONCATENATE("R3C",'Mapa riesgos corrupción'!#REF!),"")</f>
        <v>#REF!</v>
      </c>
      <c r="AE28" s="8" t="e">
        <f>IF(AND('Mapa riesgos corrupción'!#REF!="Media",'Mapa riesgos corrupción'!#REF!="Mayor"),CONCATENATE("R3C",'Mapa riesgos corrupción'!#REF!),"")</f>
        <v>#REF!</v>
      </c>
      <c r="AF28" s="8" t="e">
        <f>IF(AND('Mapa riesgos corrupción'!#REF!="Media",'Mapa riesgos corrupción'!#REF!="Mayor"),CONCATENATE("R3C",'Mapa riesgos corrupción'!#REF!),"")</f>
        <v>#REF!</v>
      </c>
      <c r="AG28" s="9" t="e">
        <f>IF(AND('Mapa riesgos corrupción'!#REF!="Media",'Mapa riesgos corrupción'!#REF!="Mayor"),CONCATENATE("R3C",'Mapa riesgos corrupción'!#REF!),"")</f>
        <v>#REF!</v>
      </c>
      <c r="AH28" s="10" t="e">
        <f>IF(AND('Mapa riesgos corrupción'!#REF!="Media",'Mapa riesgos corrupción'!#REF!="Catastrófico"),CONCATENATE("R3C",'Mapa riesgos corrupción'!#REF!),"")</f>
        <v>#REF!</v>
      </c>
      <c r="AI28" s="11" t="e">
        <f>IF(AND('Mapa riesgos corrupción'!#REF!="Media",'Mapa riesgos corrupción'!#REF!="Catastrófico"),CONCATENATE("R3C",'Mapa riesgos corrupción'!#REF!),"")</f>
        <v>#REF!</v>
      </c>
      <c r="AJ28" s="11" t="e">
        <f>IF(AND('Mapa riesgos corrupción'!#REF!="Media",'Mapa riesgos corrupción'!#REF!="Catastrófico"),CONCATENATE("R3C",'Mapa riesgos corrupción'!#REF!),"")</f>
        <v>#REF!</v>
      </c>
      <c r="AK28" s="11" t="e">
        <f>IF(AND('Mapa riesgos corrupción'!#REF!="Media",'Mapa riesgos corrupción'!#REF!="Catastrófico"),CONCATENATE("R3C",'Mapa riesgos corrupción'!#REF!),"")</f>
        <v>#REF!</v>
      </c>
      <c r="AL28" s="11" t="e">
        <f>IF(AND('Mapa riesgos corrupción'!#REF!="Media",'Mapa riesgos corrupción'!#REF!="Catastrófico"),CONCATENATE("R3C",'Mapa riesgos corrupción'!#REF!),"")</f>
        <v>#REF!</v>
      </c>
      <c r="AM28" s="12" t="e">
        <f>IF(AND('Mapa riesgos corrupción'!#REF!="Media",'Mapa riesgos corrupción'!#REF!="Catastrófico"),CONCATENATE("R3C",'Mapa riesgos corrupción'!#REF!),"")</f>
        <v>#REF!</v>
      </c>
      <c r="AN28" s="39"/>
      <c r="AO28" s="560"/>
      <c r="AP28" s="561"/>
      <c r="AQ28" s="561"/>
      <c r="AR28" s="561"/>
      <c r="AS28" s="561"/>
      <c r="AT28" s="562"/>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478"/>
      <c r="C29" s="478"/>
      <c r="D29" s="479"/>
      <c r="E29" s="519"/>
      <c r="F29" s="520"/>
      <c r="G29" s="520"/>
      <c r="H29" s="520"/>
      <c r="I29" s="521"/>
      <c r="J29" s="23" t="e">
        <f>IF(AND('Mapa riesgos corrupción'!#REF!="Media",'Mapa riesgos corrupción'!#REF!="Leve"),CONCATENATE("R4C",'Mapa riesgos corrupción'!#REF!),"")</f>
        <v>#REF!</v>
      </c>
      <c r="K29" s="24" t="e">
        <f>IF(AND('Mapa riesgos corrupción'!#REF!="Media",'Mapa riesgos corrupción'!#REF!="Leve"),CONCATENATE("R4C",'Mapa riesgos corrupción'!#REF!),"")</f>
        <v>#REF!</v>
      </c>
      <c r="L29" s="24" t="e">
        <f>IF(AND('Mapa riesgos corrupción'!#REF!="Media",'Mapa riesgos corrupción'!#REF!="Leve"),CONCATENATE("R4C",'Mapa riesgos corrupción'!#REF!),"")</f>
        <v>#REF!</v>
      </c>
      <c r="M29" s="24" t="e">
        <f>IF(AND('Mapa riesgos corrupción'!#REF!="Media",'Mapa riesgos corrupción'!#REF!="Leve"),CONCATENATE("R4C",'Mapa riesgos corrupción'!#REF!),"")</f>
        <v>#REF!</v>
      </c>
      <c r="N29" s="24" t="e">
        <f>IF(AND('Mapa riesgos corrupción'!#REF!="Media",'Mapa riesgos corrupción'!#REF!="Leve"),CONCATENATE("R4C",'Mapa riesgos corrupción'!#REF!),"")</f>
        <v>#REF!</v>
      </c>
      <c r="O29" s="25" t="e">
        <f>IF(AND('Mapa riesgos corrupción'!#REF!="Media",'Mapa riesgos corrupción'!#REF!="Leve"),CONCATENATE("R4C",'Mapa riesgos corrupción'!#REF!),"")</f>
        <v>#REF!</v>
      </c>
      <c r="P29" s="23" t="e">
        <f>IF(AND('Mapa riesgos corrupción'!#REF!="Media",'Mapa riesgos corrupción'!#REF!="Menor"),CONCATENATE("R4C",'Mapa riesgos corrupción'!#REF!),"")</f>
        <v>#REF!</v>
      </c>
      <c r="Q29" s="24" t="e">
        <f>IF(AND('Mapa riesgos corrupción'!#REF!="Media",'Mapa riesgos corrupción'!#REF!="Menor"),CONCATENATE("R4C",'Mapa riesgos corrupción'!#REF!),"")</f>
        <v>#REF!</v>
      </c>
      <c r="R29" s="24" t="e">
        <f>IF(AND('Mapa riesgos corrupción'!#REF!="Media",'Mapa riesgos corrupción'!#REF!="Menor"),CONCATENATE("R4C",'Mapa riesgos corrupción'!#REF!),"")</f>
        <v>#REF!</v>
      </c>
      <c r="S29" s="24" t="e">
        <f>IF(AND('Mapa riesgos corrupción'!#REF!="Media",'Mapa riesgos corrupción'!#REF!="Menor"),CONCATENATE("R4C",'Mapa riesgos corrupción'!#REF!),"")</f>
        <v>#REF!</v>
      </c>
      <c r="T29" s="24" t="e">
        <f>IF(AND('Mapa riesgos corrupción'!#REF!="Media",'Mapa riesgos corrupción'!#REF!="Menor"),CONCATENATE("R4C",'Mapa riesgos corrupción'!#REF!),"")</f>
        <v>#REF!</v>
      </c>
      <c r="U29" s="25" t="e">
        <f>IF(AND('Mapa riesgos corrupción'!#REF!="Media",'Mapa riesgos corrupción'!#REF!="Menor"),CONCATENATE("R4C",'Mapa riesgos corrupción'!#REF!),"")</f>
        <v>#REF!</v>
      </c>
      <c r="V29" s="23" t="e">
        <f>IF(AND('Mapa riesgos corrupción'!#REF!="Media",'Mapa riesgos corrupción'!#REF!="Moderado"),CONCATENATE("R4C",'Mapa riesgos corrupción'!#REF!),"")</f>
        <v>#REF!</v>
      </c>
      <c r="W29" s="24" t="e">
        <f>IF(AND('Mapa riesgos corrupción'!#REF!="Media",'Mapa riesgos corrupción'!#REF!="Moderado"),CONCATENATE("R4C",'Mapa riesgos corrupción'!#REF!),"")</f>
        <v>#REF!</v>
      </c>
      <c r="X29" s="24" t="e">
        <f>IF(AND('Mapa riesgos corrupción'!#REF!="Media",'Mapa riesgos corrupción'!#REF!="Moderado"),CONCATENATE("R4C",'Mapa riesgos corrupción'!#REF!),"")</f>
        <v>#REF!</v>
      </c>
      <c r="Y29" s="24" t="e">
        <f>IF(AND('Mapa riesgos corrupción'!#REF!="Media",'Mapa riesgos corrupción'!#REF!="Moderado"),CONCATENATE("R4C",'Mapa riesgos corrupción'!#REF!),"")</f>
        <v>#REF!</v>
      </c>
      <c r="Z29" s="24" t="e">
        <f>IF(AND('Mapa riesgos corrupción'!#REF!="Media",'Mapa riesgos corrupción'!#REF!="Moderado"),CONCATENATE("R4C",'Mapa riesgos corrupción'!#REF!),"")</f>
        <v>#REF!</v>
      </c>
      <c r="AA29" s="25" t="e">
        <f>IF(AND('Mapa riesgos corrupción'!#REF!="Media",'Mapa riesgos corrupción'!#REF!="Moderado"),CONCATENATE("R4C",'Mapa riesgos corrupción'!#REF!),"")</f>
        <v>#REF!</v>
      </c>
      <c r="AB29" s="7" t="e">
        <f>IF(AND('Mapa riesgos corrupción'!#REF!="Media",'Mapa riesgos corrupción'!#REF!="Mayor"),CONCATENATE("R4C",'Mapa riesgos corrupción'!#REF!),"")</f>
        <v>#REF!</v>
      </c>
      <c r="AC29" s="8" t="e">
        <f>IF(AND('Mapa riesgos corrupción'!#REF!="Media",'Mapa riesgos corrupción'!#REF!="Mayor"),CONCATENATE("R4C",'Mapa riesgos corrupción'!#REF!),"")</f>
        <v>#REF!</v>
      </c>
      <c r="AD29" s="13" t="e">
        <f>IF(AND('Mapa riesgos corrupción'!#REF!="Media",'Mapa riesgos corrupción'!#REF!="Mayor"),CONCATENATE("R4C",'Mapa riesgos corrupción'!#REF!),"")</f>
        <v>#REF!</v>
      </c>
      <c r="AE29" s="13" t="e">
        <f>IF(AND('Mapa riesgos corrupción'!#REF!="Media",'Mapa riesgos corrupción'!#REF!="Mayor"),CONCATENATE("R4C",'Mapa riesgos corrupción'!#REF!),"")</f>
        <v>#REF!</v>
      </c>
      <c r="AF29" s="13" t="e">
        <f>IF(AND('Mapa riesgos corrupción'!#REF!="Media",'Mapa riesgos corrupción'!#REF!="Mayor"),CONCATENATE("R4C",'Mapa riesgos corrupción'!#REF!),"")</f>
        <v>#REF!</v>
      </c>
      <c r="AG29" s="9" t="e">
        <f>IF(AND('Mapa riesgos corrupción'!#REF!="Media",'Mapa riesgos corrupción'!#REF!="Mayor"),CONCATENATE("R4C",'Mapa riesgos corrupción'!#REF!),"")</f>
        <v>#REF!</v>
      </c>
      <c r="AH29" s="10" t="e">
        <f>IF(AND('Mapa riesgos corrupción'!#REF!="Media",'Mapa riesgos corrupción'!#REF!="Catastrófico"),CONCATENATE("R4C",'Mapa riesgos corrupción'!#REF!),"")</f>
        <v>#REF!</v>
      </c>
      <c r="AI29" s="11" t="e">
        <f>IF(AND('Mapa riesgos corrupción'!#REF!="Media",'Mapa riesgos corrupción'!#REF!="Catastrófico"),CONCATENATE("R4C",'Mapa riesgos corrupción'!#REF!),"")</f>
        <v>#REF!</v>
      </c>
      <c r="AJ29" s="11" t="e">
        <f>IF(AND('Mapa riesgos corrupción'!#REF!="Media",'Mapa riesgos corrupción'!#REF!="Catastrófico"),CONCATENATE("R4C",'Mapa riesgos corrupción'!#REF!),"")</f>
        <v>#REF!</v>
      </c>
      <c r="AK29" s="11" t="e">
        <f>IF(AND('Mapa riesgos corrupción'!#REF!="Media",'Mapa riesgos corrupción'!#REF!="Catastrófico"),CONCATENATE("R4C",'Mapa riesgos corrupción'!#REF!),"")</f>
        <v>#REF!</v>
      </c>
      <c r="AL29" s="11" t="e">
        <f>IF(AND('Mapa riesgos corrupción'!#REF!="Media",'Mapa riesgos corrupción'!#REF!="Catastrófico"),CONCATENATE("R4C",'Mapa riesgos corrupción'!#REF!),"")</f>
        <v>#REF!</v>
      </c>
      <c r="AM29" s="12" t="e">
        <f>IF(AND('Mapa riesgos corrupción'!#REF!="Media",'Mapa riesgos corrupción'!#REF!="Catastrófico"),CONCATENATE("R4C",'Mapa riesgos corrupción'!#REF!),"")</f>
        <v>#REF!</v>
      </c>
      <c r="AN29" s="39"/>
      <c r="AO29" s="560"/>
      <c r="AP29" s="561"/>
      <c r="AQ29" s="561"/>
      <c r="AR29" s="561"/>
      <c r="AS29" s="561"/>
      <c r="AT29" s="562"/>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478"/>
      <c r="C30" s="478"/>
      <c r="D30" s="479"/>
      <c r="E30" s="519"/>
      <c r="F30" s="520"/>
      <c r="G30" s="520"/>
      <c r="H30" s="520"/>
      <c r="I30" s="521"/>
      <c r="J30" s="23" t="e">
        <f>IF(AND('Mapa riesgos corrupción'!#REF!="Media",'Mapa riesgos corrupción'!#REF!="Leve"),CONCATENATE("R5C",'Mapa riesgos corrupción'!#REF!),"")</f>
        <v>#REF!</v>
      </c>
      <c r="K30" s="24" t="e">
        <f>IF(AND('Mapa riesgos corrupción'!#REF!="Media",'Mapa riesgos corrupción'!#REF!="Leve"),CONCATENATE("R5C",'Mapa riesgos corrupción'!#REF!),"")</f>
        <v>#REF!</v>
      </c>
      <c r="L30" s="24" t="e">
        <f>IF(AND('Mapa riesgos corrupción'!#REF!="Media",'Mapa riesgos corrupción'!#REF!="Leve"),CONCATENATE("R5C",'Mapa riesgos corrupción'!#REF!),"")</f>
        <v>#REF!</v>
      </c>
      <c r="M30" s="24" t="e">
        <f>IF(AND('Mapa riesgos corrupción'!#REF!="Media",'Mapa riesgos corrupción'!#REF!="Leve"),CONCATENATE("R5C",'Mapa riesgos corrupción'!#REF!),"")</f>
        <v>#REF!</v>
      </c>
      <c r="N30" s="24" t="e">
        <f>IF(AND('Mapa riesgos corrupción'!#REF!="Media",'Mapa riesgos corrupción'!#REF!="Leve"),CONCATENATE("R5C",'Mapa riesgos corrupción'!#REF!),"")</f>
        <v>#REF!</v>
      </c>
      <c r="O30" s="25" t="e">
        <f>IF(AND('Mapa riesgos corrupción'!#REF!="Media",'Mapa riesgos corrupción'!#REF!="Leve"),CONCATENATE("R5C",'Mapa riesgos corrupción'!#REF!),"")</f>
        <v>#REF!</v>
      </c>
      <c r="P30" s="23" t="e">
        <f>IF(AND('Mapa riesgos corrupción'!#REF!="Media",'Mapa riesgos corrupción'!#REF!="Menor"),CONCATENATE("R5C",'Mapa riesgos corrupción'!#REF!),"")</f>
        <v>#REF!</v>
      </c>
      <c r="Q30" s="24" t="e">
        <f>IF(AND('Mapa riesgos corrupción'!#REF!="Media",'Mapa riesgos corrupción'!#REF!="Menor"),CONCATENATE("R5C",'Mapa riesgos corrupción'!#REF!),"")</f>
        <v>#REF!</v>
      </c>
      <c r="R30" s="24" t="e">
        <f>IF(AND('Mapa riesgos corrupción'!#REF!="Media",'Mapa riesgos corrupción'!#REF!="Menor"),CONCATENATE("R5C",'Mapa riesgos corrupción'!#REF!),"")</f>
        <v>#REF!</v>
      </c>
      <c r="S30" s="24" t="e">
        <f>IF(AND('Mapa riesgos corrupción'!#REF!="Media",'Mapa riesgos corrupción'!#REF!="Menor"),CONCATENATE("R5C",'Mapa riesgos corrupción'!#REF!),"")</f>
        <v>#REF!</v>
      </c>
      <c r="T30" s="24" t="e">
        <f>IF(AND('Mapa riesgos corrupción'!#REF!="Media",'Mapa riesgos corrupción'!#REF!="Menor"),CONCATENATE("R5C",'Mapa riesgos corrupción'!#REF!),"")</f>
        <v>#REF!</v>
      </c>
      <c r="U30" s="25" t="e">
        <f>IF(AND('Mapa riesgos corrupción'!#REF!="Media",'Mapa riesgos corrupción'!#REF!="Menor"),CONCATENATE("R5C",'Mapa riesgos corrupción'!#REF!),"")</f>
        <v>#REF!</v>
      </c>
      <c r="V30" s="23" t="e">
        <f>IF(AND('Mapa riesgos corrupción'!#REF!="Media",'Mapa riesgos corrupción'!#REF!="Moderado"),CONCATENATE("R5C",'Mapa riesgos corrupción'!#REF!),"")</f>
        <v>#REF!</v>
      </c>
      <c r="W30" s="24" t="e">
        <f>IF(AND('Mapa riesgos corrupción'!#REF!="Media",'Mapa riesgos corrupción'!#REF!="Moderado"),CONCATENATE("R5C",'Mapa riesgos corrupción'!#REF!),"")</f>
        <v>#REF!</v>
      </c>
      <c r="X30" s="24" t="e">
        <f>IF(AND('Mapa riesgos corrupción'!#REF!="Media",'Mapa riesgos corrupción'!#REF!="Moderado"),CONCATENATE("R5C",'Mapa riesgos corrupción'!#REF!),"")</f>
        <v>#REF!</v>
      </c>
      <c r="Y30" s="24" t="e">
        <f>IF(AND('Mapa riesgos corrupción'!#REF!="Media",'Mapa riesgos corrupción'!#REF!="Moderado"),CONCATENATE("R5C",'Mapa riesgos corrupción'!#REF!),"")</f>
        <v>#REF!</v>
      </c>
      <c r="Z30" s="24" t="e">
        <f>IF(AND('Mapa riesgos corrupción'!#REF!="Media",'Mapa riesgos corrupción'!#REF!="Moderado"),CONCATENATE("R5C",'Mapa riesgos corrupción'!#REF!),"")</f>
        <v>#REF!</v>
      </c>
      <c r="AA30" s="25" t="e">
        <f>IF(AND('Mapa riesgos corrupción'!#REF!="Media",'Mapa riesgos corrupción'!#REF!="Moderado"),CONCATENATE("R5C",'Mapa riesgos corrupción'!#REF!),"")</f>
        <v>#REF!</v>
      </c>
      <c r="AB30" s="7" t="e">
        <f>IF(AND('Mapa riesgos corrupción'!#REF!="Media",'Mapa riesgos corrupción'!#REF!="Mayor"),CONCATENATE("R5C",'Mapa riesgos corrupción'!#REF!),"")</f>
        <v>#REF!</v>
      </c>
      <c r="AC30" s="8" t="e">
        <f>IF(AND('Mapa riesgos corrupción'!#REF!="Media",'Mapa riesgos corrupción'!#REF!="Mayor"),CONCATENATE("R5C",'Mapa riesgos corrupción'!#REF!),"")</f>
        <v>#REF!</v>
      </c>
      <c r="AD30" s="13" t="e">
        <f>IF(AND('Mapa riesgos corrupción'!#REF!="Media",'Mapa riesgos corrupción'!#REF!="Mayor"),CONCATENATE("R5C",'Mapa riesgos corrupción'!#REF!),"")</f>
        <v>#REF!</v>
      </c>
      <c r="AE30" s="13" t="e">
        <f>IF(AND('Mapa riesgos corrupción'!#REF!="Media",'Mapa riesgos corrupción'!#REF!="Mayor"),CONCATENATE("R5C",'Mapa riesgos corrupción'!#REF!),"")</f>
        <v>#REF!</v>
      </c>
      <c r="AF30" s="13" t="e">
        <f>IF(AND('Mapa riesgos corrupción'!#REF!="Media",'Mapa riesgos corrupción'!#REF!="Mayor"),CONCATENATE("R5C",'Mapa riesgos corrupción'!#REF!),"")</f>
        <v>#REF!</v>
      </c>
      <c r="AG30" s="9" t="e">
        <f>IF(AND('Mapa riesgos corrupción'!#REF!="Media",'Mapa riesgos corrupción'!#REF!="Mayor"),CONCATENATE("R5C",'Mapa riesgos corrupción'!#REF!),"")</f>
        <v>#REF!</v>
      </c>
      <c r="AH30" s="10" t="e">
        <f>IF(AND('Mapa riesgos corrupción'!#REF!="Media",'Mapa riesgos corrupción'!#REF!="Catastrófico"),CONCATENATE("R5C",'Mapa riesgos corrupción'!#REF!),"")</f>
        <v>#REF!</v>
      </c>
      <c r="AI30" s="11" t="e">
        <f>IF(AND('Mapa riesgos corrupción'!#REF!="Media",'Mapa riesgos corrupción'!#REF!="Catastrófico"),CONCATENATE("R5C",'Mapa riesgos corrupción'!#REF!),"")</f>
        <v>#REF!</v>
      </c>
      <c r="AJ30" s="11" t="e">
        <f>IF(AND('Mapa riesgos corrupción'!#REF!="Media",'Mapa riesgos corrupción'!#REF!="Catastrófico"),CONCATENATE("R5C",'Mapa riesgos corrupción'!#REF!),"")</f>
        <v>#REF!</v>
      </c>
      <c r="AK30" s="11" t="e">
        <f>IF(AND('Mapa riesgos corrupción'!#REF!="Media",'Mapa riesgos corrupción'!#REF!="Catastrófico"),CONCATENATE("R5C",'Mapa riesgos corrupción'!#REF!),"")</f>
        <v>#REF!</v>
      </c>
      <c r="AL30" s="11" t="e">
        <f>IF(AND('Mapa riesgos corrupción'!#REF!="Media",'Mapa riesgos corrupción'!#REF!="Catastrófico"),CONCATENATE("R5C",'Mapa riesgos corrupción'!#REF!),"")</f>
        <v>#REF!</v>
      </c>
      <c r="AM30" s="12" t="e">
        <f>IF(AND('Mapa riesgos corrupción'!#REF!="Media",'Mapa riesgos corrupción'!#REF!="Catastrófico"),CONCATENATE("R5C",'Mapa riesgos corrupción'!#REF!),"")</f>
        <v>#REF!</v>
      </c>
      <c r="AN30" s="39"/>
      <c r="AO30" s="560"/>
      <c r="AP30" s="561"/>
      <c r="AQ30" s="561"/>
      <c r="AR30" s="561"/>
      <c r="AS30" s="561"/>
      <c r="AT30" s="562"/>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478"/>
      <c r="C31" s="478"/>
      <c r="D31" s="479"/>
      <c r="E31" s="519"/>
      <c r="F31" s="520"/>
      <c r="G31" s="520"/>
      <c r="H31" s="520"/>
      <c r="I31" s="521"/>
      <c r="J31" s="23" t="e">
        <f>IF(AND('Mapa riesgos corrupción'!#REF!="Media",'Mapa riesgos corrupción'!#REF!="Leve"),CONCATENATE("R6C",'Mapa riesgos corrupción'!#REF!),"")</f>
        <v>#REF!</v>
      </c>
      <c r="K31" s="24" t="e">
        <f>IF(AND('Mapa riesgos corrupción'!#REF!="Media",'Mapa riesgos corrupción'!#REF!="Leve"),CONCATENATE("R6C",'Mapa riesgos corrupción'!#REF!),"")</f>
        <v>#REF!</v>
      </c>
      <c r="L31" s="24" t="e">
        <f>IF(AND('Mapa riesgos corrupción'!#REF!="Media",'Mapa riesgos corrupción'!#REF!="Leve"),CONCATENATE("R6C",'Mapa riesgos corrupción'!#REF!),"")</f>
        <v>#REF!</v>
      </c>
      <c r="M31" s="24" t="e">
        <f>IF(AND('Mapa riesgos corrupción'!#REF!="Media",'Mapa riesgos corrupción'!#REF!="Leve"),CONCATENATE("R6C",'Mapa riesgos corrupción'!#REF!),"")</f>
        <v>#REF!</v>
      </c>
      <c r="N31" s="24" t="e">
        <f>IF(AND('Mapa riesgos corrupción'!#REF!="Media",'Mapa riesgos corrupción'!#REF!="Leve"),CONCATENATE("R6C",'Mapa riesgos corrupción'!#REF!),"")</f>
        <v>#REF!</v>
      </c>
      <c r="O31" s="25" t="e">
        <f>IF(AND('Mapa riesgos corrupción'!#REF!="Media",'Mapa riesgos corrupción'!#REF!="Leve"),CONCATENATE("R6C",'Mapa riesgos corrupción'!#REF!),"")</f>
        <v>#REF!</v>
      </c>
      <c r="P31" s="23" t="e">
        <f>IF(AND('Mapa riesgos corrupción'!#REF!="Media",'Mapa riesgos corrupción'!#REF!="Menor"),CONCATENATE("R6C",'Mapa riesgos corrupción'!#REF!),"")</f>
        <v>#REF!</v>
      </c>
      <c r="Q31" s="24" t="e">
        <f>IF(AND('Mapa riesgos corrupción'!#REF!="Media",'Mapa riesgos corrupción'!#REF!="Menor"),CONCATENATE("R6C",'Mapa riesgos corrupción'!#REF!),"")</f>
        <v>#REF!</v>
      </c>
      <c r="R31" s="24" t="e">
        <f>IF(AND('Mapa riesgos corrupción'!#REF!="Media",'Mapa riesgos corrupción'!#REF!="Menor"),CONCATENATE("R6C",'Mapa riesgos corrupción'!#REF!),"")</f>
        <v>#REF!</v>
      </c>
      <c r="S31" s="24" t="e">
        <f>IF(AND('Mapa riesgos corrupción'!#REF!="Media",'Mapa riesgos corrupción'!#REF!="Menor"),CONCATENATE("R6C",'Mapa riesgos corrupción'!#REF!),"")</f>
        <v>#REF!</v>
      </c>
      <c r="T31" s="24" t="e">
        <f>IF(AND('Mapa riesgos corrupción'!#REF!="Media",'Mapa riesgos corrupción'!#REF!="Menor"),CONCATENATE("R6C",'Mapa riesgos corrupción'!#REF!),"")</f>
        <v>#REF!</v>
      </c>
      <c r="U31" s="25" t="e">
        <f>IF(AND('Mapa riesgos corrupción'!#REF!="Media",'Mapa riesgos corrupción'!#REF!="Menor"),CONCATENATE("R6C",'Mapa riesgos corrupción'!#REF!),"")</f>
        <v>#REF!</v>
      </c>
      <c r="V31" s="23" t="e">
        <f>IF(AND('Mapa riesgos corrupción'!#REF!="Media",'Mapa riesgos corrupción'!#REF!="Moderado"),CONCATENATE("R6C",'Mapa riesgos corrupción'!#REF!),"")</f>
        <v>#REF!</v>
      </c>
      <c r="W31" s="24" t="e">
        <f>IF(AND('Mapa riesgos corrupción'!#REF!="Media",'Mapa riesgos corrupción'!#REF!="Moderado"),CONCATENATE("R6C",'Mapa riesgos corrupción'!#REF!),"")</f>
        <v>#REF!</v>
      </c>
      <c r="X31" s="24" t="e">
        <f>IF(AND('Mapa riesgos corrupción'!#REF!="Media",'Mapa riesgos corrupción'!#REF!="Moderado"),CONCATENATE("R6C",'Mapa riesgos corrupción'!#REF!),"")</f>
        <v>#REF!</v>
      </c>
      <c r="Y31" s="24" t="e">
        <f>IF(AND('Mapa riesgos corrupción'!#REF!="Media",'Mapa riesgos corrupción'!#REF!="Moderado"),CONCATENATE("R6C",'Mapa riesgos corrupción'!#REF!),"")</f>
        <v>#REF!</v>
      </c>
      <c r="Z31" s="24" t="e">
        <f>IF(AND('Mapa riesgos corrupción'!#REF!="Media",'Mapa riesgos corrupción'!#REF!="Moderado"),CONCATENATE("R6C",'Mapa riesgos corrupción'!#REF!),"")</f>
        <v>#REF!</v>
      </c>
      <c r="AA31" s="25" t="e">
        <f>IF(AND('Mapa riesgos corrupción'!#REF!="Media",'Mapa riesgos corrupción'!#REF!="Moderado"),CONCATENATE("R6C",'Mapa riesgos corrupción'!#REF!),"")</f>
        <v>#REF!</v>
      </c>
      <c r="AB31" s="7" t="e">
        <f>IF(AND('Mapa riesgos corrupción'!#REF!="Media",'Mapa riesgos corrupción'!#REF!="Mayor"),CONCATENATE("R6C",'Mapa riesgos corrupción'!#REF!),"")</f>
        <v>#REF!</v>
      </c>
      <c r="AC31" s="8" t="e">
        <f>IF(AND('Mapa riesgos corrupción'!#REF!="Media",'Mapa riesgos corrupción'!#REF!="Mayor"),CONCATENATE("R6C",'Mapa riesgos corrupción'!#REF!),"")</f>
        <v>#REF!</v>
      </c>
      <c r="AD31" s="13" t="e">
        <f>IF(AND('Mapa riesgos corrupción'!#REF!="Media",'Mapa riesgos corrupción'!#REF!="Mayor"),CONCATENATE("R6C",'Mapa riesgos corrupción'!#REF!),"")</f>
        <v>#REF!</v>
      </c>
      <c r="AE31" s="13" t="e">
        <f>IF(AND('Mapa riesgos corrupción'!#REF!="Media",'Mapa riesgos corrupción'!#REF!="Mayor"),CONCATENATE("R6C",'Mapa riesgos corrupción'!#REF!),"")</f>
        <v>#REF!</v>
      </c>
      <c r="AF31" s="13" t="e">
        <f>IF(AND('Mapa riesgos corrupción'!#REF!="Media",'Mapa riesgos corrupción'!#REF!="Mayor"),CONCATENATE("R6C",'Mapa riesgos corrupción'!#REF!),"")</f>
        <v>#REF!</v>
      </c>
      <c r="AG31" s="9" t="e">
        <f>IF(AND('Mapa riesgos corrupción'!#REF!="Media",'Mapa riesgos corrupción'!#REF!="Mayor"),CONCATENATE("R6C",'Mapa riesgos corrupción'!#REF!),"")</f>
        <v>#REF!</v>
      </c>
      <c r="AH31" s="10" t="e">
        <f>IF(AND('Mapa riesgos corrupción'!#REF!="Media",'Mapa riesgos corrupción'!#REF!="Catastrófico"),CONCATENATE("R6C",'Mapa riesgos corrupción'!#REF!),"")</f>
        <v>#REF!</v>
      </c>
      <c r="AI31" s="11" t="e">
        <f>IF(AND('Mapa riesgos corrupción'!#REF!="Media",'Mapa riesgos corrupción'!#REF!="Catastrófico"),CONCATENATE("R6C",'Mapa riesgos corrupción'!#REF!),"")</f>
        <v>#REF!</v>
      </c>
      <c r="AJ31" s="11" t="e">
        <f>IF(AND('Mapa riesgos corrupción'!#REF!="Media",'Mapa riesgos corrupción'!#REF!="Catastrófico"),CONCATENATE("R6C",'Mapa riesgos corrupción'!#REF!),"")</f>
        <v>#REF!</v>
      </c>
      <c r="AK31" s="11" t="e">
        <f>IF(AND('Mapa riesgos corrupción'!#REF!="Media",'Mapa riesgos corrupción'!#REF!="Catastrófico"),CONCATENATE("R6C",'Mapa riesgos corrupción'!#REF!),"")</f>
        <v>#REF!</v>
      </c>
      <c r="AL31" s="11" t="e">
        <f>IF(AND('Mapa riesgos corrupción'!#REF!="Media",'Mapa riesgos corrupción'!#REF!="Catastrófico"),CONCATENATE("R6C",'Mapa riesgos corrupción'!#REF!),"")</f>
        <v>#REF!</v>
      </c>
      <c r="AM31" s="12" t="e">
        <f>IF(AND('Mapa riesgos corrupción'!#REF!="Media",'Mapa riesgos corrupción'!#REF!="Catastrófico"),CONCATENATE("R6C",'Mapa riesgos corrupción'!#REF!),"")</f>
        <v>#REF!</v>
      </c>
      <c r="AN31" s="39"/>
      <c r="AO31" s="560"/>
      <c r="AP31" s="561"/>
      <c r="AQ31" s="561"/>
      <c r="AR31" s="561"/>
      <c r="AS31" s="561"/>
      <c r="AT31" s="562"/>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478"/>
      <c r="C32" s="478"/>
      <c r="D32" s="479"/>
      <c r="E32" s="519"/>
      <c r="F32" s="520"/>
      <c r="G32" s="520"/>
      <c r="H32" s="520"/>
      <c r="I32" s="521"/>
      <c r="J32" s="23" t="e">
        <f>IF(AND('Mapa riesgos corrupción'!#REF!="Media",'Mapa riesgos corrupción'!#REF!="Leve"),CONCATENATE("R7C",'Mapa riesgos corrupción'!#REF!),"")</f>
        <v>#REF!</v>
      </c>
      <c r="K32" s="24" t="e">
        <f>IF(AND('Mapa riesgos corrupción'!#REF!="Media",'Mapa riesgos corrupción'!#REF!="Leve"),CONCATENATE("R7C",'Mapa riesgos corrupción'!#REF!),"")</f>
        <v>#REF!</v>
      </c>
      <c r="L32" s="24" t="e">
        <f>IF(AND('Mapa riesgos corrupción'!#REF!="Media",'Mapa riesgos corrupción'!#REF!="Leve"),CONCATENATE("R7C",'Mapa riesgos corrupción'!#REF!),"")</f>
        <v>#REF!</v>
      </c>
      <c r="M32" s="24" t="e">
        <f>IF(AND('Mapa riesgos corrupción'!#REF!="Media",'Mapa riesgos corrupción'!#REF!="Leve"),CONCATENATE("R7C",'Mapa riesgos corrupción'!#REF!),"")</f>
        <v>#REF!</v>
      </c>
      <c r="N32" s="24" t="e">
        <f>IF(AND('Mapa riesgos corrupción'!#REF!="Media",'Mapa riesgos corrupción'!#REF!="Leve"),CONCATENATE("R7C",'Mapa riesgos corrupción'!#REF!),"")</f>
        <v>#REF!</v>
      </c>
      <c r="O32" s="25" t="e">
        <f>IF(AND('Mapa riesgos corrupción'!#REF!="Media",'Mapa riesgos corrupción'!#REF!="Leve"),CONCATENATE("R7C",'Mapa riesgos corrupción'!#REF!),"")</f>
        <v>#REF!</v>
      </c>
      <c r="P32" s="23" t="e">
        <f>IF(AND('Mapa riesgos corrupción'!#REF!="Media",'Mapa riesgos corrupción'!#REF!="Menor"),CONCATENATE("R7C",'Mapa riesgos corrupción'!#REF!),"")</f>
        <v>#REF!</v>
      </c>
      <c r="Q32" s="24" t="e">
        <f>IF(AND('Mapa riesgos corrupción'!#REF!="Media",'Mapa riesgos corrupción'!#REF!="Menor"),CONCATENATE("R7C",'Mapa riesgos corrupción'!#REF!),"")</f>
        <v>#REF!</v>
      </c>
      <c r="R32" s="24" t="e">
        <f>IF(AND('Mapa riesgos corrupción'!#REF!="Media",'Mapa riesgos corrupción'!#REF!="Menor"),CONCATENATE("R7C",'Mapa riesgos corrupción'!#REF!),"")</f>
        <v>#REF!</v>
      </c>
      <c r="S32" s="24" t="e">
        <f>IF(AND('Mapa riesgos corrupción'!#REF!="Media",'Mapa riesgos corrupción'!#REF!="Menor"),CONCATENATE("R7C",'Mapa riesgos corrupción'!#REF!),"")</f>
        <v>#REF!</v>
      </c>
      <c r="T32" s="24" t="e">
        <f>IF(AND('Mapa riesgos corrupción'!#REF!="Media",'Mapa riesgos corrupción'!#REF!="Menor"),CONCATENATE("R7C",'Mapa riesgos corrupción'!#REF!),"")</f>
        <v>#REF!</v>
      </c>
      <c r="U32" s="25" t="e">
        <f>IF(AND('Mapa riesgos corrupción'!#REF!="Media",'Mapa riesgos corrupción'!#REF!="Menor"),CONCATENATE("R7C",'Mapa riesgos corrupción'!#REF!),"")</f>
        <v>#REF!</v>
      </c>
      <c r="V32" s="23" t="e">
        <f>IF(AND('Mapa riesgos corrupción'!#REF!="Media",'Mapa riesgos corrupción'!#REF!="Moderado"),CONCATENATE("R7C",'Mapa riesgos corrupción'!#REF!),"")</f>
        <v>#REF!</v>
      </c>
      <c r="W32" s="24" t="e">
        <f>IF(AND('Mapa riesgos corrupción'!#REF!="Media",'Mapa riesgos corrupción'!#REF!="Moderado"),CONCATENATE("R7C",'Mapa riesgos corrupción'!#REF!),"")</f>
        <v>#REF!</v>
      </c>
      <c r="X32" s="24" t="e">
        <f>IF(AND('Mapa riesgos corrupción'!#REF!="Media",'Mapa riesgos corrupción'!#REF!="Moderado"),CONCATENATE("R7C",'Mapa riesgos corrupción'!#REF!),"")</f>
        <v>#REF!</v>
      </c>
      <c r="Y32" s="24" t="e">
        <f>IF(AND('Mapa riesgos corrupción'!#REF!="Media",'Mapa riesgos corrupción'!#REF!="Moderado"),CONCATENATE("R7C",'Mapa riesgos corrupción'!#REF!),"")</f>
        <v>#REF!</v>
      </c>
      <c r="Z32" s="24" t="e">
        <f>IF(AND('Mapa riesgos corrupción'!#REF!="Media",'Mapa riesgos corrupción'!#REF!="Moderado"),CONCATENATE("R7C",'Mapa riesgos corrupción'!#REF!),"")</f>
        <v>#REF!</v>
      </c>
      <c r="AA32" s="25" t="e">
        <f>IF(AND('Mapa riesgos corrupción'!#REF!="Media",'Mapa riesgos corrupción'!#REF!="Moderado"),CONCATENATE("R7C",'Mapa riesgos corrupción'!#REF!),"")</f>
        <v>#REF!</v>
      </c>
      <c r="AB32" s="7" t="e">
        <f>IF(AND('Mapa riesgos corrupción'!#REF!="Media",'Mapa riesgos corrupción'!#REF!="Mayor"),CONCATENATE("R7C",'Mapa riesgos corrupción'!#REF!),"")</f>
        <v>#REF!</v>
      </c>
      <c r="AC32" s="8" t="e">
        <f>IF(AND('Mapa riesgos corrupción'!#REF!="Media",'Mapa riesgos corrupción'!#REF!="Mayor"),CONCATENATE("R7C",'Mapa riesgos corrupción'!#REF!),"")</f>
        <v>#REF!</v>
      </c>
      <c r="AD32" s="13" t="e">
        <f>IF(AND('Mapa riesgos corrupción'!#REF!="Media",'Mapa riesgos corrupción'!#REF!="Mayor"),CONCATENATE("R7C",'Mapa riesgos corrupción'!#REF!),"")</f>
        <v>#REF!</v>
      </c>
      <c r="AE32" s="13" t="e">
        <f>IF(AND('Mapa riesgos corrupción'!#REF!="Media",'Mapa riesgos corrupción'!#REF!="Mayor"),CONCATENATE("R7C",'Mapa riesgos corrupción'!#REF!),"")</f>
        <v>#REF!</v>
      </c>
      <c r="AF32" s="13" t="e">
        <f>IF(AND('Mapa riesgos corrupción'!#REF!="Media",'Mapa riesgos corrupción'!#REF!="Mayor"),CONCATENATE("R7C",'Mapa riesgos corrupción'!#REF!),"")</f>
        <v>#REF!</v>
      </c>
      <c r="AG32" s="9" t="e">
        <f>IF(AND('Mapa riesgos corrupción'!#REF!="Media",'Mapa riesgos corrupción'!#REF!="Mayor"),CONCATENATE("R7C",'Mapa riesgos corrupción'!#REF!),"")</f>
        <v>#REF!</v>
      </c>
      <c r="AH32" s="10" t="e">
        <f>IF(AND('Mapa riesgos corrupción'!#REF!="Media",'Mapa riesgos corrupción'!#REF!="Catastrófico"),CONCATENATE("R7C",'Mapa riesgos corrupción'!#REF!),"")</f>
        <v>#REF!</v>
      </c>
      <c r="AI32" s="11" t="e">
        <f>IF(AND('Mapa riesgos corrupción'!#REF!="Media",'Mapa riesgos corrupción'!#REF!="Catastrófico"),CONCATENATE("R7C",'Mapa riesgos corrupción'!#REF!),"")</f>
        <v>#REF!</v>
      </c>
      <c r="AJ32" s="11" t="e">
        <f>IF(AND('Mapa riesgos corrupción'!#REF!="Media",'Mapa riesgos corrupción'!#REF!="Catastrófico"),CONCATENATE("R7C",'Mapa riesgos corrupción'!#REF!),"")</f>
        <v>#REF!</v>
      </c>
      <c r="AK32" s="11" t="e">
        <f>IF(AND('Mapa riesgos corrupción'!#REF!="Media",'Mapa riesgos corrupción'!#REF!="Catastrófico"),CONCATENATE("R7C",'Mapa riesgos corrupción'!#REF!),"")</f>
        <v>#REF!</v>
      </c>
      <c r="AL32" s="11" t="e">
        <f>IF(AND('Mapa riesgos corrupción'!#REF!="Media",'Mapa riesgos corrupción'!#REF!="Catastrófico"),CONCATENATE("R7C",'Mapa riesgos corrupción'!#REF!),"")</f>
        <v>#REF!</v>
      </c>
      <c r="AM32" s="12" t="e">
        <f>IF(AND('Mapa riesgos corrupción'!#REF!="Media",'Mapa riesgos corrupción'!#REF!="Catastrófico"),CONCATENATE("R7C",'Mapa riesgos corrupción'!#REF!),"")</f>
        <v>#REF!</v>
      </c>
      <c r="AN32" s="39"/>
      <c r="AO32" s="560"/>
      <c r="AP32" s="561"/>
      <c r="AQ32" s="561"/>
      <c r="AR32" s="561"/>
      <c r="AS32" s="561"/>
      <c r="AT32" s="562"/>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478"/>
      <c r="C33" s="478"/>
      <c r="D33" s="479"/>
      <c r="E33" s="519"/>
      <c r="F33" s="520"/>
      <c r="G33" s="520"/>
      <c r="H33" s="520"/>
      <c r="I33" s="521"/>
      <c r="J33" s="23" t="e">
        <f>IF(AND('Mapa riesgos corrupción'!#REF!="Media",'Mapa riesgos corrupción'!#REF!="Leve"),CONCATENATE("R8C",'Mapa riesgos corrupción'!#REF!),"")</f>
        <v>#REF!</v>
      </c>
      <c r="K33" s="24" t="e">
        <f>IF(AND('Mapa riesgos corrupción'!#REF!="Media",'Mapa riesgos corrupción'!#REF!="Leve"),CONCATENATE("R8C",'Mapa riesgos corrupción'!#REF!),"")</f>
        <v>#REF!</v>
      </c>
      <c r="L33" s="24" t="e">
        <f>IF(AND('Mapa riesgos corrupción'!#REF!="Media",'Mapa riesgos corrupción'!#REF!="Leve"),CONCATENATE("R8C",'Mapa riesgos corrupción'!#REF!),"")</f>
        <v>#REF!</v>
      </c>
      <c r="M33" s="24" t="e">
        <f>IF(AND('Mapa riesgos corrupción'!#REF!="Media",'Mapa riesgos corrupción'!#REF!="Leve"),CONCATENATE("R8C",'Mapa riesgos corrupción'!#REF!),"")</f>
        <v>#REF!</v>
      </c>
      <c r="N33" s="24" t="e">
        <f>IF(AND('Mapa riesgos corrupción'!#REF!="Media",'Mapa riesgos corrupción'!#REF!="Leve"),CONCATENATE("R8C",'Mapa riesgos corrupción'!#REF!),"")</f>
        <v>#REF!</v>
      </c>
      <c r="O33" s="25" t="e">
        <f>IF(AND('Mapa riesgos corrupción'!#REF!="Media",'Mapa riesgos corrupción'!#REF!="Leve"),CONCATENATE("R8C",'Mapa riesgos corrupción'!#REF!),"")</f>
        <v>#REF!</v>
      </c>
      <c r="P33" s="23" t="e">
        <f>IF(AND('Mapa riesgos corrupción'!#REF!="Media",'Mapa riesgos corrupción'!#REF!="Menor"),CONCATENATE("R8C",'Mapa riesgos corrupción'!#REF!),"")</f>
        <v>#REF!</v>
      </c>
      <c r="Q33" s="24" t="e">
        <f>IF(AND('Mapa riesgos corrupción'!#REF!="Media",'Mapa riesgos corrupción'!#REF!="Menor"),CONCATENATE("R8C",'Mapa riesgos corrupción'!#REF!),"")</f>
        <v>#REF!</v>
      </c>
      <c r="R33" s="24" t="e">
        <f>IF(AND('Mapa riesgos corrupción'!#REF!="Media",'Mapa riesgos corrupción'!#REF!="Menor"),CONCATENATE("R8C",'Mapa riesgos corrupción'!#REF!),"")</f>
        <v>#REF!</v>
      </c>
      <c r="S33" s="24" t="e">
        <f>IF(AND('Mapa riesgos corrupción'!#REF!="Media",'Mapa riesgos corrupción'!#REF!="Menor"),CONCATENATE("R8C",'Mapa riesgos corrupción'!#REF!),"")</f>
        <v>#REF!</v>
      </c>
      <c r="T33" s="24" t="e">
        <f>IF(AND('Mapa riesgos corrupción'!#REF!="Media",'Mapa riesgos corrupción'!#REF!="Menor"),CONCATENATE("R8C",'Mapa riesgos corrupción'!#REF!),"")</f>
        <v>#REF!</v>
      </c>
      <c r="U33" s="25" t="e">
        <f>IF(AND('Mapa riesgos corrupción'!#REF!="Media",'Mapa riesgos corrupción'!#REF!="Menor"),CONCATENATE("R8C",'Mapa riesgos corrupción'!#REF!),"")</f>
        <v>#REF!</v>
      </c>
      <c r="V33" s="23" t="e">
        <f>IF(AND('Mapa riesgos corrupción'!#REF!="Media",'Mapa riesgos corrupción'!#REF!="Moderado"),CONCATENATE("R8C",'Mapa riesgos corrupción'!#REF!),"")</f>
        <v>#REF!</v>
      </c>
      <c r="W33" s="24" t="e">
        <f>IF(AND('Mapa riesgos corrupción'!#REF!="Media",'Mapa riesgos corrupción'!#REF!="Moderado"),CONCATENATE("R8C",'Mapa riesgos corrupción'!#REF!),"")</f>
        <v>#REF!</v>
      </c>
      <c r="X33" s="24" t="e">
        <f>IF(AND('Mapa riesgos corrupción'!#REF!="Media",'Mapa riesgos corrupción'!#REF!="Moderado"),CONCATENATE("R8C",'Mapa riesgos corrupción'!#REF!),"")</f>
        <v>#REF!</v>
      </c>
      <c r="Y33" s="24" t="e">
        <f>IF(AND('Mapa riesgos corrupción'!#REF!="Media",'Mapa riesgos corrupción'!#REF!="Moderado"),CONCATENATE("R8C",'Mapa riesgos corrupción'!#REF!),"")</f>
        <v>#REF!</v>
      </c>
      <c r="Z33" s="24" t="e">
        <f>IF(AND('Mapa riesgos corrupción'!#REF!="Media",'Mapa riesgos corrupción'!#REF!="Moderado"),CONCATENATE("R8C",'Mapa riesgos corrupción'!#REF!),"")</f>
        <v>#REF!</v>
      </c>
      <c r="AA33" s="25" t="e">
        <f>IF(AND('Mapa riesgos corrupción'!#REF!="Media",'Mapa riesgos corrupción'!#REF!="Moderado"),CONCATENATE("R8C",'Mapa riesgos corrupción'!#REF!),"")</f>
        <v>#REF!</v>
      </c>
      <c r="AB33" s="7" t="e">
        <f>IF(AND('Mapa riesgos corrupción'!#REF!="Media",'Mapa riesgos corrupción'!#REF!="Mayor"),CONCATENATE("R8C",'Mapa riesgos corrupción'!#REF!),"")</f>
        <v>#REF!</v>
      </c>
      <c r="AC33" s="8" t="e">
        <f>IF(AND('Mapa riesgos corrupción'!#REF!="Media",'Mapa riesgos corrupción'!#REF!="Mayor"),CONCATENATE("R8C",'Mapa riesgos corrupción'!#REF!),"")</f>
        <v>#REF!</v>
      </c>
      <c r="AD33" s="13" t="e">
        <f>IF(AND('Mapa riesgos corrupción'!#REF!="Media",'Mapa riesgos corrupción'!#REF!="Mayor"),CONCATENATE("R8C",'Mapa riesgos corrupción'!#REF!),"")</f>
        <v>#REF!</v>
      </c>
      <c r="AE33" s="13" t="e">
        <f>IF(AND('Mapa riesgos corrupción'!#REF!="Media",'Mapa riesgos corrupción'!#REF!="Mayor"),CONCATENATE("R8C",'Mapa riesgos corrupción'!#REF!),"")</f>
        <v>#REF!</v>
      </c>
      <c r="AF33" s="13" t="e">
        <f>IF(AND('Mapa riesgos corrupción'!#REF!="Media",'Mapa riesgos corrupción'!#REF!="Mayor"),CONCATENATE("R8C",'Mapa riesgos corrupción'!#REF!),"")</f>
        <v>#REF!</v>
      </c>
      <c r="AG33" s="9" t="e">
        <f>IF(AND('Mapa riesgos corrupción'!#REF!="Media",'Mapa riesgos corrupción'!#REF!="Mayor"),CONCATENATE("R8C",'Mapa riesgos corrupción'!#REF!),"")</f>
        <v>#REF!</v>
      </c>
      <c r="AH33" s="10" t="e">
        <f>IF(AND('Mapa riesgos corrupción'!#REF!="Media",'Mapa riesgos corrupción'!#REF!="Catastrófico"),CONCATENATE("R8C",'Mapa riesgos corrupción'!#REF!),"")</f>
        <v>#REF!</v>
      </c>
      <c r="AI33" s="11" t="e">
        <f>IF(AND('Mapa riesgos corrupción'!#REF!="Media",'Mapa riesgos corrupción'!#REF!="Catastrófico"),CONCATENATE("R8C",'Mapa riesgos corrupción'!#REF!),"")</f>
        <v>#REF!</v>
      </c>
      <c r="AJ33" s="11" t="e">
        <f>IF(AND('Mapa riesgos corrupción'!#REF!="Media",'Mapa riesgos corrupción'!#REF!="Catastrófico"),CONCATENATE("R8C",'Mapa riesgos corrupción'!#REF!),"")</f>
        <v>#REF!</v>
      </c>
      <c r="AK33" s="11" t="e">
        <f>IF(AND('Mapa riesgos corrupción'!#REF!="Media",'Mapa riesgos corrupción'!#REF!="Catastrófico"),CONCATENATE("R8C",'Mapa riesgos corrupción'!#REF!),"")</f>
        <v>#REF!</v>
      </c>
      <c r="AL33" s="11" t="e">
        <f>IF(AND('Mapa riesgos corrupción'!#REF!="Media",'Mapa riesgos corrupción'!#REF!="Catastrófico"),CONCATENATE("R8C",'Mapa riesgos corrupción'!#REF!),"")</f>
        <v>#REF!</v>
      </c>
      <c r="AM33" s="12" t="e">
        <f>IF(AND('Mapa riesgos corrupción'!#REF!="Media",'Mapa riesgos corrupción'!#REF!="Catastrófico"),CONCATENATE("R8C",'Mapa riesgos corrupción'!#REF!),"")</f>
        <v>#REF!</v>
      </c>
      <c r="AN33" s="39"/>
      <c r="AO33" s="560"/>
      <c r="AP33" s="561"/>
      <c r="AQ33" s="561"/>
      <c r="AR33" s="561"/>
      <c r="AS33" s="561"/>
      <c r="AT33" s="562"/>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478"/>
      <c r="C34" s="478"/>
      <c r="D34" s="479"/>
      <c r="E34" s="519"/>
      <c r="F34" s="520"/>
      <c r="G34" s="520"/>
      <c r="H34" s="520"/>
      <c r="I34" s="521"/>
      <c r="J34" s="23" t="e">
        <f>IF(AND('Mapa riesgos corrupción'!#REF!="Media",'Mapa riesgos corrupción'!#REF!="Leve"),CONCATENATE("R9C",'Mapa riesgos corrupción'!#REF!),"")</f>
        <v>#REF!</v>
      </c>
      <c r="K34" s="24" t="e">
        <f>IF(AND('Mapa riesgos corrupción'!#REF!="Media",'Mapa riesgos corrupción'!#REF!="Leve"),CONCATENATE("R9C",'Mapa riesgos corrupción'!#REF!),"")</f>
        <v>#REF!</v>
      </c>
      <c r="L34" s="24" t="e">
        <f>IF(AND('Mapa riesgos corrupción'!#REF!="Media",'Mapa riesgos corrupción'!#REF!="Leve"),CONCATENATE("R9C",'Mapa riesgos corrupción'!#REF!),"")</f>
        <v>#REF!</v>
      </c>
      <c r="M34" s="24" t="e">
        <f>IF(AND('Mapa riesgos corrupción'!#REF!="Media",'Mapa riesgos corrupción'!#REF!="Leve"),CONCATENATE("R9C",'Mapa riesgos corrupción'!#REF!),"")</f>
        <v>#REF!</v>
      </c>
      <c r="N34" s="24" t="e">
        <f>IF(AND('Mapa riesgos corrupción'!#REF!="Media",'Mapa riesgos corrupción'!#REF!="Leve"),CONCATENATE("R9C",'Mapa riesgos corrupción'!#REF!),"")</f>
        <v>#REF!</v>
      </c>
      <c r="O34" s="25" t="e">
        <f>IF(AND('Mapa riesgos corrupción'!#REF!="Media",'Mapa riesgos corrupción'!#REF!="Leve"),CONCATENATE("R9C",'Mapa riesgos corrupción'!#REF!),"")</f>
        <v>#REF!</v>
      </c>
      <c r="P34" s="23" t="e">
        <f>IF(AND('Mapa riesgos corrupción'!#REF!="Media",'Mapa riesgos corrupción'!#REF!="Menor"),CONCATENATE("R9C",'Mapa riesgos corrupción'!#REF!),"")</f>
        <v>#REF!</v>
      </c>
      <c r="Q34" s="24" t="e">
        <f>IF(AND('Mapa riesgos corrupción'!#REF!="Media",'Mapa riesgos corrupción'!#REF!="Menor"),CONCATENATE("R9C",'Mapa riesgos corrupción'!#REF!),"")</f>
        <v>#REF!</v>
      </c>
      <c r="R34" s="24" t="e">
        <f>IF(AND('Mapa riesgos corrupción'!#REF!="Media",'Mapa riesgos corrupción'!#REF!="Menor"),CONCATENATE("R9C",'Mapa riesgos corrupción'!#REF!),"")</f>
        <v>#REF!</v>
      </c>
      <c r="S34" s="24" t="e">
        <f>IF(AND('Mapa riesgos corrupción'!#REF!="Media",'Mapa riesgos corrupción'!#REF!="Menor"),CONCATENATE("R9C",'Mapa riesgos corrupción'!#REF!),"")</f>
        <v>#REF!</v>
      </c>
      <c r="T34" s="24" t="e">
        <f>IF(AND('Mapa riesgos corrupción'!#REF!="Media",'Mapa riesgos corrupción'!#REF!="Menor"),CONCATENATE("R9C",'Mapa riesgos corrupción'!#REF!),"")</f>
        <v>#REF!</v>
      </c>
      <c r="U34" s="25" t="e">
        <f>IF(AND('Mapa riesgos corrupción'!#REF!="Media",'Mapa riesgos corrupción'!#REF!="Menor"),CONCATENATE("R9C",'Mapa riesgos corrupción'!#REF!),"")</f>
        <v>#REF!</v>
      </c>
      <c r="V34" s="23" t="e">
        <f>IF(AND('Mapa riesgos corrupción'!#REF!="Media",'Mapa riesgos corrupción'!#REF!="Moderado"),CONCATENATE("R9C",'Mapa riesgos corrupción'!#REF!),"")</f>
        <v>#REF!</v>
      </c>
      <c r="W34" s="24" t="e">
        <f>IF(AND('Mapa riesgos corrupción'!#REF!="Media",'Mapa riesgos corrupción'!#REF!="Moderado"),CONCATENATE("R9C",'Mapa riesgos corrupción'!#REF!),"")</f>
        <v>#REF!</v>
      </c>
      <c r="X34" s="24" t="e">
        <f>IF(AND('Mapa riesgos corrupción'!#REF!="Media",'Mapa riesgos corrupción'!#REF!="Moderado"),CONCATENATE("R9C",'Mapa riesgos corrupción'!#REF!),"")</f>
        <v>#REF!</v>
      </c>
      <c r="Y34" s="24" t="e">
        <f>IF(AND('Mapa riesgos corrupción'!#REF!="Media",'Mapa riesgos corrupción'!#REF!="Moderado"),CONCATENATE("R9C",'Mapa riesgos corrupción'!#REF!),"")</f>
        <v>#REF!</v>
      </c>
      <c r="Z34" s="24" t="e">
        <f>IF(AND('Mapa riesgos corrupción'!#REF!="Media",'Mapa riesgos corrupción'!#REF!="Moderado"),CONCATENATE("R9C",'Mapa riesgos corrupción'!#REF!),"")</f>
        <v>#REF!</v>
      </c>
      <c r="AA34" s="25" t="e">
        <f>IF(AND('Mapa riesgos corrupción'!#REF!="Media",'Mapa riesgos corrupción'!#REF!="Moderado"),CONCATENATE("R9C",'Mapa riesgos corrupción'!#REF!),"")</f>
        <v>#REF!</v>
      </c>
      <c r="AB34" s="7" t="e">
        <f>IF(AND('Mapa riesgos corrupción'!#REF!="Media",'Mapa riesgos corrupción'!#REF!="Mayor"),CONCATENATE("R9C",'Mapa riesgos corrupción'!#REF!),"")</f>
        <v>#REF!</v>
      </c>
      <c r="AC34" s="8" t="e">
        <f>IF(AND('Mapa riesgos corrupción'!#REF!="Media",'Mapa riesgos corrupción'!#REF!="Mayor"),CONCATENATE("R9C",'Mapa riesgos corrupción'!#REF!),"")</f>
        <v>#REF!</v>
      </c>
      <c r="AD34" s="13" t="e">
        <f>IF(AND('Mapa riesgos corrupción'!#REF!="Media",'Mapa riesgos corrupción'!#REF!="Mayor"),CONCATENATE("R9C",'Mapa riesgos corrupción'!#REF!),"")</f>
        <v>#REF!</v>
      </c>
      <c r="AE34" s="13" t="e">
        <f>IF(AND('Mapa riesgos corrupción'!#REF!="Media",'Mapa riesgos corrupción'!#REF!="Mayor"),CONCATENATE("R9C",'Mapa riesgos corrupción'!#REF!),"")</f>
        <v>#REF!</v>
      </c>
      <c r="AF34" s="13" t="e">
        <f>IF(AND('Mapa riesgos corrupción'!#REF!="Media",'Mapa riesgos corrupción'!#REF!="Mayor"),CONCATENATE("R9C",'Mapa riesgos corrupción'!#REF!),"")</f>
        <v>#REF!</v>
      </c>
      <c r="AG34" s="9" t="e">
        <f>IF(AND('Mapa riesgos corrupción'!#REF!="Media",'Mapa riesgos corrupción'!#REF!="Mayor"),CONCATENATE("R9C",'Mapa riesgos corrupción'!#REF!),"")</f>
        <v>#REF!</v>
      </c>
      <c r="AH34" s="10" t="e">
        <f>IF(AND('Mapa riesgos corrupción'!#REF!="Media",'Mapa riesgos corrupción'!#REF!="Catastrófico"),CONCATENATE("R9C",'Mapa riesgos corrupción'!#REF!),"")</f>
        <v>#REF!</v>
      </c>
      <c r="AI34" s="11" t="e">
        <f>IF(AND('Mapa riesgos corrupción'!#REF!="Media",'Mapa riesgos corrupción'!#REF!="Catastrófico"),CONCATENATE("R9C",'Mapa riesgos corrupción'!#REF!),"")</f>
        <v>#REF!</v>
      </c>
      <c r="AJ34" s="11" t="e">
        <f>IF(AND('Mapa riesgos corrupción'!#REF!="Media",'Mapa riesgos corrupción'!#REF!="Catastrófico"),CONCATENATE("R9C",'Mapa riesgos corrupción'!#REF!),"")</f>
        <v>#REF!</v>
      </c>
      <c r="AK34" s="11" t="e">
        <f>IF(AND('Mapa riesgos corrupción'!#REF!="Media",'Mapa riesgos corrupción'!#REF!="Catastrófico"),CONCATENATE("R9C",'Mapa riesgos corrupción'!#REF!),"")</f>
        <v>#REF!</v>
      </c>
      <c r="AL34" s="11" t="e">
        <f>IF(AND('Mapa riesgos corrupción'!#REF!="Media",'Mapa riesgos corrupción'!#REF!="Catastrófico"),CONCATENATE("R9C",'Mapa riesgos corrupción'!#REF!),"")</f>
        <v>#REF!</v>
      </c>
      <c r="AM34" s="12" t="e">
        <f>IF(AND('Mapa riesgos corrupción'!#REF!="Media",'Mapa riesgos corrupción'!#REF!="Catastrófico"),CONCATENATE("R9C",'Mapa riesgos corrupción'!#REF!),"")</f>
        <v>#REF!</v>
      </c>
      <c r="AN34" s="39"/>
      <c r="AO34" s="560"/>
      <c r="AP34" s="561"/>
      <c r="AQ34" s="561"/>
      <c r="AR34" s="561"/>
      <c r="AS34" s="561"/>
      <c r="AT34" s="562"/>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478"/>
      <c r="C35" s="478"/>
      <c r="D35" s="479"/>
      <c r="E35" s="522"/>
      <c r="F35" s="523"/>
      <c r="G35" s="523"/>
      <c r="H35" s="523"/>
      <c r="I35" s="524"/>
      <c r="J35" s="23" t="e">
        <f>IF(AND('Mapa riesgos corrupción'!#REF!="Media",'Mapa riesgos corrupción'!#REF!="Leve"),CONCATENATE("R10C",'Mapa riesgos corrupción'!#REF!),"")</f>
        <v>#REF!</v>
      </c>
      <c r="K35" s="24" t="e">
        <f>IF(AND('Mapa riesgos corrupción'!#REF!="Media",'Mapa riesgos corrupción'!#REF!="Leve"),CONCATENATE("R10C",'Mapa riesgos corrupción'!#REF!),"")</f>
        <v>#REF!</v>
      </c>
      <c r="L35" s="24" t="e">
        <f>IF(AND('Mapa riesgos corrupción'!#REF!="Media",'Mapa riesgos corrupción'!#REF!="Leve"),CONCATENATE("R10C",'Mapa riesgos corrupción'!#REF!),"")</f>
        <v>#REF!</v>
      </c>
      <c r="M35" s="24" t="e">
        <f>IF(AND('Mapa riesgos corrupción'!#REF!="Media",'Mapa riesgos corrupción'!#REF!="Leve"),CONCATENATE("R10C",'Mapa riesgos corrupción'!#REF!),"")</f>
        <v>#REF!</v>
      </c>
      <c r="N35" s="24" t="e">
        <f>IF(AND('Mapa riesgos corrupción'!#REF!="Media",'Mapa riesgos corrupción'!#REF!="Leve"),CONCATENATE("R10C",'Mapa riesgos corrupción'!#REF!),"")</f>
        <v>#REF!</v>
      </c>
      <c r="O35" s="25" t="e">
        <f>IF(AND('Mapa riesgos corrupción'!#REF!="Media",'Mapa riesgos corrupción'!#REF!="Leve"),CONCATENATE("R10C",'Mapa riesgos corrupción'!#REF!),"")</f>
        <v>#REF!</v>
      </c>
      <c r="P35" s="23" t="e">
        <f>IF(AND('Mapa riesgos corrupción'!#REF!="Media",'Mapa riesgos corrupción'!#REF!="Menor"),CONCATENATE("R10C",'Mapa riesgos corrupción'!#REF!),"")</f>
        <v>#REF!</v>
      </c>
      <c r="Q35" s="24" t="e">
        <f>IF(AND('Mapa riesgos corrupción'!#REF!="Media",'Mapa riesgos corrupción'!#REF!="Menor"),CONCATENATE("R10C",'Mapa riesgos corrupción'!#REF!),"")</f>
        <v>#REF!</v>
      </c>
      <c r="R35" s="24" t="e">
        <f>IF(AND('Mapa riesgos corrupción'!#REF!="Media",'Mapa riesgos corrupción'!#REF!="Menor"),CONCATENATE("R10C",'Mapa riesgos corrupción'!#REF!),"")</f>
        <v>#REF!</v>
      </c>
      <c r="S35" s="24" t="e">
        <f>IF(AND('Mapa riesgos corrupción'!#REF!="Media",'Mapa riesgos corrupción'!#REF!="Menor"),CONCATENATE("R10C",'Mapa riesgos corrupción'!#REF!),"")</f>
        <v>#REF!</v>
      </c>
      <c r="T35" s="24" t="e">
        <f>IF(AND('Mapa riesgos corrupción'!#REF!="Media",'Mapa riesgos corrupción'!#REF!="Menor"),CONCATENATE("R10C",'Mapa riesgos corrupción'!#REF!),"")</f>
        <v>#REF!</v>
      </c>
      <c r="U35" s="25" t="e">
        <f>IF(AND('Mapa riesgos corrupción'!#REF!="Media",'Mapa riesgos corrupción'!#REF!="Menor"),CONCATENATE("R10C",'Mapa riesgos corrupción'!#REF!),"")</f>
        <v>#REF!</v>
      </c>
      <c r="V35" s="23" t="e">
        <f>IF(AND('Mapa riesgos corrupción'!#REF!="Media",'Mapa riesgos corrupción'!#REF!="Moderado"),CONCATENATE("R10C",'Mapa riesgos corrupción'!#REF!),"")</f>
        <v>#REF!</v>
      </c>
      <c r="W35" s="24" t="e">
        <f>IF(AND('Mapa riesgos corrupción'!#REF!="Media",'Mapa riesgos corrupción'!#REF!="Moderado"),CONCATENATE("R10C",'Mapa riesgos corrupción'!#REF!),"")</f>
        <v>#REF!</v>
      </c>
      <c r="X35" s="24" t="e">
        <f>IF(AND('Mapa riesgos corrupción'!#REF!="Media",'Mapa riesgos corrupción'!#REF!="Moderado"),CONCATENATE("R10C",'Mapa riesgos corrupción'!#REF!),"")</f>
        <v>#REF!</v>
      </c>
      <c r="Y35" s="24" t="e">
        <f>IF(AND('Mapa riesgos corrupción'!#REF!="Media",'Mapa riesgos corrupción'!#REF!="Moderado"),CONCATENATE("R10C",'Mapa riesgos corrupción'!#REF!),"")</f>
        <v>#REF!</v>
      </c>
      <c r="Z35" s="24" t="e">
        <f>IF(AND('Mapa riesgos corrupción'!#REF!="Media",'Mapa riesgos corrupción'!#REF!="Moderado"),CONCATENATE("R10C",'Mapa riesgos corrupción'!#REF!),"")</f>
        <v>#REF!</v>
      </c>
      <c r="AA35" s="25" t="e">
        <f>IF(AND('Mapa riesgos corrupción'!#REF!="Media",'Mapa riesgos corrupción'!#REF!="Moderado"),CONCATENATE("R10C",'Mapa riesgos corrupción'!#REF!),"")</f>
        <v>#REF!</v>
      </c>
      <c r="AB35" s="14" t="e">
        <f>IF(AND('Mapa riesgos corrupción'!#REF!="Media",'Mapa riesgos corrupción'!#REF!="Mayor"),CONCATENATE("R10C",'Mapa riesgos corrupción'!#REF!),"")</f>
        <v>#REF!</v>
      </c>
      <c r="AC35" s="15" t="e">
        <f>IF(AND('Mapa riesgos corrupción'!#REF!="Media",'Mapa riesgos corrupción'!#REF!="Mayor"),CONCATENATE("R10C",'Mapa riesgos corrupción'!#REF!),"")</f>
        <v>#REF!</v>
      </c>
      <c r="AD35" s="15" t="e">
        <f>IF(AND('Mapa riesgos corrupción'!#REF!="Media",'Mapa riesgos corrupción'!#REF!="Mayor"),CONCATENATE("R10C",'Mapa riesgos corrupción'!#REF!),"")</f>
        <v>#REF!</v>
      </c>
      <c r="AE35" s="15" t="e">
        <f>IF(AND('Mapa riesgos corrupción'!#REF!="Media",'Mapa riesgos corrupción'!#REF!="Mayor"),CONCATENATE("R10C",'Mapa riesgos corrupción'!#REF!),"")</f>
        <v>#REF!</v>
      </c>
      <c r="AF35" s="15" t="e">
        <f>IF(AND('Mapa riesgos corrupción'!#REF!="Media",'Mapa riesgos corrupción'!#REF!="Mayor"),CONCATENATE("R10C",'Mapa riesgos corrupción'!#REF!),"")</f>
        <v>#REF!</v>
      </c>
      <c r="AG35" s="16" t="e">
        <f>IF(AND('Mapa riesgos corrupción'!#REF!="Media",'Mapa riesgos corrupción'!#REF!="Mayor"),CONCATENATE("R10C",'Mapa riesgos corrupción'!#REF!),"")</f>
        <v>#REF!</v>
      </c>
      <c r="AH35" s="17" t="e">
        <f>IF(AND('Mapa riesgos corrupción'!#REF!="Media",'Mapa riesgos corrupción'!#REF!="Catastrófico"),CONCATENATE("R10C",'Mapa riesgos corrupción'!#REF!),"")</f>
        <v>#REF!</v>
      </c>
      <c r="AI35" s="18" t="e">
        <f>IF(AND('Mapa riesgos corrupción'!#REF!="Media",'Mapa riesgos corrupción'!#REF!="Catastrófico"),CONCATENATE("R10C",'Mapa riesgos corrupción'!#REF!),"")</f>
        <v>#REF!</v>
      </c>
      <c r="AJ35" s="18" t="e">
        <f>IF(AND('Mapa riesgos corrupción'!#REF!="Media",'Mapa riesgos corrupción'!#REF!="Catastrófico"),CONCATENATE("R10C",'Mapa riesgos corrupción'!#REF!),"")</f>
        <v>#REF!</v>
      </c>
      <c r="AK35" s="18" t="e">
        <f>IF(AND('Mapa riesgos corrupción'!#REF!="Media",'Mapa riesgos corrupción'!#REF!="Catastrófico"),CONCATENATE("R10C",'Mapa riesgos corrupción'!#REF!),"")</f>
        <v>#REF!</v>
      </c>
      <c r="AL35" s="18" t="e">
        <f>IF(AND('Mapa riesgos corrupción'!#REF!="Media",'Mapa riesgos corrupción'!#REF!="Catastrófico"),CONCATENATE("R10C",'Mapa riesgos corrupción'!#REF!),"")</f>
        <v>#REF!</v>
      </c>
      <c r="AM35" s="19" t="e">
        <f>IF(AND('Mapa riesgos corrupción'!#REF!="Media",'Mapa riesgos corrupción'!#REF!="Catastrófico"),CONCATENATE("R10C",'Mapa riesgos corrupción'!#REF!),"")</f>
        <v>#REF!</v>
      </c>
      <c r="AN35" s="39"/>
      <c r="AO35" s="563"/>
      <c r="AP35" s="564"/>
      <c r="AQ35" s="564"/>
      <c r="AR35" s="564"/>
      <c r="AS35" s="564"/>
      <c r="AT35" s="565"/>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478"/>
      <c r="C36" s="478"/>
      <c r="D36" s="479"/>
      <c r="E36" s="516" t="s">
        <v>63</v>
      </c>
      <c r="F36" s="517"/>
      <c r="G36" s="517"/>
      <c r="H36" s="517"/>
      <c r="I36" s="517"/>
      <c r="J36" s="29" t="str">
        <f>IF(AND('Mapa riesgos corrupción'!$AD$3="Baja",'Mapa riesgos corrupción'!$AF$3="Leve"),CONCATENATE("R1C",'Mapa riesgos corrupción'!$T$3),"")</f>
        <v>R1C1</v>
      </c>
      <c r="K36" s="30" t="e">
        <f>IF(AND('Mapa riesgos corrupción'!#REF!="Baja",'Mapa riesgos corrupción'!#REF!="Leve"),CONCATENATE("R1C",'Mapa riesgos corrupción'!#REF!),"")</f>
        <v>#REF!</v>
      </c>
      <c r="L36" s="30" t="e">
        <f>IF(AND('Mapa riesgos corrupción'!#REF!="Baja",'Mapa riesgos corrupción'!#REF!="Leve"),CONCATENATE("R1C",'Mapa riesgos corrupción'!#REF!),"")</f>
        <v>#REF!</v>
      </c>
      <c r="M36" s="30" t="e">
        <f>IF(AND('Mapa riesgos corrupción'!#REF!="Baja",'Mapa riesgos corrupción'!#REF!="Leve"),CONCATENATE("R1C",'Mapa riesgos corrupción'!#REF!),"")</f>
        <v>#REF!</v>
      </c>
      <c r="N36" s="30" t="e">
        <f>IF(AND('Mapa riesgos corrupción'!#REF!="Baja",'Mapa riesgos corrupción'!#REF!="Leve"),CONCATENATE("R1C",'Mapa riesgos corrupción'!#REF!),"")</f>
        <v>#REF!</v>
      </c>
      <c r="O36" s="31" t="e">
        <f>IF(AND('Mapa riesgos corrupción'!#REF!="Baja",'Mapa riesgos corrupción'!#REF!="Leve"),CONCATENATE("R1C",'Mapa riesgos corrupción'!#REF!),"")</f>
        <v>#REF!</v>
      </c>
      <c r="P36" s="20" t="str">
        <f>IF(AND('Mapa riesgos corrupción'!$AD$3="Baja",'Mapa riesgos corrupción'!$AF$3="Menor"),CONCATENATE("R1C",'Mapa riesgos corrupción'!$T$3),"")</f>
        <v/>
      </c>
      <c r="Q36" s="21" t="e">
        <f>IF(AND('Mapa riesgos corrupción'!#REF!="Baja",'Mapa riesgos corrupción'!#REF!="Menor"),CONCATENATE("R1C",'Mapa riesgos corrupción'!#REF!),"")</f>
        <v>#REF!</v>
      </c>
      <c r="R36" s="21" t="e">
        <f>IF(AND('Mapa riesgos corrupción'!#REF!="Baja",'Mapa riesgos corrupción'!#REF!="Menor"),CONCATENATE("R1C",'Mapa riesgos corrupción'!#REF!),"")</f>
        <v>#REF!</v>
      </c>
      <c r="S36" s="21" t="e">
        <f>IF(AND('Mapa riesgos corrupción'!#REF!="Baja",'Mapa riesgos corrupción'!#REF!="Menor"),CONCATENATE("R1C",'Mapa riesgos corrupción'!#REF!),"")</f>
        <v>#REF!</v>
      </c>
      <c r="T36" s="21" t="e">
        <f>IF(AND('Mapa riesgos corrupción'!#REF!="Baja",'Mapa riesgos corrupción'!#REF!="Menor"),CONCATENATE("R1C",'Mapa riesgos corrupción'!#REF!),"")</f>
        <v>#REF!</v>
      </c>
      <c r="U36" s="22" t="e">
        <f>IF(AND('Mapa riesgos corrupción'!#REF!="Baja",'Mapa riesgos corrupción'!#REF!="Menor"),CONCATENATE("R1C",'Mapa riesgos corrupción'!#REF!),"")</f>
        <v>#REF!</v>
      </c>
      <c r="V36" s="20" t="str">
        <f>IF(AND('Mapa riesgos corrupción'!$AD$3="Baja",'Mapa riesgos corrupción'!$AF$3="Moderado"),CONCATENATE("R1C",'Mapa riesgos corrupción'!$T$3),"")</f>
        <v/>
      </c>
      <c r="W36" s="21" t="e">
        <f>IF(AND('Mapa riesgos corrupción'!#REF!="Baja",'Mapa riesgos corrupción'!#REF!="Moderado"),CONCATENATE("R1C",'Mapa riesgos corrupción'!#REF!),"")</f>
        <v>#REF!</v>
      </c>
      <c r="X36" s="21" t="e">
        <f>IF(AND('Mapa riesgos corrupción'!#REF!="Baja",'Mapa riesgos corrupción'!#REF!="Moderado"),CONCATENATE("R1C",'Mapa riesgos corrupción'!#REF!),"")</f>
        <v>#REF!</v>
      </c>
      <c r="Y36" s="21" t="e">
        <f>IF(AND('Mapa riesgos corrupción'!#REF!="Baja",'Mapa riesgos corrupción'!#REF!="Moderado"),CONCATENATE("R1C",'Mapa riesgos corrupción'!#REF!),"")</f>
        <v>#REF!</v>
      </c>
      <c r="Z36" s="21" t="e">
        <f>IF(AND('Mapa riesgos corrupción'!#REF!="Baja",'Mapa riesgos corrupción'!#REF!="Moderado"),CONCATENATE("R1C",'Mapa riesgos corrupción'!#REF!),"")</f>
        <v>#REF!</v>
      </c>
      <c r="AA36" s="22" t="e">
        <f>IF(AND('Mapa riesgos corrupción'!#REF!="Baja",'Mapa riesgos corrupción'!#REF!="Moderado"),CONCATENATE("R1C",'Mapa riesgos corrupción'!#REF!),"")</f>
        <v>#REF!</v>
      </c>
      <c r="AB36" s="1" t="str">
        <f>IF(AND('Mapa riesgos corrupción'!$AD$3="Baja",'Mapa riesgos corrupción'!$AF$3="Mayor"),CONCATENATE("R1C",'Mapa riesgos corrupción'!$T$3),"")</f>
        <v/>
      </c>
      <c r="AC36" s="2" t="e">
        <f>IF(AND('Mapa riesgos corrupción'!#REF!="Baja",'Mapa riesgos corrupción'!#REF!="Mayor"),CONCATENATE("R1C",'Mapa riesgos corrupción'!#REF!),"")</f>
        <v>#REF!</v>
      </c>
      <c r="AD36" s="2" t="e">
        <f>IF(AND('Mapa riesgos corrupción'!#REF!="Baja",'Mapa riesgos corrupción'!#REF!="Mayor"),CONCATENATE("R1C",'Mapa riesgos corrupción'!#REF!),"")</f>
        <v>#REF!</v>
      </c>
      <c r="AE36" s="2" t="e">
        <f>IF(AND('Mapa riesgos corrupción'!#REF!="Baja",'Mapa riesgos corrupción'!#REF!="Mayor"),CONCATENATE("R1C",'Mapa riesgos corrupción'!#REF!),"")</f>
        <v>#REF!</v>
      </c>
      <c r="AF36" s="2" t="e">
        <f>IF(AND('Mapa riesgos corrupción'!#REF!="Baja",'Mapa riesgos corrupción'!#REF!="Mayor"),CONCATENATE("R1C",'Mapa riesgos corrupción'!#REF!),"")</f>
        <v>#REF!</v>
      </c>
      <c r="AG36" s="3" t="e">
        <f>IF(AND('Mapa riesgos corrupción'!#REF!="Baja",'Mapa riesgos corrupción'!#REF!="Mayor"),CONCATENATE("R1C",'Mapa riesgos corrupción'!#REF!),"")</f>
        <v>#REF!</v>
      </c>
      <c r="AH36" s="4" t="str">
        <f>IF(AND('Mapa riesgos corrupción'!$AD$3="Baja",'Mapa riesgos corrupción'!$AF$3="Catastrófico"),CONCATENATE("R1C",'Mapa riesgos corrupción'!$T$3),"")</f>
        <v/>
      </c>
      <c r="AI36" s="5" t="e">
        <f>IF(AND('Mapa riesgos corrupción'!#REF!="Baja",'Mapa riesgos corrupción'!#REF!="Catastrófico"),CONCATENATE("R1C",'Mapa riesgos corrupción'!#REF!),"")</f>
        <v>#REF!</v>
      </c>
      <c r="AJ36" s="5" t="e">
        <f>IF(AND('Mapa riesgos corrupción'!#REF!="Baja",'Mapa riesgos corrupción'!#REF!="Catastrófico"),CONCATENATE("R1C",'Mapa riesgos corrupción'!#REF!),"")</f>
        <v>#REF!</v>
      </c>
      <c r="AK36" s="5" t="e">
        <f>IF(AND('Mapa riesgos corrupción'!#REF!="Baja",'Mapa riesgos corrupción'!#REF!="Catastrófico"),CONCATENATE("R1C",'Mapa riesgos corrupción'!#REF!),"")</f>
        <v>#REF!</v>
      </c>
      <c r="AL36" s="5" t="e">
        <f>IF(AND('Mapa riesgos corrupción'!#REF!="Baja",'Mapa riesgos corrupción'!#REF!="Catastrófico"),CONCATENATE("R1C",'Mapa riesgos corrupción'!#REF!),"")</f>
        <v>#REF!</v>
      </c>
      <c r="AM36" s="6" t="e">
        <f>IF(AND('Mapa riesgos corrupción'!#REF!="Baja",'Mapa riesgos corrupción'!#REF!="Catastrófico"),CONCATENATE("R1C",'Mapa riesgos corrupción'!#REF!),"")</f>
        <v>#REF!</v>
      </c>
      <c r="AN36" s="39"/>
      <c r="AO36" s="548" t="s">
        <v>50</v>
      </c>
      <c r="AP36" s="549"/>
      <c r="AQ36" s="549"/>
      <c r="AR36" s="549"/>
      <c r="AS36" s="549"/>
      <c r="AT36" s="550"/>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478"/>
      <c r="C37" s="478"/>
      <c r="D37" s="479"/>
      <c r="E37" s="535"/>
      <c r="F37" s="536"/>
      <c r="G37" s="536"/>
      <c r="H37" s="536"/>
      <c r="I37" s="536"/>
      <c r="J37" s="32" t="e">
        <f>IF(AND('Mapa riesgos corrupción'!#REF!="Baja",'Mapa riesgos corrupción'!#REF!="Leve"),CONCATENATE("R2C",'Mapa riesgos corrupción'!#REF!),"")</f>
        <v>#REF!</v>
      </c>
      <c r="K37" s="33" t="e">
        <f>IF(AND('Mapa riesgos corrupción'!#REF!="Baja",'Mapa riesgos corrupción'!#REF!="Leve"),CONCATENATE("R2C",'Mapa riesgos corrupción'!#REF!),"")</f>
        <v>#REF!</v>
      </c>
      <c r="L37" s="33" t="e">
        <f>IF(AND('Mapa riesgos corrupción'!#REF!="Baja",'Mapa riesgos corrupción'!#REF!="Leve"),CONCATENATE("R2C",'Mapa riesgos corrupción'!#REF!),"")</f>
        <v>#REF!</v>
      </c>
      <c r="M37" s="33" t="e">
        <f>IF(AND('Mapa riesgos corrupción'!#REF!="Baja",'Mapa riesgos corrupción'!#REF!="Leve"),CONCATENATE("R2C",'Mapa riesgos corrupción'!#REF!),"")</f>
        <v>#REF!</v>
      </c>
      <c r="N37" s="33" t="e">
        <f>IF(AND('Mapa riesgos corrupción'!#REF!="Baja",'Mapa riesgos corrupción'!#REF!="Leve"),CONCATENATE("R2C",'Mapa riesgos corrupción'!#REF!),"")</f>
        <v>#REF!</v>
      </c>
      <c r="O37" s="34" t="e">
        <f>IF(AND('Mapa riesgos corrupción'!#REF!="Baja",'Mapa riesgos corrupción'!#REF!="Leve"),CONCATENATE("R2C",'Mapa riesgos corrupción'!#REF!),"")</f>
        <v>#REF!</v>
      </c>
      <c r="P37" s="23" t="e">
        <f>IF(AND('Mapa riesgos corrupción'!#REF!="Baja",'Mapa riesgos corrupción'!#REF!="Menor"),CONCATENATE("R2C",'Mapa riesgos corrupción'!#REF!),"")</f>
        <v>#REF!</v>
      </c>
      <c r="Q37" s="24" t="e">
        <f>IF(AND('Mapa riesgos corrupción'!#REF!="Baja",'Mapa riesgos corrupción'!#REF!="Menor"),CONCATENATE("R2C",'Mapa riesgos corrupción'!#REF!),"")</f>
        <v>#REF!</v>
      </c>
      <c r="R37" s="24" t="e">
        <f>IF(AND('Mapa riesgos corrupción'!#REF!="Baja",'Mapa riesgos corrupción'!#REF!="Menor"),CONCATENATE("R2C",'Mapa riesgos corrupción'!#REF!),"")</f>
        <v>#REF!</v>
      </c>
      <c r="S37" s="24" t="e">
        <f>IF(AND('Mapa riesgos corrupción'!#REF!="Baja",'Mapa riesgos corrupción'!#REF!="Menor"),CONCATENATE("R2C",'Mapa riesgos corrupción'!#REF!),"")</f>
        <v>#REF!</v>
      </c>
      <c r="T37" s="24" t="e">
        <f>IF(AND('Mapa riesgos corrupción'!#REF!="Baja",'Mapa riesgos corrupción'!#REF!="Menor"),CONCATENATE("R2C",'Mapa riesgos corrupción'!#REF!),"")</f>
        <v>#REF!</v>
      </c>
      <c r="U37" s="25" t="e">
        <f>IF(AND('Mapa riesgos corrupción'!#REF!="Baja",'Mapa riesgos corrupción'!#REF!="Menor"),CONCATENATE("R2C",'Mapa riesgos corrupción'!#REF!),"")</f>
        <v>#REF!</v>
      </c>
      <c r="V37" s="23" t="e">
        <f>IF(AND('Mapa riesgos corrupción'!#REF!="Baja",'Mapa riesgos corrupción'!#REF!="Moderado"),CONCATENATE("R2C",'Mapa riesgos corrupción'!#REF!),"")</f>
        <v>#REF!</v>
      </c>
      <c r="W37" s="24" t="e">
        <f>IF(AND('Mapa riesgos corrupción'!#REF!="Baja",'Mapa riesgos corrupción'!#REF!="Moderado"),CONCATENATE("R2C",'Mapa riesgos corrupción'!#REF!),"")</f>
        <v>#REF!</v>
      </c>
      <c r="X37" s="24" t="e">
        <f>IF(AND('Mapa riesgos corrupción'!#REF!="Baja",'Mapa riesgos corrupción'!#REF!="Moderado"),CONCATENATE("R2C",'Mapa riesgos corrupción'!#REF!),"")</f>
        <v>#REF!</v>
      </c>
      <c r="Y37" s="24" t="e">
        <f>IF(AND('Mapa riesgos corrupción'!#REF!="Baja",'Mapa riesgos corrupción'!#REF!="Moderado"),CONCATENATE("R2C",'Mapa riesgos corrupción'!#REF!),"")</f>
        <v>#REF!</v>
      </c>
      <c r="Z37" s="24" t="e">
        <f>IF(AND('Mapa riesgos corrupción'!#REF!="Baja",'Mapa riesgos corrupción'!#REF!="Moderado"),CONCATENATE("R2C",'Mapa riesgos corrupción'!#REF!),"")</f>
        <v>#REF!</v>
      </c>
      <c r="AA37" s="25" t="e">
        <f>IF(AND('Mapa riesgos corrupción'!#REF!="Baja",'Mapa riesgos corrupción'!#REF!="Moderado"),CONCATENATE("R2C",'Mapa riesgos corrupción'!#REF!),"")</f>
        <v>#REF!</v>
      </c>
      <c r="AB37" s="7" t="e">
        <f>IF(AND('Mapa riesgos corrupción'!#REF!="Baja",'Mapa riesgos corrupción'!#REF!="Mayor"),CONCATENATE("R2C",'Mapa riesgos corrupción'!#REF!),"")</f>
        <v>#REF!</v>
      </c>
      <c r="AC37" s="8" t="e">
        <f>IF(AND('Mapa riesgos corrupción'!#REF!="Baja",'Mapa riesgos corrupción'!#REF!="Mayor"),CONCATENATE("R2C",'Mapa riesgos corrupción'!#REF!),"")</f>
        <v>#REF!</v>
      </c>
      <c r="AD37" s="8" t="e">
        <f>IF(AND('Mapa riesgos corrupción'!#REF!="Baja",'Mapa riesgos corrupción'!#REF!="Mayor"),CONCATENATE("R2C",'Mapa riesgos corrupción'!#REF!),"")</f>
        <v>#REF!</v>
      </c>
      <c r="AE37" s="8" t="e">
        <f>IF(AND('Mapa riesgos corrupción'!#REF!="Baja",'Mapa riesgos corrupción'!#REF!="Mayor"),CONCATENATE("R2C",'Mapa riesgos corrupción'!#REF!),"")</f>
        <v>#REF!</v>
      </c>
      <c r="AF37" s="8" t="e">
        <f>IF(AND('Mapa riesgos corrupción'!#REF!="Baja",'Mapa riesgos corrupción'!#REF!="Mayor"),CONCATENATE("R2C",'Mapa riesgos corrupción'!#REF!),"")</f>
        <v>#REF!</v>
      </c>
      <c r="AG37" s="9" t="e">
        <f>IF(AND('Mapa riesgos corrupción'!#REF!="Baja",'Mapa riesgos corrupción'!#REF!="Mayor"),CONCATENATE("R2C",'Mapa riesgos corrupción'!#REF!),"")</f>
        <v>#REF!</v>
      </c>
      <c r="AH37" s="10" t="e">
        <f>IF(AND('Mapa riesgos corrupción'!#REF!="Baja",'Mapa riesgos corrupción'!#REF!="Catastrófico"),CONCATENATE("R2C",'Mapa riesgos corrupción'!#REF!),"")</f>
        <v>#REF!</v>
      </c>
      <c r="AI37" s="11" t="e">
        <f>IF(AND('Mapa riesgos corrupción'!#REF!="Baja",'Mapa riesgos corrupción'!#REF!="Catastrófico"),CONCATENATE("R2C",'Mapa riesgos corrupción'!#REF!),"")</f>
        <v>#REF!</v>
      </c>
      <c r="AJ37" s="11" t="e">
        <f>IF(AND('Mapa riesgos corrupción'!#REF!="Baja",'Mapa riesgos corrupción'!#REF!="Catastrófico"),CONCATENATE("R2C",'Mapa riesgos corrupción'!#REF!),"")</f>
        <v>#REF!</v>
      </c>
      <c r="AK37" s="11" t="e">
        <f>IF(AND('Mapa riesgos corrupción'!#REF!="Baja",'Mapa riesgos corrupción'!#REF!="Catastrófico"),CONCATENATE("R2C",'Mapa riesgos corrupción'!#REF!),"")</f>
        <v>#REF!</v>
      </c>
      <c r="AL37" s="11" t="e">
        <f>IF(AND('Mapa riesgos corrupción'!#REF!="Baja",'Mapa riesgos corrupción'!#REF!="Catastrófico"),CONCATENATE("R2C",'Mapa riesgos corrupción'!#REF!),"")</f>
        <v>#REF!</v>
      </c>
      <c r="AM37" s="12" t="e">
        <f>IF(AND('Mapa riesgos corrupción'!#REF!="Baja",'Mapa riesgos corrupción'!#REF!="Catastrófico"),CONCATENATE("R2C",'Mapa riesgos corrupción'!#REF!),"")</f>
        <v>#REF!</v>
      </c>
      <c r="AN37" s="39"/>
      <c r="AO37" s="551"/>
      <c r="AP37" s="552"/>
      <c r="AQ37" s="552"/>
      <c r="AR37" s="552"/>
      <c r="AS37" s="552"/>
      <c r="AT37" s="553"/>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478"/>
      <c r="C38" s="478"/>
      <c r="D38" s="479"/>
      <c r="E38" s="519"/>
      <c r="F38" s="520"/>
      <c r="G38" s="520"/>
      <c r="H38" s="520"/>
      <c r="I38" s="536"/>
      <c r="J38" s="32" t="e">
        <f>IF(AND('Mapa riesgos corrupción'!#REF!="Baja",'Mapa riesgos corrupción'!#REF!="Leve"),CONCATENATE("R3C",'Mapa riesgos corrupción'!#REF!),"")</f>
        <v>#REF!</v>
      </c>
      <c r="K38" s="33" t="e">
        <f>IF(AND('Mapa riesgos corrupción'!#REF!="Baja",'Mapa riesgos corrupción'!#REF!="Leve"),CONCATENATE("R3C",'Mapa riesgos corrupción'!#REF!),"")</f>
        <v>#REF!</v>
      </c>
      <c r="L38" s="33" t="e">
        <f>IF(AND('Mapa riesgos corrupción'!#REF!="Baja",'Mapa riesgos corrupción'!#REF!="Leve"),CONCATENATE("R3C",'Mapa riesgos corrupción'!#REF!),"")</f>
        <v>#REF!</v>
      </c>
      <c r="M38" s="33" t="e">
        <f>IF(AND('Mapa riesgos corrupción'!#REF!="Baja",'Mapa riesgos corrupción'!#REF!="Leve"),CONCATENATE("R3C",'Mapa riesgos corrupción'!#REF!),"")</f>
        <v>#REF!</v>
      </c>
      <c r="N38" s="33" t="e">
        <f>IF(AND('Mapa riesgos corrupción'!#REF!="Baja",'Mapa riesgos corrupción'!#REF!="Leve"),CONCATENATE("R3C",'Mapa riesgos corrupción'!#REF!),"")</f>
        <v>#REF!</v>
      </c>
      <c r="O38" s="34" t="e">
        <f>IF(AND('Mapa riesgos corrupción'!#REF!="Baja",'Mapa riesgos corrupción'!#REF!="Leve"),CONCATENATE("R3C",'Mapa riesgos corrupción'!#REF!),"")</f>
        <v>#REF!</v>
      </c>
      <c r="P38" s="23" t="e">
        <f>IF(AND('Mapa riesgos corrupción'!#REF!="Baja",'Mapa riesgos corrupción'!#REF!="Menor"),CONCATENATE("R3C",'Mapa riesgos corrupción'!#REF!),"")</f>
        <v>#REF!</v>
      </c>
      <c r="Q38" s="24" t="e">
        <f>IF(AND('Mapa riesgos corrupción'!#REF!="Baja",'Mapa riesgos corrupción'!#REF!="Menor"),CONCATENATE("R3C",'Mapa riesgos corrupción'!#REF!),"")</f>
        <v>#REF!</v>
      </c>
      <c r="R38" s="24" t="e">
        <f>IF(AND('Mapa riesgos corrupción'!#REF!="Baja",'Mapa riesgos corrupción'!#REF!="Menor"),CONCATENATE("R3C",'Mapa riesgos corrupción'!#REF!),"")</f>
        <v>#REF!</v>
      </c>
      <c r="S38" s="24" t="e">
        <f>IF(AND('Mapa riesgos corrupción'!#REF!="Baja",'Mapa riesgos corrupción'!#REF!="Menor"),CONCATENATE("R3C",'Mapa riesgos corrupción'!#REF!),"")</f>
        <v>#REF!</v>
      </c>
      <c r="T38" s="24" t="e">
        <f>IF(AND('Mapa riesgos corrupción'!#REF!="Baja",'Mapa riesgos corrupción'!#REF!="Menor"),CONCATENATE("R3C",'Mapa riesgos corrupción'!#REF!),"")</f>
        <v>#REF!</v>
      </c>
      <c r="U38" s="25" t="e">
        <f>IF(AND('Mapa riesgos corrupción'!#REF!="Baja",'Mapa riesgos corrupción'!#REF!="Menor"),CONCATENATE("R3C",'Mapa riesgos corrupción'!#REF!),"")</f>
        <v>#REF!</v>
      </c>
      <c r="V38" s="23" t="e">
        <f>IF(AND('Mapa riesgos corrupción'!#REF!="Baja",'Mapa riesgos corrupción'!#REF!="Moderado"),CONCATENATE("R3C",'Mapa riesgos corrupción'!#REF!),"")</f>
        <v>#REF!</v>
      </c>
      <c r="W38" s="24" t="e">
        <f>IF(AND('Mapa riesgos corrupción'!#REF!="Baja",'Mapa riesgos corrupción'!#REF!="Moderado"),CONCATENATE("R3C",'Mapa riesgos corrupción'!#REF!),"")</f>
        <v>#REF!</v>
      </c>
      <c r="X38" s="24" t="e">
        <f>IF(AND('Mapa riesgos corrupción'!#REF!="Baja",'Mapa riesgos corrupción'!#REF!="Moderado"),CONCATENATE("R3C",'Mapa riesgos corrupción'!#REF!),"")</f>
        <v>#REF!</v>
      </c>
      <c r="Y38" s="24" t="e">
        <f>IF(AND('Mapa riesgos corrupción'!#REF!="Baja",'Mapa riesgos corrupción'!#REF!="Moderado"),CONCATENATE("R3C",'Mapa riesgos corrupción'!#REF!),"")</f>
        <v>#REF!</v>
      </c>
      <c r="Z38" s="24" t="e">
        <f>IF(AND('Mapa riesgos corrupción'!#REF!="Baja",'Mapa riesgos corrupción'!#REF!="Moderado"),CONCATENATE("R3C",'Mapa riesgos corrupción'!#REF!),"")</f>
        <v>#REF!</v>
      </c>
      <c r="AA38" s="25" t="e">
        <f>IF(AND('Mapa riesgos corrupción'!#REF!="Baja",'Mapa riesgos corrupción'!#REF!="Moderado"),CONCATENATE("R3C",'Mapa riesgos corrupción'!#REF!),"")</f>
        <v>#REF!</v>
      </c>
      <c r="AB38" s="7" t="e">
        <f>IF(AND('Mapa riesgos corrupción'!#REF!="Baja",'Mapa riesgos corrupción'!#REF!="Mayor"),CONCATENATE("R3C",'Mapa riesgos corrupción'!#REF!),"")</f>
        <v>#REF!</v>
      </c>
      <c r="AC38" s="8" t="e">
        <f>IF(AND('Mapa riesgos corrupción'!#REF!="Baja",'Mapa riesgos corrupción'!#REF!="Mayor"),CONCATENATE("R3C",'Mapa riesgos corrupción'!#REF!),"")</f>
        <v>#REF!</v>
      </c>
      <c r="AD38" s="8" t="e">
        <f>IF(AND('Mapa riesgos corrupción'!#REF!="Baja",'Mapa riesgos corrupción'!#REF!="Mayor"),CONCATENATE("R3C",'Mapa riesgos corrupción'!#REF!),"")</f>
        <v>#REF!</v>
      </c>
      <c r="AE38" s="8" t="e">
        <f>IF(AND('Mapa riesgos corrupción'!#REF!="Baja",'Mapa riesgos corrupción'!#REF!="Mayor"),CONCATENATE("R3C",'Mapa riesgos corrupción'!#REF!),"")</f>
        <v>#REF!</v>
      </c>
      <c r="AF38" s="8" t="e">
        <f>IF(AND('Mapa riesgos corrupción'!#REF!="Baja",'Mapa riesgos corrupción'!#REF!="Mayor"),CONCATENATE("R3C",'Mapa riesgos corrupción'!#REF!),"")</f>
        <v>#REF!</v>
      </c>
      <c r="AG38" s="9" t="e">
        <f>IF(AND('Mapa riesgos corrupción'!#REF!="Baja",'Mapa riesgos corrupción'!#REF!="Mayor"),CONCATENATE("R3C",'Mapa riesgos corrupción'!#REF!),"")</f>
        <v>#REF!</v>
      </c>
      <c r="AH38" s="10" t="e">
        <f>IF(AND('Mapa riesgos corrupción'!#REF!="Baja",'Mapa riesgos corrupción'!#REF!="Catastrófico"),CONCATENATE("R3C",'Mapa riesgos corrupción'!#REF!),"")</f>
        <v>#REF!</v>
      </c>
      <c r="AI38" s="11" t="e">
        <f>IF(AND('Mapa riesgos corrupción'!#REF!="Baja",'Mapa riesgos corrupción'!#REF!="Catastrófico"),CONCATENATE("R3C",'Mapa riesgos corrupción'!#REF!),"")</f>
        <v>#REF!</v>
      </c>
      <c r="AJ38" s="11" t="e">
        <f>IF(AND('Mapa riesgos corrupción'!#REF!="Baja",'Mapa riesgos corrupción'!#REF!="Catastrófico"),CONCATENATE("R3C",'Mapa riesgos corrupción'!#REF!),"")</f>
        <v>#REF!</v>
      </c>
      <c r="AK38" s="11" t="e">
        <f>IF(AND('Mapa riesgos corrupción'!#REF!="Baja",'Mapa riesgos corrupción'!#REF!="Catastrófico"),CONCATENATE("R3C",'Mapa riesgos corrupción'!#REF!),"")</f>
        <v>#REF!</v>
      </c>
      <c r="AL38" s="11" t="e">
        <f>IF(AND('Mapa riesgos corrupción'!#REF!="Baja",'Mapa riesgos corrupción'!#REF!="Catastrófico"),CONCATENATE("R3C",'Mapa riesgos corrupción'!#REF!),"")</f>
        <v>#REF!</v>
      </c>
      <c r="AM38" s="12" t="e">
        <f>IF(AND('Mapa riesgos corrupción'!#REF!="Baja",'Mapa riesgos corrupción'!#REF!="Catastrófico"),CONCATENATE("R3C",'Mapa riesgos corrupción'!#REF!),"")</f>
        <v>#REF!</v>
      </c>
      <c r="AN38" s="39"/>
      <c r="AO38" s="551"/>
      <c r="AP38" s="552"/>
      <c r="AQ38" s="552"/>
      <c r="AR38" s="552"/>
      <c r="AS38" s="552"/>
      <c r="AT38" s="553"/>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478"/>
      <c r="C39" s="478"/>
      <c r="D39" s="479"/>
      <c r="E39" s="519"/>
      <c r="F39" s="520"/>
      <c r="G39" s="520"/>
      <c r="H39" s="520"/>
      <c r="I39" s="536"/>
      <c r="J39" s="32" t="e">
        <f>IF(AND('Mapa riesgos corrupción'!#REF!="Baja",'Mapa riesgos corrupción'!#REF!="Leve"),CONCATENATE("R4C",'Mapa riesgos corrupción'!#REF!),"")</f>
        <v>#REF!</v>
      </c>
      <c r="K39" s="33" t="e">
        <f>IF(AND('Mapa riesgos corrupción'!#REF!="Baja",'Mapa riesgos corrupción'!#REF!="Leve"),CONCATENATE("R4C",'Mapa riesgos corrupción'!#REF!),"")</f>
        <v>#REF!</v>
      </c>
      <c r="L39" s="33" t="e">
        <f>IF(AND('Mapa riesgos corrupción'!#REF!="Baja",'Mapa riesgos corrupción'!#REF!="Leve"),CONCATENATE("R4C",'Mapa riesgos corrupción'!#REF!),"")</f>
        <v>#REF!</v>
      </c>
      <c r="M39" s="33" t="e">
        <f>IF(AND('Mapa riesgos corrupción'!#REF!="Baja",'Mapa riesgos corrupción'!#REF!="Leve"),CONCATENATE("R4C",'Mapa riesgos corrupción'!#REF!),"")</f>
        <v>#REF!</v>
      </c>
      <c r="N39" s="33" t="e">
        <f>IF(AND('Mapa riesgos corrupción'!#REF!="Baja",'Mapa riesgos corrupción'!#REF!="Leve"),CONCATENATE("R4C",'Mapa riesgos corrupción'!#REF!),"")</f>
        <v>#REF!</v>
      </c>
      <c r="O39" s="34" t="e">
        <f>IF(AND('Mapa riesgos corrupción'!#REF!="Baja",'Mapa riesgos corrupción'!#REF!="Leve"),CONCATENATE("R4C",'Mapa riesgos corrupción'!#REF!),"")</f>
        <v>#REF!</v>
      </c>
      <c r="P39" s="23" t="e">
        <f>IF(AND('Mapa riesgos corrupción'!#REF!="Baja",'Mapa riesgos corrupción'!#REF!="Menor"),CONCATENATE("R4C",'Mapa riesgos corrupción'!#REF!),"")</f>
        <v>#REF!</v>
      </c>
      <c r="Q39" s="24" t="e">
        <f>IF(AND('Mapa riesgos corrupción'!#REF!="Baja",'Mapa riesgos corrupción'!#REF!="Menor"),CONCATENATE("R4C",'Mapa riesgos corrupción'!#REF!),"")</f>
        <v>#REF!</v>
      </c>
      <c r="R39" s="24" t="e">
        <f>IF(AND('Mapa riesgos corrupción'!#REF!="Baja",'Mapa riesgos corrupción'!#REF!="Menor"),CONCATENATE("R4C",'Mapa riesgos corrupción'!#REF!),"")</f>
        <v>#REF!</v>
      </c>
      <c r="S39" s="24" t="e">
        <f>IF(AND('Mapa riesgos corrupción'!#REF!="Baja",'Mapa riesgos corrupción'!#REF!="Menor"),CONCATENATE("R4C",'Mapa riesgos corrupción'!#REF!),"")</f>
        <v>#REF!</v>
      </c>
      <c r="T39" s="24" t="e">
        <f>IF(AND('Mapa riesgos corrupción'!#REF!="Baja",'Mapa riesgos corrupción'!#REF!="Menor"),CONCATENATE("R4C",'Mapa riesgos corrupción'!#REF!),"")</f>
        <v>#REF!</v>
      </c>
      <c r="U39" s="25" t="e">
        <f>IF(AND('Mapa riesgos corrupción'!#REF!="Baja",'Mapa riesgos corrupción'!#REF!="Menor"),CONCATENATE("R4C",'Mapa riesgos corrupción'!#REF!),"")</f>
        <v>#REF!</v>
      </c>
      <c r="V39" s="23" t="e">
        <f>IF(AND('Mapa riesgos corrupción'!#REF!="Baja",'Mapa riesgos corrupción'!#REF!="Moderado"),CONCATENATE("R4C",'Mapa riesgos corrupción'!#REF!),"")</f>
        <v>#REF!</v>
      </c>
      <c r="W39" s="24" t="e">
        <f>IF(AND('Mapa riesgos corrupción'!#REF!="Baja",'Mapa riesgos corrupción'!#REF!="Moderado"),CONCATENATE("R4C",'Mapa riesgos corrupción'!#REF!),"")</f>
        <v>#REF!</v>
      </c>
      <c r="X39" s="24" t="e">
        <f>IF(AND('Mapa riesgos corrupción'!#REF!="Baja",'Mapa riesgos corrupción'!#REF!="Moderado"),CONCATENATE("R4C",'Mapa riesgos corrupción'!#REF!),"")</f>
        <v>#REF!</v>
      </c>
      <c r="Y39" s="24" t="e">
        <f>IF(AND('Mapa riesgos corrupción'!#REF!="Baja",'Mapa riesgos corrupción'!#REF!="Moderado"),CONCATENATE("R4C",'Mapa riesgos corrupción'!#REF!),"")</f>
        <v>#REF!</v>
      </c>
      <c r="Z39" s="24" t="e">
        <f>IF(AND('Mapa riesgos corrupción'!#REF!="Baja",'Mapa riesgos corrupción'!#REF!="Moderado"),CONCATENATE("R4C",'Mapa riesgos corrupción'!#REF!),"")</f>
        <v>#REF!</v>
      </c>
      <c r="AA39" s="25" t="e">
        <f>IF(AND('Mapa riesgos corrupción'!#REF!="Baja",'Mapa riesgos corrupción'!#REF!="Moderado"),CONCATENATE("R4C",'Mapa riesgos corrupción'!#REF!),"")</f>
        <v>#REF!</v>
      </c>
      <c r="AB39" s="7" t="e">
        <f>IF(AND('Mapa riesgos corrupción'!#REF!="Baja",'Mapa riesgos corrupción'!#REF!="Mayor"),CONCATENATE("R4C",'Mapa riesgos corrupción'!#REF!),"")</f>
        <v>#REF!</v>
      </c>
      <c r="AC39" s="8" t="e">
        <f>IF(AND('Mapa riesgos corrupción'!#REF!="Baja",'Mapa riesgos corrupción'!#REF!="Mayor"),CONCATENATE("R4C",'Mapa riesgos corrupción'!#REF!),"")</f>
        <v>#REF!</v>
      </c>
      <c r="AD39" s="8" t="e">
        <f>IF(AND('Mapa riesgos corrupción'!#REF!="Baja",'Mapa riesgos corrupción'!#REF!="Mayor"),CONCATENATE("R4C",'Mapa riesgos corrupción'!#REF!),"")</f>
        <v>#REF!</v>
      </c>
      <c r="AE39" s="8" t="e">
        <f>IF(AND('Mapa riesgos corrupción'!#REF!="Baja",'Mapa riesgos corrupción'!#REF!="Mayor"),CONCATENATE("R4C",'Mapa riesgos corrupción'!#REF!),"")</f>
        <v>#REF!</v>
      </c>
      <c r="AF39" s="8" t="e">
        <f>IF(AND('Mapa riesgos corrupción'!#REF!="Baja",'Mapa riesgos corrupción'!#REF!="Mayor"),CONCATENATE("R4C",'Mapa riesgos corrupción'!#REF!),"")</f>
        <v>#REF!</v>
      </c>
      <c r="AG39" s="9" t="e">
        <f>IF(AND('Mapa riesgos corrupción'!#REF!="Baja",'Mapa riesgos corrupción'!#REF!="Mayor"),CONCATENATE("R4C",'Mapa riesgos corrupción'!#REF!),"")</f>
        <v>#REF!</v>
      </c>
      <c r="AH39" s="10" t="e">
        <f>IF(AND('Mapa riesgos corrupción'!#REF!="Baja",'Mapa riesgos corrupción'!#REF!="Catastrófico"),CONCATENATE("R4C",'Mapa riesgos corrupción'!#REF!),"")</f>
        <v>#REF!</v>
      </c>
      <c r="AI39" s="11" t="e">
        <f>IF(AND('Mapa riesgos corrupción'!#REF!="Baja",'Mapa riesgos corrupción'!#REF!="Catastrófico"),CONCATENATE("R4C",'Mapa riesgos corrupción'!#REF!),"")</f>
        <v>#REF!</v>
      </c>
      <c r="AJ39" s="11" t="e">
        <f>IF(AND('Mapa riesgos corrupción'!#REF!="Baja",'Mapa riesgos corrupción'!#REF!="Catastrófico"),CONCATENATE("R4C",'Mapa riesgos corrupción'!#REF!),"")</f>
        <v>#REF!</v>
      </c>
      <c r="AK39" s="11" t="e">
        <f>IF(AND('Mapa riesgos corrupción'!#REF!="Baja",'Mapa riesgos corrupción'!#REF!="Catastrófico"),CONCATENATE("R4C",'Mapa riesgos corrupción'!#REF!),"")</f>
        <v>#REF!</v>
      </c>
      <c r="AL39" s="11" t="e">
        <f>IF(AND('Mapa riesgos corrupción'!#REF!="Baja",'Mapa riesgos corrupción'!#REF!="Catastrófico"),CONCATENATE("R4C",'Mapa riesgos corrupción'!#REF!),"")</f>
        <v>#REF!</v>
      </c>
      <c r="AM39" s="12" t="e">
        <f>IF(AND('Mapa riesgos corrupción'!#REF!="Baja",'Mapa riesgos corrupción'!#REF!="Catastrófico"),CONCATENATE("R4C",'Mapa riesgos corrupción'!#REF!),"")</f>
        <v>#REF!</v>
      </c>
      <c r="AN39" s="39"/>
      <c r="AO39" s="551"/>
      <c r="AP39" s="552"/>
      <c r="AQ39" s="552"/>
      <c r="AR39" s="552"/>
      <c r="AS39" s="552"/>
      <c r="AT39" s="553"/>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478"/>
      <c r="C40" s="478"/>
      <c r="D40" s="479"/>
      <c r="E40" s="519"/>
      <c r="F40" s="520"/>
      <c r="G40" s="520"/>
      <c r="H40" s="520"/>
      <c r="I40" s="536"/>
      <c r="J40" s="32" t="e">
        <f>IF(AND('Mapa riesgos corrupción'!#REF!="Baja",'Mapa riesgos corrupción'!#REF!="Leve"),CONCATENATE("R5C",'Mapa riesgos corrupción'!#REF!),"")</f>
        <v>#REF!</v>
      </c>
      <c r="K40" s="33" t="e">
        <f>IF(AND('Mapa riesgos corrupción'!#REF!="Baja",'Mapa riesgos corrupción'!#REF!="Leve"),CONCATENATE("R5C",'Mapa riesgos corrupción'!#REF!),"")</f>
        <v>#REF!</v>
      </c>
      <c r="L40" s="33" t="e">
        <f>IF(AND('Mapa riesgos corrupción'!#REF!="Baja",'Mapa riesgos corrupción'!#REF!="Leve"),CONCATENATE("R5C",'Mapa riesgos corrupción'!#REF!),"")</f>
        <v>#REF!</v>
      </c>
      <c r="M40" s="33" t="e">
        <f>IF(AND('Mapa riesgos corrupción'!#REF!="Baja",'Mapa riesgos corrupción'!#REF!="Leve"),CONCATENATE("R5C",'Mapa riesgos corrupción'!#REF!),"")</f>
        <v>#REF!</v>
      </c>
      <c r="N40" s="33" t="e">
        <f>IF(AND('Mapa riesgos corrupción'!#REF!="Baja",'Mapa riesgos corrupción'!#REF!="Leve"),CONCATENATE("R5C",'Mapa riesgos corrupción'!#REF!),"")</f>
        <v>#REF!</v>
      </c>
      <c r="O40" s="34" t="e">
        <f>IF(AND('Mapa riesgos corrupción'!#REF!="Baja",'Mapa riesgos corrupción'!#REF!="Leve"),CONCATENATE("R5C",'Mapa riesgos corrupción'!#REF!),"")</f>
        <v>#REF!</v>
      </c>
      <c r="P40" s="23" t="e">
        <f>IF(AND('Mapa riesgos corrupción'!#REF!="Baja",'Mapa riesgos corrupción'!#REF!="Menor"),CONCATENATE("R5C",'Mapa riesgos corrupción'!#REF!),"")</f>
        <v>#REF!</v>
      </c>
      <c r="Q40" s="24" t="e">
        <f>IF(AND('Mapa riesgos corrupción'!#REF!="Baja",'Mapa riesgos corrupción'!#REF!="Menor"),CONCATENATE("R5C",'Mapa riesgos corrupción'!#REF!),"")</f>
        <v>#REF!</v>
      </c>
      <c r="R40" s="24" t="e">
        <f>IF(AND('Mapa riesgos corrupción'!#REF!="Baja",'Mapa riesgos corrupción'!#REF!="Menor"),CONCATENATE("R5C",'Mapa riesgos corrupción'!#REF!),"")</f>
        <v>#REF!</v>
      </c>
      <c r="S40" s="24" t="e">
        <f>IF(AND('Mapa riesgos corrupción'!#REF!="Baja",'Mapa riesgos corrupción'!#REF!="Menor"),CONCATENATE("R5C",'Mapa riesgos corrupción'!#REF!),"")</f>
        <v>#REF!</v>
      </c>
      <c r="T40" s="24" t="e">
        <f>IF(AND('Mapa riesgos corrupción'!#REF!="Baja",'Mapa riesgos corrupción'!#REF!="Menor"),CONCATENATE("R5C",'Mapa riesgos corrupción'!#REF!),"")</f>
        <v>#REF!</v>
      </c>
      <c r="U40" s="25" t="e">
        <f>IF(AND('Mapa riesgos corrupción'!#REF!="Baja",'Mapa riesgos corrupción'!#REF!="Menor"),CONCATENATE("R5C",'Mapa riesgos corrupción'!#REF!),"")</f>
        <v>#REF!</v>
      </c>
      <c r="V40" s="23" t="e">
        <f>IF(AND('Mapa riesgos corrupción'!#REF!="Baja",'Mapa riesgos corrupción'!#REF!="Moderado"),CONCATENATE("R5C",'Mapa riesgos corrupción'!#REF!),"")</f>
        <v>#REF!</v>
      </c>
      <c r="W40" s="24" t="e">
        <f>IF(AND('Mapa riesgos corrupción'!#REF!="Baja",'Mapa riesgos corrupción'!#REF!="Moderado"),CONCATENATE("R5C",'Mapa riesgos corrupción'!#REF!),"")</f>
        <v>#REF!</v>
      </c>
      <c r="X40" s="24" t="e">
        <f>IF(AND('Mapa riesgos corrupción'!#REF!="Baja",'Mapa riesgos corrupción'!#REF!="Moderado"),CONCATENATE("R5C",'Mapa riesgos corrupción'!#REF!),"")</f>
        <v>#REF!</v>
      </c>
      <c r="Y40" s="24" t="e">
        <f>IF(AND('Mapa riesgos corrupción'!#REF!="Baja",'Mapa riesgos corrupción'!#REF!="Moderado"),CONCATENATE("R5C",'Mapa riesgos corrupción'!#REF!),"")</f>
        <v>#REF!</v>
      </c>
      <c r="Z40" s="24" t="e">
        <f>IF(AND('Mapa riesgos corrupción'!#REF!="Baja",'Mapa riesgos corrupción'!#REF!="Moderado"),CONCATENATE("R5C",'Mapa riesgos corrupción'!#REF!),"")</f>
        <v>#REF!</v>
      </c>
      <c r="AA40" s="25" t="e">
        <f>IF(AND('Mapa riesgos corrupción'!#REF!="Baja",'Mapa riesgos corrupción'!#REF!="Moderado"),CONCATENATE("R5C",'Mapa riesgos corrupción'!#REF!),"")</f>
        <v>#REF!</v>
      </c>
      <c r="AB40" s="7" t="e">
        <f>IF(AND('Mapa riesgos corrupción'!#REF!="Baja",'Mapa riesgos corrupción'!#REF!="Mayor"),CONCATENATE("R5C",'Mapa riesgos corrupción'!#REF!),"")</f>
        <v>#REF!</v>
      </c>
      <c r="AC40" s="8" t="e">
        <f>IF(AND('Mapa riesgos corrupción'!#REF!="Baja",'Mapa riesgos corrupción'!#REF!="Mayor"),CONCATENATE("R5C",'Mapa riesgos corrupción'!#REF!),"")</f>
        <v>#REF!</v>
      </c>
      <c r="AD40" s="13" t="e">
        <f>IF(AND('Mapa riesgos corrupción'!#REF!="Baja",'Mapa riesgos corrupción'!#REF!="Mayor"),CONCATENATE("R5C",'Mapa riesgos corrupción'!#REF!),"")</f>
        <v>#REF!</v>
      </c>
      <c r="AE40" s="13" t="e">
        <f>IF(AND('Mapa riesgos corrupción'!#REF!="Baja",'Mapa riesgos corrupción'!#REF!="Mayor"),CONCATENATE("R5C",'Mapa riesgos corrupción'!#REF!),"")</f>
        <v>#REF!</v>
      </c>
      <c r="AF40" s="13" t="e">
        <f>IF(AND('Mapa riesgos corrupción'!#REF!="Baja",'Mapa riesgos corrupción'!#REF!="Mayor"),CONCATENATE("R5C",'Mapa riesgos corrupción'!#REF!),"")</f>
        <v>#REF!</v>
      </c>
      <c r="AG40" s="9" t="e">
        <f>IF(AND('Mapa riesgos corrupción'!#REF!="Baja",'Mapa riesgos corrupción'!#REF!="Mayor"),CONCATENATE("R5C",'Mapa riesgos corrupción'!#REF!),"")</f>
        <v>#REF!</v>
      </c>
      <c r="AH40" s="10" t="e">
        <f>IF(AND('Mapa riesgos corrupción'!#REF!="Baja",'Mapa riesgos corrupción'!#REF!="Catastrófico"),CONCATENATE("R5C",'Mapa riesgos corrupción'!#REF!),"")</f>
        <v>#REF!</v>
      </c>
      <c r="AI40" s="11" t="e">
        <f>IF(AND('Mapa riesgos corrupción'!#REF!="Baja",'Mapa riesgos corrupción'!#REF!="Catastrófico"),CONCATENATE("R5C",'Mapa riesgos corrupción'!#REF!),"")</f>
        <v>#REF!</v>
      </c>
      <c r="AJ40" s="11" t="e">
        <f>IF(AND('Mapa riesgos corrupción'!#REF!="Baja",'Mapa riesgos corrupción'!#REF!="Catastrófico"),CONCATENATE("R5C",'Mapa riesgos corrupción'!#REF!),"")</f>
        <v>#REF!</v>
      </c>
      <c r="AK40" s="11" t="e">
        <f>IF(AND('Mapa riesgos corrupción'!#REF!="Baja",'Mapa riesgos corrupción'!#REF!="Catastrófico"),CONCATENATE("R5C",'Mapa riesgos corrupción'!#REF!),"")</f>
        <v>#REF!</v>
      </c>
      <c r="AL40" s="11" t="e">
        <f>IF(AND('Mapa riesgos corrupción'!#REF!="Baja",'Mapa riesgos corrupción'!#REF!="Catastrófico"),CONCATENATE("R5C",'Mapa riesgos corrupción'!#REF!),"")</f>
        <v>#REF!</v>
      </c>
      <c r="AM40" s="12" t="e">
        <f>IF(AND('Mapa riesgos corrupción'!#REF!="Baja",'Mapa riesgos corrupción'!#REF!="Catastrófico"),CONCATENATE("R5C",'Mapa riesgos corrupción'!#REF!),"")</f>
        <v>#REF!</v>
      </c>
      <c r="AN40" s="39"/>
      <c r="AO40" s="551"/>
      <c r="AP40" s="552"/>
      <c r="AQ40" s="552"/>
      <c r="AR40" s="552"/>
      <c r="AS40" s="552"/>
      <c r="AT40" s="553"/>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478"/>
      <c r="C41" s="478"/>
      <c r="D41" s="479"/>
      <c r="E41" s="519"/>
      <c r="F41" s="520"/>
      <c r="G41" s="520"/>
      <c r="H41" s="520"/>
      <c r="I41" s="536"/>
      <c r="J41" s="32" t="e">
        <f>IF(AND('Mapa riesgos corrupción'!#REF!="Baja",'Mapa riesgos corrupción'!#REF!="Leve"),CONCATENATE("R6C",'Mapa riesgos corrupción'!#REF!),"")</f>
        <v>#REF!</v>
      </c>
      <c r="K41" s="33" t="e">
        <f>IF(AND('Mapa riesgos corrupción'!#REF!="Baja",'Mapa riesgos corrupción'!#REF!="Leve"),CONCATENATE("R6C",'Mapa riesgos corrupción'!#REF!),"")</f>
        <v>#REF!</v>
      </c>
      <c r="L41" s="33" t="e">
        <f>IF(AND('Mapa riesgos corrupción'!#REF!="Baja",'Mapa riesgos corrupción'!#REF!="Leve"),CONCATENATE("R6C",'Mapa riesgos corrupción'!#REF!),"")</f>
        <v>#REF!</v>
      </c>
      <c r="M41" s="33" t="e">
        <f>IF(AND('Mapa riesgos corrupción'!#REF!="Baja",'Mapa riesgos corrupción'!#REF!="Leve"),CONCATENATE("R6C",'Mapa riesgos corrupción'!#REF!),"")</f>
        <v>#REF!</v>
      </c>
      <c r="N41" s="33" t="e">
        <f>IF(AND('Mapa riesgos corrupción'!#REF!="Baja",'Mapa riesgos corrupción'!#REF!="Leve"),CONCATENATE("R6C",'Mapa riesgos corrupción'!#REF!),"")</f>
        <v>#REF!</v>
      </c>
      <c r="O41" s="34" t="e">
        <f>IF(AND('Mapa riesgos corrupción'!#REF!="Baja",'Mapa riesgos corrupción'!#REF!="Leve"),CONCATENATE("R6C",'Mapa riesgos corrupción'!#REF!),"")</f>
        <v>#REF!</v>
      </c>
      <c r="P41" s="23" t="e">
        <f>IF(AND('Mapa riesgos corrupción'!#REF!="Baja",'Mapa riesgos corrupción'!#REF!="Menor"),CONCATENATE("R6C",'Mapa riesgos corrupción'!#REF!),"")</f>
        <v>#REF!</v>
      </c>
      <c r="Q41" s="24" t="e">
        <f>IF(AND('Mapa riesgos corrupción'!#REF!="Baja",'Mapa riesgos corrupción'!#REF!="Menor"),CONCATENATE("R6C",'Mapa riesgos corrupción'!#REF!),"")</f>
        <v>#REF!</v>
      </c>
      <c r="R41" s="24" t="e">
        <f>IF(AND('Mapa riesgos corrupción'!#REF!="Baja",'Mapa riesgos corrupción'!#REF!="Menor"),CONCATENATE("R6C",'Mapa riesgos corrupción'!#REF!),"")</f>
        <v>#REF!</v>
      </c>
      <c r="S41" s="24" t="e">
        <f>IF(AND('Mapa riesgos corrupción'!#REF!="Baja",'Mapa riesgos corrupción'!#REF!="Menor"),CONCATENATE("R6C",'Mapa riesgos corrupción'!#REF!),"")</f>
        <v>#REF!</v>
      </c>
      <c r="T41" s="24" t="e">
        <f>IF(AND('Mapa riesgos corrupción'!#REF!="Baja",'Mapa riesgos corrupción'!#REF!="Menor"),CONCATENATE("R6C",'Mapa riesgos corrupción'!#REF!),"")</f>
        <v>#REF!</v>
      </c>
      <c r="U41" s="25" t="e">
        <f>IF(AND('Mapa riesgos corrupción'!#REF!="Baja",'Mapa riesgos corrupción'!#REF!="Menor"),CONCATENATE("R6C",'Mapa riesgos corrupción'!#REF!),"")</f>
        <v>#REF!</v>
      </c>
      <c r="V41" s="23" t="e">
        <f>IF(AND('Mapa riesgos corrupción'!#REF!="Baja",'Mapa riesgos corrupción'!#REF!="Moderado"),CONCATENATE("R6C",'Mapa riesgos corrupción'!#REF!),"")</f>
        <v>#REF!</v>
      </c>
      <c r="W41" s="24" t="e">
        <f>IF(AND('Mapa riesgos corrupción'!#REF!="Baja",'Mapa riesgos corrupción'!#REF!="Moderado"),CONCATENATE("R6C",'Mapa riesgos corrupción'!#REF!),"")</f>
        <v>#REF!</v>
      </c>
      <c r="X41" s="24" t="e">
        <f>IF(AND('Mapa riesgos corrupción'!#REF!="Baja",'Mapa riesgos corrupción'!#REF!="Moderado"),CONCATENATE("R6C",'Mapa riesgos corrupción'!#REF!),"")</f>
        <v>#REF!</v>
      </c>
      <c r="Y41" s="24" t="e">
        <f>IF(AND('Mapa riesgos corrupción'!#REF!="Baja",'Mapa riesgos corrupción'!#REF!="Moderado"),CONCATENATE("R6C",'Mapa riesgos corrupción'!#REF!),"")</f>
        <v>#REF!</v>
      </c>
      <c r="Z41" s="24" t="e">
        <f>IF(AND('Mapa riesgos corrupción'!#REF!="Baja",'Mapa riesgos corrupción'!#REF!="Moderado"),CONCATENATE("R6C",'Mapa riesgos corrupción'!#REF!),"")</f>
        <v>#REF!</v>
      </c>
      <c r="AA41" s="25" t="e">
        <f>IF(AND('Mapa riesgos corrupción'!#REF!="Baja",'Mapa riesgos corrupción'!#REF!="Moderado"),CONCATENATE("R6C",'Mapa riesgos corrupción'!#REF!),"")</f>
        <v>#REF!</v>
      </c>
      <c r="AB41" s="7" t="e">
        <f>IF(AND('Mapa riesgos corrupción'!#REF!="Baja",'Mapa riesgos corrupción'!#REF!="Mayor"),CONCATENATE("R6C",'Mapa riesgos corrupción'!#REF!),"")</f>
        <v>#REF!</v>
      </c>
      <c r="AC41" s="8" t="e">
        <f>IF(AND('Mapa riesgos corrupción'!#REF!="Baja",'Mapa riesgos corrupción'!#REF!="Mayor"),CONCATENATE("R6C",'Mapa riesgos corrupción'!#REF!),"")</f>
        <v>#REF!</v>
      </c>
      <c r="AD41" s="13" t="e">
        <f>IF(AND('Mapa riesgos corrupción'!#REF!="Baja",'Mapa riesgos corrupción'!#REF!="Mayor"),CONCATENATE("R6C",'Mapa riesgos corrupción'!#REF!),"")</f>
        <v>#REF!</v>
      </c>
      <c r="AE41" s="13" t="e">
        <f>IF(AND('Mapa riesgos corrupción'!#REF!="Baja",'Mapa riesgos corrupción'!#REF!="Mayor"),CONCATENATE("R6C",'Mapa riesgos corrupción'!#REF!),"")</f>
        <v>#REF!</v>
      </c>
      <c r="AF41" s="13" t="e">
        <f>IF(AND('Mapa riesgos corrupción'!#REF!="Baja",'Mapa riesgos corrupción'!#REF!="Mayor"),CONCATENATE("R6C",'Mapa riesgos corrupción'!#REF!),"")</f>
        <v>#REF!</v>
      </c>
      <c r="AG41" s="9" t="e">
        <f>IF(AND('Mapa riesgos corrupción'!#REF!="Baja",'Mapa riesgos corrupción'!#REF!="Mayor"),CONCATENATE("R6C",'Mapa riesgos corrupción'!#REF!),"")</f>
        <v>#REF!</v>
      </c>
      <c r="AH41" s="10" t="e">
        <f>IF(AND('Mapa riesgos corrupción'!#REF!="Baja",'Mapa riesgos corrupción'!#REF!="Catastrófico"),CONCATENATE("R6C",'Mapa riesgos corrupción'!#REF!),"")</f>
        <v>#REF!</v>
      </c>
      <c r="AI41" s="11" t="e">
        <f>IF(AND('Mapa riesgos corrupción'!#REF!="Baja",'Mapa riesgos corrupción'!#REF!="Catastrófico"),CONCATENATE("R6C",'Mapa riesgos corrupción'!#REF!),"")</f>
        <v>#REF!</v>
      </c>
      <c r="AJ41" s="11" t="e">
        <f>IF(AND('Mapa riesgos corrupción'!#REF!="Baja",'Mapa riesgos corrupción'!#REF!="Catastrófico"),CONCATENATE("R6C",'Mapa riesgos corrupción'!#REF!),"")</f>
        <v>#REF!</v>
      </c>
      <c r="AK41" s="11" t="e">
        <f>IF(AND('Mapa riesgos corrupción'!#REF!="Baja",'Mapa riesgos corrupción'!#REF!="Catastrófico"),CONCATENATE("R6C",'Mapa riesgos corrupción'!#REF!),"")</f>
        <v>#REF!</v>
      </c>
      <c r="AL41" s="11" t="e">
        <f>IF(AND('Mapa riesgos corrupción'!#REF!="Baja",'Mapa riesgos corrupción'!#REF!="Catastrófico"),CONCATENATE("R6C",'Mapa riesgos corrupción'!#REF!),"")</f>
        <v>#REF!</v>
      </c>
      <c r="AM41" s="12" t="e">
        <f>IF(AND('Mapa riesgos corrupción'!#REF!="Baja",'Mapa riesgos corrupción'!#REF!="Catastrófico"),CONCATENATE("R6C",'Mapa riesgos corrupción'!#REF!),"")</f>
        <v>#REF!</v>
      </c>
      <c r="AN41" s="39"/>
      <c r="AO41" s="551"/>
      <c r="AP41" s="552"/>
      <c r="AQ41" s="552"/>
      <c r="AR41" s="552"/>
      <c r="AS41" s="552"/>
      <c r="AT41" s="553"/>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478"/>
      <c r="C42" s="478"/>
      <c r="D42" s="479"/>
      <c r="E42" s="519"/>
      <c r="F42" s="520"/>
      <c r="G42" s="520"/>
      <c r="H42" s="520"/>
      <c r="I42" s="536"/>
      <c r="J42" s="32" t="e">
        <f>IF(AND('Mapa riesgos corrupción'!#REF!="Baja",'Mapa riesgos corrupción'!#REF!="Leve"),CONCATENATE("R7C",'Mapa riesgos corrupción'!#REF!),"")</f>
        <v>#REF!</v>
      </c>
      <c r="K42" s="33" t="e">
        <f>IF(AND('Mapa riesgos corrupción'!#REF!="Baja",'Mapa riesgos corrupción'!#REF!="Leve"),CONCATENATE("R7C",'Mapa riesgos corrupción'!#REF!),"")</f>
        <v>#REF!</v>
      </c>
      <c r="L42" s="33" t="e">
        <f>IF(AND('Mapa riesgos corrupción'!#REF!="Baja",'Mapa riesgos corrupción'!#REF!="Leve"),CONCATENATE("R7C",'Mapa riesgos corrupción'!#REF!),"")</f>
        <v>#REF!</v>
      </c>
      <c r="M42" s="33" t="e">
        <f>IF(AND('Mapa riesgos corrupción'!#REF!="Baja",'Mapa riesgos corrupción'!#REF!="Leve"),CONCATENATE("R7C",'Mapa riesgos corrupción'!#REF!),"")</f>
        <v>#REF!</v>
      </c>
      <c r="N42" s="33" t="e">
        <f>IF(AND('Mapa riesgos corrupción'!#REF!="Baja",'Mapa riesgos corrupción'!#REF!="Leve"),CONCATENATE("R7C",'Mapa riesgos corrupción'!#REF!),"")</f>
        <v>#REF!</v>
      </c>
      <c r="O42" s="34" t="e">
        <f>IF(AND('Mapa riesgos corrupción'!#REF!="Baja",'Mapa riesgos corrupción'!#REF!="Leve"),CONCATENATE("R7C",'Mapa riesgos corrupción'!#REF!),"")</f>
        <v>#REF!</v>
      </c>
      <c r="P42" s="23" t="e">
        <f>IF(AND('Mapa riesgos corrupción'!#REF!="Baja",'Mapa riesgos corrupción'!#REF!="Menor"),CONCATENATE("R7C",'Mapa riesgos corrupción'!#REF!),"")</f>
        <v>#REF!</v>
      </c>
      <c r="Q42" s="24" t="e">
        <f>IF(AND('Mapa riesgos corrupción'!#REF!="Baja",'Mapa riesgos corrupción'!#REF!="Menor"),CONCATENATE("R7C",'Mapa riesgos corrupción'!#REF!),"")</f>
        <v>#REF!</v>
      </c>
      <c r="R42" s="24" t="e">
        <f>IF(AND('Mapa riesgos corrupción'!#REF!="Baja",'Mapa riesgos corrupción'!#REF!="Menor"),CONCATENATE("R7C",'Mapa riesgos corrupción'!#REF!),"")</f>
        <v>#REF!</v>
      </c>
      <c r="S42" s="24" t="e">
        <f>IF(AND('Mapa riesgos corrupción'!#REF!="Baja",'Mapa riesgos corrupción'!#REF!="Menor"),CONCATENATE("R7C",'Mapa riesgos corrupción'!#REF!),"")</f>
        <v>#REF!</v>
      </c>
      <c r="T42" s="24" t="e">
        <f>IF(AND('Mapa riesgos corrupción'!#REF!="Baja",'Mapa riesgos corrupción'!#REF!="Menor"),CONCATENATE("R7C",'Mapa riesgos corrupción'!#REF!),"")</f>
        <v>#REF!</v>
      </c>
      <c r="U42" s="25" t="e">
        <f>IF(AND('Mapa riesgos corrupción'!#REF!="Baja",'Mapa riesgos corrupción'!#REF!="Menor"),CONCATENATE("R7C",'Mapa riesgos corrupción'!#REF!),"")</f>
        <v>#REF!</v>
      </c>
      <c r="V42" s="23" t="e">
        <f>IF(AND('Mapa riesgos corrupción'!#REF!="Baja",'Mapa riesgos corrupción'!#REF!="Moderado"),CONCATENATE("R7C",'Mapa riesgos corrupción'!#REF!),"")</f>
        <v>#REF!</v>
      </c>
      <c r="W42" s="24" t="e">
        <f>IF(AND('Mapa riesgos corrupción'!#REF!="Baja",'Mapa riesgos corrupción'!#REF!="Moderado"),CONCATENATE("R7C",'Mapa riesgos corrupción'!#REF!),"")</f>
        <v>#REF!</v>
      </c>
      <c r="X42" s="24" t="e">
        <f>IF(AND('Mapa riesgos corrupción'!#REF!="Baja",'Mapa riesgos corrupción'!#REF!="Moderado"),CONCATENATE("R7C",'Mapa riesgos corrupción'!#REF!),"")</f>
        <v>#REF!</v>
      </c>
      <c r="Y42" s="24" t="e">
        <f>IF(AND('Mapa riesgos corrupción'!#REF!="Baja",'Mapa riesgos corrupción'!#REF!="Moderado"),CONCATENATE("R7C",'Mapa riesgos corrupción'!#REF!),"")</f>
        <v>#REF!</v>
      </c>
      <c r="Z42" s="24" t="e">
        <f>IF(AND('Mapa riesgos corrupción'!#REF!="Baja",'Mapa riesgos corrupción'!#REF!="Moderado"),CONCATENATE("R7C",'Mapa riesgos corrupción'!#REF!),"")</f>
        <v>#REF!</v>
      </c>
      <c r="AA42" s="25" t="e">
        <f>IF(AND('Mapa riesgos corrupción'!#REF!="Baja",'Mapa riesgos corrupción'!#REF!="Moderado"),CONCATENATE("R7C",'Mapa riesgos corrupción'!#REF!),"")</f>
        <v>#REF!</v>
      </c>
      <c r="AB42" s="7" t="e">
        <f>IF(AND('Mapa riesgos corrupción'!#REF!="Baja",'Mapa riesgos corrupción'!#REF!="Mayor"),CONCATENATE("R7C",'Mapa riesgos corrupción'!#REF!),"")</f>
        <v>#REF!</v>
      </c>
      <c r="AC42" s="8" t="e">
        <f>IF(AND('Mapa riesgos corrupción'!#REF!="Baja",'Mapa riesgos corrupción'!#REF!="Mayor"),CONCATENATE("R7C",'Mapa riesgos corrupción'!#REF!),"")</f>
        <v>#REF!</v>
      </c>
      <c r="AD42" s="13" t="e">
        <f>IF(AND('Mapa riesgos corrupción'!#REF!="Baja",'Mapa riesgos corrupción'!#REF!="Mayor"),CONCATENATE("R7C",'Mapa riesgos corrupción'!#REF!),"")</f>
        <v>#REF!</v>
      </c>
      <c r="AE42" s="13" t="e">
        <f>IF(AND('Mapa riesgos corrupción'!#REF!="Baja",'Mapa riesgos corrupción'!#REF!="Mayor"),CONCATENATE("R7C",'Mapa riesgos corrupción'!#REF!),"")</f>
        <v>#REF!</v>
      </c>
      <c r="AF42" s="13" t="e">
        <f>IF(AND('Mapa riesgos corrupción'!#REF!="Baja",'Mapa riesgos corrupción'!#REF!="Mayor"),CONCATENATE("R7C",'Mapa riesgos corrupción'!#REF!),"")</f>
        <v>#REF!</v>
      </c>
      <c r="AG42" s="9" t="e">
        <f>IF(AND('Mapa riesgos corrupción'!#REF!="Baja",'Mapa riesgos corrupción'!#REF!="Mayor"),CONCATENATE("R7C",'Mapa riesgos corrupción'!#REF!),"")</f>
        <v>#REF!</v>
      </c>
      <c r="AH42" s="10" t="e">
        <f>IF(AND('Mapa riesgos corrupción'!#REF!="Baja",'Mapa riesgos corrupción'!#REF!="Catastrófico"),CONCATENATE("R7C",'Mapa riesgos corrupción'!#REF!),"")</f>
        <v>#REF!</v>
      </c>
      <c r="AI42" s="11" t="e">
        <f>IF(AND('Mapa riesgos corrupción'!#REF!="Baja",'Mapa riesgos corrupción'!#REF!="Catastrófico"),CONCATENATE("R7C",'Mapa riesgos corrupción'!#REF!),"")</f>
        <v>#REF!</v>
      </c>
      <c r="AJ42" s="11" t="e">
        <f>IF(AND('Mapa riesgos corrupción'!#REF!="Baja",'Mapa riesgos corrupción'!#REF!="Catastrófico"),CONCATENATE("R7C",'Mapa riesgos corrupción'!#REF!),"")</f>
        <v>#REF!</v>
      </c>
      <c r="AK42" s="11" t="e">
        <f>IF(AND('Mapa riesgos corrupción'!#REF!="Baja",'Mapa riesgos corrupción'!#REF!="Catastrófico"),CONCATENATE("R7C",'Mapa riesgos corrupción'!#REF!),"")</f>
        <v>#REF!</v>
      </c>
      <c r="AL42" s="11" t="e">
        <f>IF(AND('Mapa riesgos corrupción'!#REF!="Baja",'Mapa riesgos corrupción'!#REF!="Catastrófico"),CONCATENATE("R7C",'Mapa riesgos corrupción'!#REF!),"")</f>
        <v>#REF!</v>
      </c>
      <c r="AM42" s="12" t="e">
        <f>IF(AND('Mapa riesgos corrupción'!#REF!="Baja",'Mapa riesgos corrupción'!#REF!="Catastrófico"),CONCATENATE("R7C",'Mapa riesgos corrupción'!#REF!),"")</f>
        <v>#REF!</v>
      </c>
      <c r="AN42" s="39"/>
      <c r="AO42" s="551"/>
      <c r="AP42" s="552"/>
      <c r="AQ42" s="552"/>
      <c r="AR42" s="552"/>
      <c r="AS42" s="552"/>
      <c r="AT42" s="553"/>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478"/>
      <c r="C43" s="478"/>
      <c r="D43" s="479"/>
      <c r="E43" s="519"/>
      <c r="F43" s="520"/>
      <c r="G43" s="520"/>
      <c r="H43" s="520"/>
      <c r="I43" s="536"/>
      <c r="J43" s="32" t="e">
        <f>IF(AND('Mapa riesgos corrupción'!#REF!="Baja",'Mapa riesgos corrupción'!#REF!="Leve"),CONCATENATE("R8C",'Mapa riesgos corrupción'!#REF!),"")</f>
        <v>#REF!</v>
      </c>
      <c r="K43" s="33" t="e">
        <f>IF(AND('Mapa riesgos corrupción'!#REF!="Baja",'Mapa riesgos corrupción'!#REF!="Leve"),CONCATENATE("R8C",'Mapa riesgos corrupción'!#REF!),"")</f>
        <v>#REF!</v>
      </c>
      <c r="L43" s="33" t="e">
        <f>IF(AND('Mapa riesgos corrupción'!#REF!="Baja",'Mapa riesgos corrupción'!#REF!="Leve"),CONCATENATE("R8C",'Mapa riesgos corrupción'!#REF!),"")</f>
        <v>#REF!</v>
      </c>
      <c r="M43" s="33" t="e">
        <f>IF(AND('Mapa riesgos corrupción'!#REF!="Baja",'Mapa riesgos corrupción'!#REF!="Leve"),CONCATENATE("R8C",'Mapa riesgos corrupción'!#REF!),"")</f>
        <v>#REF!</v>
      </c>
      <c r="N43" s="33" t="e">
        <f>IF(AND('Mapa riesgos corrupción'!#REF!="Baja",'Mapa riesgos corrupción'!#REF!="Leve"),CONCATENATE("R8C",'Mapa riesgos corrupción'!#REF!),"")</f>
        <v>#REF!</v>
      </c>
      <c r="O43" s="34" t="e">
        <f>IF(AND('Mapa riesgos corrupción'!#REF!="Baja",'Mapa riesgos corrupción'!#REF!="Leve"),CONCATENATE("R8C",'Mapa riesgos corrupción'!#REF!),"")</f>
        <v>#REF!</v>
      </c>
      <c r="P43" s="23" t="e">
        <f>IF(AND('Mapa riesgos corrupción'!#REF!="Baja",'Mapa riesgos corrupción'!#REF!="Menor"),CONCATENATE("R8C",'Mapa riesgos corrupción'!#REF!),"")</f>
        <v>#REF!</v>
      </c>
      <c r="Q43" s="24" t="e">
        <f>IF(AND('Mapa riesgos corrupción'!#REF!="Baja",'Mapa riesgos corrupción'!#REF!="Menor"),CONCATENATE("R8C",'Mapa riesgos corrupción'!#REF!),"")</f>
        <v>#REF!</v>
      </c>
      <c r="R43" s="24" t="e">
        <f>IF(AND('Mapa riesgos corrupción'!#REF!="Baja",'Mapa riesgos corrupción'!#REF!="Menor"),CONCATENATE("R8C",'Mapa riesgos corrupción'!#REF!),"")</f>
        <v>#REF!</v>
      </c>
      <c r="S43" s="24" t="e">
        <f>IF(AND('Mapa riesgos corrupción'!#REF!="Baja",'Mapa riesgos corrupción'!#REF!="Menor"),CONCATENATE("R8C",'Mapa riesgos corrupción'!#REF!),"")</f>
        <v>#REF!</v>
      </c>
      <c r="T43" s="24" t="e">
        <f>IF(AND('Mapa riesgos corrupción'!#REF!="Baja",'Mapa riesgos corrupción'!#REF!="Menor"),CONCATENATE("R8C",'Mapa riesgos corrupción'!#REF!),"")</f>
        <v>#REF!</v>
      </c>
      <c r="U43" s="25" t="e">
        <f>IF(AND('Mapa riesgos corrupción'!#REF!="Baja",'Mapa riesgos corrupción'!#REF!="Menor"),CONCATENATE("R8C",'Mapa riesgos corrupción'!#REF!),"")</f>
        <v>#REF!</v>
      </c>
      <c r="V43" s="23" t="e">
        <f>IF(AND('Mapa riesgos corrupción'!#REF!="Baja",'Mapa riesgos corrupción'!#REF!="Moderado"),CONCATENATE("R8C",'Mapa riesgos corrupción'!#REF!),"")</f>
        <v>#REF!</v>
      </c>
      <c r="W43" s="24" t="e">
        <f>IF(AND('Mapa riesgos corrupción'!#REF!="Baja",'Mapa riesgos corrupción'!#REF!="Moderado"),CONCATENATE("R8C",'Mapa riesgos corrupción'!#REF!),"")</f>
        <v>#REF!</v>
      </c>
      <c r="X43" s="24" t="e">
        <f>IF(AND('Mapa riesgos corrupción'!#REF!="Baja",'Mapa riesgos corrupción'!#REF!="Moderado"),CONCATENATE("R8C",'Mapa riesgos corrupción'!#REF!),"")</f>
        <v>#REF!</v>
      </c>
      <c r="Y43" s="24" t="e">
        <f>IF(AND('Mapa riesgos corrupción'!#REF!="Baja",'Mapa riesgos corrupción'!#REF!="Moderado"),CONCATENATE("R8C",'Mapa riesgos corrupción'!#REF!),"")</f>
        <v>#REF!</v>
      </c>
      <c r="Z43" s="24" t="e">
        <f>IF(AND('Mapa riesgos corrupción'!#REF!="Baja",'Mapa riesgos corrupción'!#REF!="Moderado"),CONCATENATE("R8C",'Mapa riesgos corrupción'!#REF!),"")</f>
        <v>#REF!</v>
      </c>
      <c r="AA43" s="25" t="e">
        <f>IF(AND('Mapa riesgos corrupción'!#REF!="Baja",'Mapa riesgos corrupción'!#REF!="Moderado"),CONCATENATE("R8C",'Mapa riesgos corrupción'!#REF!),"")</f>
        <v>#REF!</v>
      </c>
      <c r="AB43" s="7" t="e">
        <f>IF(AND('Mapa riesgos corrupción'!#REF!="Baja",'Mapa riesgos corrupción'!#REF!="Mayor"),CONCATENATE("R8C",'Mapa riesgos corrupción'!#REF!),"")</f>
        <v>#REF!</v>
      </c>
      <c r="AC43" s="8" t="e">
        <f>IF(AND('Mapa riesgos corrupción'!#REF!="Baja",'Mapa riesgos corrupción'!#REF!="Mayor"),CONCATENATE("R8C",'Mapa riesgos corrupción'!#REF!),"")</f>
        <v>#REF!</v>
      </c>
      <c r="AD43" s="13" t="e">
        <f>IF(AND('Mapa riesgos corrupción'!#REF!="Baja",'Mapa riesgos corrupción'!#REF!="Mayor"),CONCATENATE("R8C",'Mapa riesgos corrupción'!#REF!),"")</f>
        <v>#REF!</v>
      </c>
      <c r="AE43" s="13" t="e">
        <f>IF(AND('Mapa riesgos corrupción'!#REF!="Baja",'Mapa riesgos corrupción'!#REF!="Mayor"),CONCATENATE("R8C",'Mapa riesgos corrupción'!#REF!),"")</f>
        <v>#REF!</v>
      </c>
      <c r="AF43" s="13" t="e">
        <f>IF(AND('Mapa riesgos corrupción'!#REF!="Baja",'Mapa riesgos corrupción'!#REF!="Mayor"),CONCATENATE("R8C",'Mapa riesgos corrupción'!#REF!),"")</f>
        <v>#REF!</v>
      </c>
      <c r="AG43" s="9" t="e">
        <f>IF(AND('Mapa riesgos corrupción'!#REF!="Baja",'Mapa riesgos corrupción'!#REF!="Mayor"),CONCATENATE("R8C",'Mapa riesgos corrupción'!#REF!),"")</f>
        <v>#REF!</v>
      </c>
      <c r="AH43" s="10" t="e">
        <f>IF(AND('Mapa riesgos corrupción'!#REF!="Baja",'Mapa riesgos corrupción'!#REF!="Catastrófico"),CONCATENATE("R8C",'Mapa riesgos corrupción'!#REF!),"")</f>
        <v>#REF!</v>
      </c>
      <c r="AI43" s="11" t="e">
        <f>IF(AND('Mapa riesgos corrupción'!#REF!="Baja",'Mapa riesgos corrupción'!#REF!="Catastrófico"),CONCATENATE("R8C",'Mapa riesgos corrupción'!#REF!),"")</f>
        <v>#REF!</v>
      </c>
      <c r="AJ43" s="11" t="e">
        <f>IF(AND('Mapa riesgos corrupción'!#REF!="Baja",'Mapa riesgos corrupción'!#REF!="Catastrófico"),CONCATENATE("R8C",'Mapa riesgos corrupción'!#REF!),"")</f>
        <v>#REF!</v>
      </c>
      <c r="AK43" s="11" t="e">
        <f>IF(AND('Mapa riesgos corrupción'!#REF!="Baja",'Mapa riesgos corrupción'!#REF!="Catastrófico"),CONCATENATE("R8C",'Mapa riesgos corrupción'!#REF!),"")</f>
        <v>#REF!</v>
      </c>
      <c r="AL43" s="11" t="e">
        <f>IF(AND('Mapa riesgos corrupción'!#REF!="Baja",'Mapa riesgos corrupción'!#REF!="Catastrófico"),CONCATENATE("R8C",'Mapa riesgos corrupción'!#REF!),"")</f>
        <v>#REF!</v>
      </c>
      <c r="AM43" s="12" t="e">
        <f>IF(AND('Mapa riesgos corrupción'!#REF!="Baja",'Mapa riesgos corrupción'!#REF!="Catastrófico"),CONCATENATE("R8C",'Mapa riesgos corrupción'!#REF!),"")</f>
        <v>#REF!</v>
      </c>
      <c r="AN43" s="39"/>
      <c r="AO43" s="551"/>
      <c r="AP43" s="552"/>
      <c r="AQ43" s="552"/>
      <c r="AR43" s="552"/>
      <c r="AS43" s="552"/>
      <c r="AT43" s="553"/>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478"/>
      <c r="C44" s="478"/>
      <c r="D44" s="479"/>
      <c r="E44" s="519"/>
      <c r="F44" s="520"/>
      <c r="G44" s="520"/>
      <c r="H44" s="520"/>
      <c r="I44" s="536"/>
      <c r="J44" s="32" t="e">
        <f>IF(AND('Mapa riesgos corrupción'!#REF!="Baja",'Mapa riesgos corrupción'!#REF!="Leve"),CONCATENATE("R9C",'Mapa riesgos corrupción'!#REF!),"")</f>
        <v>#REF!</v>
      </c>
      <c r="K44" s="33" t="e">
        <f>IF(AND('Mapa riesgos corrupción'!#REF!="Baja",'Mapa riesgos corrupción'!#REF!="Leve"),CONCATENATE("R9C",'Mapa riesgos corrupción'!#REF!),"")</f>
        <v>#REF!</v>
      </c>
      <c r="L44" s="33" t="e">
        <f>IF(AND('Mapa riesgos corrupción'!#REF!="Baja",'Mapa riesgos corrupción'!#REF!="Leve"),CONCATENATE("R9C",'Mapa riesgos corrupción'!#REF!),"")</f>
        <v>#REF!</v>
      </c>
      <c r="M44" s="33" t="e">
        <f>IF(AND('Mapa riesgos corrupción'!#REF!="Baja",'Mapa riesgos corrupción'!#REF!="Leve"),CONCATENATE("R9C",'Mapa riesgos corrupción'!#REF!),"")</f>
        <v>#REF!</v>
      </c>
      <c r="N44" s="33" t="e">
        <f>IF(AND('Mapa riesgos corrupción'!#REF!="Baja",'Mapa riesgos corrupción'!#REF!="Leve"),CONCATENATE("R9C",'Mapa riesgos corrupción'!#REF!),"")</f>
        <v>#REF!</v>
      </c>
      <c r="O44" s="34" t="e">
        <f>IF(AND('Mapa riesgos corrupción'!#REF!="Baja",'Mapa riesgos corrupción'!#REF!="Leve"),CONCATENATE("R9C",'Mapa riesgos corrupción'!#REF!),"")</f>
        <v>#REF!</v>
      </c>
      <c r="P44" s="23" t="e">
        <f>IF(AND('Mapa riesgos corrupción'!#REF!="Baja",'Mapa riesgos corrupción'!#REF!="Menor"),CONCATENATE("R9C",'Mapa riesgos corrupción'!#REF!),"")</f>
        <v>#REF!</v>
      </c>
      <c r="Q44" s="24" t="e">
        <f>IF(AND('Mapa riesgos corrupción'!#REF!="Baja",'Mapa riesgos corrupción'!#REF!="Menor"),CONCATENATE("R9C",'Mapa riesgos corrupción'!#REF!),"")</f>
        <v>#REF!</v>
      </c>
      <c r="R44" s="24" t="e">
        <f>IF(AND('Mapa riesgos corrupción'!#REF!="Baja",'Mapa riesgos corrupción'!#REF!="Menor"),CONCATENATE("R9C",'Mapa riesgos corrupción'!#REF!),"")</f>
        <v>#REF!</v>
      </c>
      <c r="S44" s="24" t="e">
        <f>IF(AND('Mapa riesgos corrupción'!#REF!="Baja",'Mapa riesgos corrupción'!#REF!="Menor"),CONCATENATE("R9C",'Mapa riesgos corrupción'!#REF!),"")</f>
        <v>#REF!</v>
      </c>
      <c r="T44" s="24" t="e">
        <f>IF(AND('Mapa riesgos corrupción'!#REF!="Baja",'Mapa riesgos corrupción'!#REF!="Menor"),CONCATENATE("R9C",'Mapa riesgos corrupción'!#REF!),"")</f>
        <v>#REF!</v>
      </c>
      <c r="U44" s="25" t="e">
        <f>IF(AND('Mapa riesgos corrupción'!#REF!="Baja",'Mapa riesgos corrupción'!#REF!="Menor"),CONCATENATE("R9C",'Mapa riesgos corrupción'!#REF!),"")</f>
        <v>#REF!</v>
      </c>
      <c r="V44" s="23" t="e">
        <f>IF(AND('Mapa riesgos corrupción'!#REF!="Baja",'Mapa riesgos corrupción'!#REF!="Moderado"),CONCATENATE("R9C",'Mapa riesgos corrupción'!#REF!),"")</f>
        <v>#REF!</v>
      </c>
      <c r="W44" s="24" t="e">
        <f>IF(AND('Mapa riesgos corrupción'!#REF!="Baja",'Mapa riesgos corrupción'!#REF!="Moderado"),CONCATENATE("R9C",'Mapa riesgos corrupción'!#REF!),"")</f>
        <v>#REF!</v>
      </c>
      <c r="X44" s="24" t="e">
        <f>IF(AND('Mapa riesgos corrupción'!#REF!="Baja",'Mapa riesgos corrupción'!#REF!="Moderado"),CONCATENATE("R9C",'Mapa riesgos corrupción'!#REF!),"")</f>
        <v>#REF!</v>
      </c>
      <c r="Y44" s="24" t="e">
        <f>IF(AND('Mapa riesgos corrupción'!#REF!="Baja",'Mapa riesgos corrupción'!#REF!="Moderado"),CONCATENATE("R9C",'Mapa riesgos corrupción'!#REF!),"")</f>
        <v>#REF!</v>
      </c>
      <c r="Z44" s="24" t="e">
        <f>IF(AND('Mapa riesgos corrupción'!#REF!="Baja",'Mapa riesgos corrupción'!#REF!="Moderado"),CONCATENATE("R9C",'Mapa riesgos corrupción'!#REF!),"")</f>
        <v>#REF!</v>
      </c>
      <c r="AA44" s="25" t="e">
        <f>IF(AND('Mapa riesgos corrupción'!#REF!="Baja",'Mapa riesgos corrupción'!#REF!="Moderado"),CONCATENATE("R9C",'Mapa riesgos corrupción'!#REF!),"")</f>
        <v>#REF!</v>
      </c>
      <c r="AB44" s="7" t="e">
        <f>IF(AND('Mapa riesgos corrupción'!#REF!="Baja",'Mapa riesgos corrupción'!#REF!="Mayor"),CONCATENATE("R9C",'Mapa riesgos corrupción'!#REF!),"")</f>
        <v>#REF!</v>
      </c>
      <c r="AC44" s="8" t="e">
        <f>IF(AND('Mapa riesgos corrupción'!#REF!="Baja",'Mapa riesgos corrupción'!#REF!="Mayor"),CONCATENATE("R9C",'Mapa riesgos corrupción'!#REF!),"")</f>
        <v>#REF!</v>
      </c>
      <c r="AD44" s="13" t="e">
        <f>IF(AND('Mapa riesgos corrupción'!#REF!="Baja",'Mapa riesgos corrupción'!#REF!="Mayor"),CONCATENATE("R9C",'Mapa riesgos corrupción'!#REF!),"")</f>
        <v>#REF!</v>
      </c>
      <c r="AE44" s="13" t="e">
        <f>IF(AND('Mapa riesgos corrupción'!#REF!="Baja",'Mapa riesgos corrupción'!#REF!="Mayor"),CONCATENATE("R9C",'Mapa riesgos corrupción'!#REF!),"")</f>
        <v>#REF!</v>
      </c>
      <c r="AF44" s="13" t="e">
        <f>IF(AND('Mapa riesgos corrupción'!#REF!="Baja",'Mapa riesgos corrupción'!#REF!="Mayor"),CONCATENATE("R9C",'Mapa riesgos corrupción'!#REF!),"")</f>
        <v>#REF!</v>
      </c>
      <c r="AG44" s="9" t="e">
        <f>IF(AND('Mapa riesgos corrupción'!#REF!="Baja",'Mapa riesgos corrupción'!#REF!="Mayor"),CONCATENATE("R9C",'Mapa riesgos corrupción'!#REF!),"")</f>
        <v>#REF!</v>
      </c>
      <c r="AH44" s="10" t="e">
        <f>IF(AND('Mapa riesgos corrupción'!#REF!="Baja",'Mapa riesgos corrupción'!#REF!="Catastrófico"),CONCATENATE("R9C",'Mapa riesgos corrupción'!#REF!),"")</f>
        <v>#REF!</v>
      </c>
      <c r="AI44" s="11" t="e">
        <f>IF(AND('Mapa riesgos corrupción'!#REF!="Baja",'Mapa riesgos corrupción'!#REF!="Catastrófico"),CONCATENATE("R9C",'Mapa riesgos corrupción'!#REF!),"")</f>
        <v>#REF!</v>
      </c>
      <c r="AJ44" s="11" t="e">
        <f>IF(AND('Mapa riesgos corrupción'!#REF!="Baja",'Mapa riesgos corrupción'!#REF!="Catastrófico"),CONCATENATE("R9C",'Mapa riesgos corrupción'!#REF!),"")</f>
        <v>#REF!</v>
      </c>
      <c r="AK44" s="11" t="e">
        <f>IF(AND('Mapa riesgos corrupción'!#REF!="Baja",'Mapa riesgos corrupción'!#REF!="Catastrófico"),CONCATENATE("R9C",'Mapa riesgos corrupción'!#REF!),"")</f>
        <v>#REF!</v>
      </c>
      <c r="AL44" s="11" t="e">
        <f>IF(AND('Mapa riesgos corrupción'!#REF!="Baja",'Mapa riesgos corrupción'!#REF!="Catastrófico"),CONCATENATE("R9C",'Mapa riesgos corrupción'!#REF!),"")</f>
        <v>#REF!</v>
      </c>
      <c r="AM44" s="12" t="e">
        <f>IF(AND('Mapa riesgos corrupción'!#REF!="Baja",'Mapa riesgos corrupción'!#REF!="Catastrófico"),CONCATENATE("R9C",'Mapa riesgos corrupción'!#REF!),"")</f>
        <v>#REF!</v>
      </c>
      <c r="AN44" s="39"/>
      <c r="AO44" s="551"/>
      <c r="AP44" s="552"/>
      <c r="AQ44" s="552"/>
      <c r="AR44" s="552"/>
      <c r="AS44" s="552"/>
      <c r="AT44" s="553"/>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478"/>
      <c r="C45" s="478"/>
      <c r="D45" s="479"/>
      <c r="E45" s="522"/>
      <c r="F45" s="523"/>
      <c r="G45" s="523"/>
      <c r="H45" s="523"/>
      <c r="I45" s="523"/>
      <c r="J45" s="35" t="e">
        <f>IF(AND('Mapa riesgos corrupción'!#REF!="Baja",'Mapa riesgos corrupción'!#REF!="Leve"),CONCATENATE("R10C",'Mapa riesgos corrupción'!#REF!),"")</f>
        <v>#REF!</v>
      </c>
      <c r="K45" s="36" t="e">
        <f>IF(AND('Mapa riesgos corrupción'!#REF!="Baja",'Mapa riesgos corrupción'!#REF!="Leve"),CONCATENATE("R10C",'Mapa riesgos corrupción'!#REF!),"")</f>
        <v>#REF!</v>
      </c>
      <c r="L45" s="36" t="e">
        <f>IF(AND('Mapa riesgos corrupción'!#REF!="Baja",'Mapa riesgos corrupción'!#REF!="Leve"),CONCATENATE("R10C",'Mapa riesgos corrupción'!#REF!),"")</f>
        <v>#REF!</v>
      </c>
      <c r="M45" s="36" t="e">
        <f>IF(AND('Mapa riesgos corrupción'!#REF!="Baja",'Mapa riesgos corrupción'!#REF!="Leve"),CONCATENATE("R10C",'Mapa riesgos corrupción'!#REF!),"")</f>
        <v>#REF!</v>
      </c>
      <c r="N45" s="36" t="e">
        <f>IF(AND('Mapa riesgos corrupción'!#REF!="Baja",'Mapa riesgos corrupción'!#REF!="Leve"),CONCATENATE("R10C",'Mapa riesgos corrupción'!#REF!),"")</f>
        <v>#REF!</v>
      </c>
      <c r="O45" s="37" t="e">
        <f>IF(AND('Mapa riesgos corrupción'!#REF!="Baja",'Mapa riesgos corrupción'!#REF!="Leve"),CONCATENATE("R10C",'Mapa riesgos corrupción'!#REF!),"")</f>
        <v>#REF!</v>
      </c>
      <c r="P45" s="23" t="e">
        <f>IF(AND('Mapa riesgos corrupción'!#REF!="Baja",'Mapa riesgos corrupción'!#REF!="Menor"),CONCATENATE("R10C",'Mapa riesgos corrupción'!#REF!),"")</f>
        <v>#REF!</v>
      </c>
      <c r="Q45" s="24" t="e">
        <f>IF(AND('Mapa riesgos corrupción'!#REF!="Baja",'Mapa riesgos corrupción'!#REF!="Menor"),CONCATENATE("R10C",'Mapa riesgos corrupción'!#REF!),"")</f>
        <v>#REF!</v>
      </c>
      <c r="R45" s="24" t="e">
        <f>IF(AND('Mapa riesgos corrupción'!#REF!="Baja",'Mapa riesgos corrupción'!#REF!="Menor"),CONCATENATE("R10C",'Mapa riesgos corrupción'!#REF!),"")</f>
        <v>#REF!</v>
      </c>
      <c r="S45" s="24" t="e">
        <f>IF(AND('Mapa riesgos corrupción'!#REF!="Baja",'Mapa riesgos corrupción'!#REF!="Menor"),CONCATENATE("R10C",'Mapa riesgos corrupción'!#REF!),"")</f>
        <v>#REF!</v>
      </c>
      <c r="T45" s="24" t="e">
        <f>IF(AND('Mapa riesgos corrupción'!#REF!="Baja",'Mapa riesgos corrupción'!#REF!="Menor"),CONCATENATE("R10C",'Mapa riesgos corrupción'!#REF!),"")</f>
        <v>#REF!</v>
      </c>
      <c r="U45" s="25" t="e">
        <f>IF(AND('Mapa riesgos corrupción'!#REF!="Baja",'Mapa riesgos corrupción'!#REF!="Menor"),CONCATENATE("R10C",'Mapa riesgos corrupción'!#REF!),"")</f>
        <v>#REF!</v>
      </c>
      <c r="V45" s="26" t="e">
        <f>IF(AND('Mapa riesgos corrupción'!#REF!="Baja",'Mapa riesgos corrupción'!#REF!="Moderado"),CONCATENATE("R10C",'Mapa riesgos corrupción'!#REF!),"")</f>
        <v>#REF!</v>
      </c>
      <c r="W45" s="27" t="e">
        <f>IF(AND('Mapa riesgos corrupción'!#REF!="Baja",'Mapa riesgos corrupción'!#REF!="Moderado"),CONCATENATE("R10C",'Mapa riesgos corrupción'!#REF!),"")</f>
        <v>#REF!</v>
      </c>
      <c r="X45" s="27" t="e">
        <f>IF(AND('Mapa riesgos corrupción'!#REF!="Baja",'Mapa riesgos corrupción'!#REF!="Moderado"),CONCATENATE("R10C",'Mapa riesgos corrupción'!#REF!),"")</f>
        <v>#REF!</v>
      </c>
      <c r="Y45" s="27" t="e">
        <f>IF(AND('Mapa riesgos corrupción'!#REF!="Baja",'Mapa riesgos corrupción'!#REF!="Moderado"),CONCATENATE("R10C",'Mapa riesgos corrupción'!#REF!),"")</f>
        <v>#REF!</v>
      </c>
      <c r="Z45" s="27" t="e">
        <f>IF(AND('Mapa riesgos corrupción'!#REF!="Baja",'Mapa riesgos corrupción'!#REF!="Moderado"),CONCATENATE("R10C",'Mapa riesgos corrupción'!#REF!),"")</f>
        <v>#REF!</v>
      </c>
      <c r="AA45" s="28" t="e">
        <f>IF(AND('Mapa riesgos corrupción'!#REF!="Baja",'Mapa riesgos corrupción'!#REF!="Moderado"),CONCATENATE("R10C",'Mapa riesgos corrupción'!#REF!),"")</f>
        <v>#REF!</v>
      </c>
      <c r="AB45" s="14" t="e">
        <f>IF(AND('Mapa riesgos corrupción'!#REF!="Baja",'Mapa riesgos corrupción'!#REF!="Mayor"),CONCATENATE("R10C",'Mapa riesgos corrupción'!#REF!),"")</f>
        <v>#REF!</v>
      </c>
      <c r="AC45" s="15" t="e">
        <f>IF(AND('Mapa riesgos corrupción'!#REF!="Baja",'Mapa riesgos corrupción'!#REF!="Mayor"),CONCATENATE("R10C",'Mapa riesgos corrupción'!#REF!),"")</f>
        <v>#REF!</v>
      </c>
      <c r="AD45" s="15" t="e">
        <f>IF(AND('Mapa riesgos corrupción'!#REF!="Baja",'Mapa riesgos corrupción'!#REF!="Mayor"),CONCATENATE("R10C",'Mapa riesgos corrupción'!#REF!),"")</f>
        <v>#REF!</v>
      </c>
      <c r="AE45" s="15" t="e">
        <f>IF(AND('Mapa riesgos corrupción'!#REF!="Baja",'Mapa riesgos corrupción'!#REF!="Mayor"),CONCATENATE("R10C",'Mapa riesgos corrupción'!#REF!),"")</f>
        <v>#REF!</v>
      </c>
      <c r="AF45" s="15" t="e">
        <f>IF(AND('Mapa riesgos corrupción'!#REF!="Baja",'Mapa riesgos corrupción'!#REF!="Mayor"),CONCATENATE("R10C",'Mapa riesgos corrupción'!#REF!),"")</f>
        <v>#REF!</v>
      </c>
      <c r="AG45" s="16" t="e">
        <f>IF(AND('Mapa riesgos corrupción'!#REF!="Baja",'Mapa riesgos corrupción'!#REF!="Mayor"),CONCATENATE("R10C",'Mapa riesgos corrupción'!#REF!),"")</f>
        <v>#REF!</v>
      </c>
      <c r="AH45" s="17" t="e">
        <f>IF(AND('Mapa riesgos corrupción'!#REF!="Baja",'Mapa riesgos corrupción'!#REF!="Catastrófico"),CONCATENATE("R10C",'Mapa riesgos corrupción'!#REF!),"")</f>
        <v>#REF!</v>
      </c>
      <c r="AI45" s="18" t="e">
        <f>IF(AND('Mapa riesgos corrupción'!#REF!="Baja",'Mapa riesgos corrupción'!#REF!="Catastrófico"),CONCATENATE("R10C",'Mapa riesgos corrupción'!#REF!),"")</f>
        <v>#REF!</v>
      </c>
      <c r="AJ45" s="18" t="e">
        <f>IF(AND('Mapa riesgos corrupción'!#REF!="Baja",'Mapa riesgos corrupción'!#REF!="Catastrófico"),CONCATENATE("R10C",'Mapa riesgos corrupción'!#REF!),"")</f>
        <v>#REF!</v>
      </c>
      <c r="AK45" s="18" t="e">
        <f>IF(AND('Mapa riesgos corrupción'!#REF!="Baja",'Mapa riesgos corrupción'!#REF!="Catastrófico"),CONCATENATE("R10C",'Mapa riesgos corrupción'!#REF!),"")</f>
        <v>#REF!</v>
      </c>
      <c r="AL45" s="18" t="e">
        <f>IF(AND('Mapa riesgos corrupción'!#REF!="Baja",'Mapa riesgos corrupción'!#REF!="Catastrófico"),CONCATENATE("R10C",'Mapa riesgos corrupción'!#REF!),"")</f>
        <v>#REF!</v>
      </c>
      <c r="AM45" s="19" t="e">
        <f>IF(AND('Mapa riesgos corrupción'!#REF!="Baja",'Mapa riesgos corrupción'!#REF!="Catastrófico"),CONCATENATE("R10C",'Mapa riesgos corrupción'!#REF!),"")</f>
        <v>#REF!</v>
      </c>
      <c r="AN45" s="39"/>
      <c r="AO45" s="554"/>
      <c r="AP45" s="555"/>
      <c r="AQ45" s="555"/>
      <c r="AR45" s="555"/>
      <c r="AS45" s="555"/>
      <c r="AT45" s="556"/>
    </row>
    <row r="46" spans="1:80" ht="46.5" customHeight="1" x14ac:dyDescent="0.35">
      <c r="A46" s="39"/>
      <c r="B46" s="478"/>
      <c r="C46" s="478"/>
      <c r="D46" s="479"/>
      <c r="E46" s="516" t="s">
        <v>62</v>
      </c>
      <c r="F46" s="517"/>
      <c r="G46" s="517"/>
      <c r="H46" s="517"/>
      <c r="I46" s="518"/>
      <c r="J46" s="29" t="str">
        <f>IF(AND('Mapa riesgos corrupción'!$AD$3="Muy Baja",'Mapa riesgos corrupción'!$AF$3="Leve"),CONCATENATE("R1C",'Mapa riesgos corrupción'!$T$3),"")</f>
        <v/>
      </c>
      <c r="K46" s="30" t="e">
        <f>IF(AND('Mapa riesgos corrupción'!#REF!="Muy Baja",'Mapa riesgos corrupción'!#REF!="Leve"),CONCATENATE("R1C",'Mapa riesgos corrupción'!#REF!),"")</f>
        <v>#REF!</v>
      </c>
      <c r="L46" s="30" t="e">
        <f>IF(AND('Mapa riesgos corrupción'!#REF!="Muy Baja",'Mapa riesgos corrupción'!#REF!="Leve"),CONCATENATE("R1C",'Mapa riesgos corrupción'!#REF!),"")</f>
        <v>#REF!</v>
      </c>
      <c r="M46" s="30" t="e">
        <f>IF(AND('Mapa riesgos corrupción'!#REF!="Muy Baja",'Mapa riesgos corrupción'!#REF!="Leve"),CONCATENATE("R1C",'Mapa riesgos corrupción'!#REF!),"")</f>
        <v>#REF!</v>
      </c>
      <c r="N46" s="30" t="e">
        <f>IF(AND('Mapa riesgos corrupción'!#REF!="Muy Baja",'Mapa riesgos corrupción'!#REF!="Leve"),CONCATENATE("R1C",'Mapa riesgos corrupción'!#REF!),"")</f>
        <v>#REF!</v>
      </c>
      <c r="O46" s="31" t="e">
        <f>IF(AND('Mapa riesgos corrupción'!#REF!="Muy Baja",'Mapa riesgos corrupción'!#REF!="Leve"),CONCATENATE("R1C",'Mapa riesgos corrupción'!#REF!),"")</f>
        <v>#REF!</v>
      </c>
      <c r="P46" s="29" t="str">
        <f>IF(AND('Mapa riesgos corrupción'!$AD$3="Muy Baja",'Mapa riesgos corrupción'!$AF$3="Menor"),CONCATENATE("R1C",'Mapa riesgos corrupción'!$T$3),"")</f>
        <v/>
      </c>
      <c r="Q46" s="30" t="e">
        <f>IF(AND('Mapa riesgos corrupción'!#REF!="Muy Baja",'Mapa riesgos corrupción'!#REF!="Menor"),CONCATENATE("R1C",'Mapa riesgos corrupción'!#REF!),"")</f>
        <v>#REF!</v>
      </c>
      <c r="R46" s="30" t="e">
        <f>IF(AND('Mapa riesgos corrupción'!#REF!="Muy Baja",'Mapa riesgos corrupción'!#REF!="Menor"),CONCATENATE("R1C",'Mapa riesgos corrupción'!#REF!),"")</f>
        <v>#REF!</v>
      </c>
      <c r="S46" s="30" t="e">
        <f>IF(AND('Mapa riesgos corrupción'!#REF!="Muy Baja",'Mapa riesgos corrupción'!#REF!="Menor"),CONCATENATE("R1C",'Mapa riesgos corrupción'!#REF!),"")</f>
        <v>#REF!</v>
      </c>
      <c r="T46" s="30" t="e">
        <f>IF(AND('Mapa riesgos corrupción'!#REF!="Muy Baja",'Mapa riesgos corrupción'!#REF!="Menor"),CONCATENATE("R1C",'Mapa riesgos corrupción'!#REF!),"")</f>
        <v>#REF!</v>
      </c>
      <c r="U46" s="31" t="e">
        <f>IF(AND('Mapa riesgos corrupción'!#REF!="Muy Baja",'Mapa riesgos corrupción'!#REF!="Menor"),CONCATENATE("R1C",'Mapa riesgos corrupción'!#REF!),"")</f>
        <v>#REF!</v>
      </c>
      <c r="V46" s="20" t="str">
        <f>IF(AND('Mapa riesgos corrupción'!$AD$3="Muy Baja",'Mapa riesgos corrupción'!$AF$3="Moderado"),CONCATENATE("R1C",'Mapa riesgos corrupción'!$T$3),"")</f>
        <v/>
      </c>
      <c r="W46" s="38" t="e">
        <f>IF(AND('Mapa riesgos corrupción'!#REF!="Muy Baja",'Mapa riesgos corrupción'!#REF!="Moderado"),CONCATENATE("R1C",'Mapa riesgos corrupción'!#REF!),"")</f>
        <v>#REF!</v>
      </c>
      <c r="X46" s="21" t="e">
        <f>IF(AND('Mapa riesgos corrupción'!#REF!="Muy Baja",'Mapa riesgos corrupción'!#REF!="Moderado"),CONCATENATE("R1C",'Mapa riesgos corrupción'!#REF!),"")</f>
        <v>#REF!</v>
      </c>
      <c r="Y46" s="21" t="e">
        <f>IF(AND('Mapa riesgos corrupción'!#REF!="Muy Baja",'Mapa riesgos corrupción'!#REF!="Moderado"),CONCATENATE("R1C",'Mapa riesgos corrupción'!#REF!),"")</f>
        <v>#REF!</v>
      </c>
      <c r="Z46" s="21" t="e">
        <f>IF(AND('Mapa riesgos corrupción'!#REF!="Muy Baja",'Mapa riesgos corrupción'!#REF!="Moderado"),CONCATENATE("R1C",'Mapa riesgos corrupción'!#REF!),"")</f>
        <v>#REF!</v>
      </c>
      <c r="AA46" s="22" t="e">
        <f>IF(AND('Mapa riesgos corrupción'!#REF!="Muy Baja",'Mapa riesgos corrupción'!#REF!="Moderado"),CONCATENATE("R1C",'Mapa riesgos corrupción'!#REF!),"")</f>
        <v>#REF!</v>
      </c>
      <c r="AB46" s="1" t="str">
        <f>IF(AND('Mapa riesgos corrupción'!$AD$3="Muy Baja",'Mapa riesgos corrupción'!$AF$3="Mayor"),CONCATENATE("R1C",'Mapa riesgos corrupción'!$T$3),"")</f>
        <v/>
      </c>
      <c r="AC46" s="2" t="e">
        <f>IF(AND('Mapa riesgos corrupción'!#REF!="Muy Baja",'Mapa riesgos corrupción'!#REF!="Mayor"),CONCATENATE("R1C",'Mapa riesgos corrupción'!#REF!),"")</f>
        <v>#REF!</v>
      </c>
      <c r="AD46" s="2" t="e">
        <f>IF(AND('Mapa riesgos corrupción'!#REF!="Muy Baja",'Mapa riesgos corrupción'!#REF!="Mayor"),CONCATENATE("R1C",'Mapa riesgos corrupción'!#REF!),"")</f>
        <v>#REF!</v>
      </c>
      <c r="AE46" s="2" t="e">
        <f>IF(AND('Mapa riesgos corrupción'!#REF!="Muy Baja",'Mapa riesgos corrupción'!#REF!="Mayor"),CONCATENATE("R1C",'Mapa riesgos corrupción'!#REF!),"")</f>
        <v>#REF!</v>
      </c>
      <c r="AF46" s="2" t="e">
        <f>IF(AND('Mapa riesgos corrupción'!#REF!="Muy Baja",'Mapa riesgos corrupción'!#REF!="Mayor"),CONCATENATE("R1C",'Mapa riesgos corrupción'!#REF!),"")</f>
        <v>#REF!</v>
      </c>
      <c r="AG46" s="3" t="e">
        <f>IF(AND('Mapa riesgos corrupción'!#REF!="Muy Baja",'Mapa riesgos corrupción'!#REF!="Mayor"),CONCATENATE("R1C",'Mapa riesgos corrupción'!#REF!),"")</f>
        <v>#REF!</v>
      </c>
      <c r="AH46" s="4" t="str">
        <f>IF(AND('Mapa riesgos corrupción'!$AD$3="Muy Baja",'Mapa riesgos corrupción'!$AF$3="Catastrófico"),CONCATENATE("R1C",'Mapa riesgos corrupción'!$T$3),"")</f>
        <v/>
      </c>
      <c r="AI46" s="5" t="e">
        <f>IF(AND('Mapa riesgos corrupción'!#REF!="Muy Baja",'Mapa riesgos corrupción'!#REF!="Catastrófico"),CONCATENATE("R1C",'Mapa riesgos corrupción'!#REF!),"")</f>
        <v>#REF!</v>
      </c>
      <c r="AJ46" s="5" t="e">
        <f>IF(AND('Mapa riesgos corrupción'!#REF!="Muy Baja",'Mapa riesgos corrupción'!#REF!="Catastrófico"),CONCATENATE("R1C",'Mapa riesgos corrupción'!#REF!),"")</f>
        <v>#REF!</v>
      </c>
      <c r="AK46" s="5" t="e">
        <f>IF(AND('Mapa riesgos corrupción'!#REF!="Muy Baja",'Mapa riesgos corrupción'!#REF!="Catastrófico"),CONCATENATE("R1C",'Mapa riesgos corrupción'!#REF!),"")</f>
        <v>#REF!</v>
      </c>
      <c r="AL46" s="5" t="e">
        <f>IF(AND('Mapa riesgos corrupción'!#REF!="Muy Baja",'Mapa riesgos corrupción'!#REF!="Catastrófico"),CONCATENATE("R1C",'Mapa riesgos corrupción'!#REF!),"")</f>
        <v>#REF!</v>
      </c>
      <c r="AM46" s="6" t="e">
        <f>IF(AND('Mapa riesgos corrupción'!#REF!="Muy Baja",'Mapa riesgos corrupción'!#REF!="Catastrófico"),CONCATENATE("R1C",'Mapa riesgos corrupción'!#REF!),"")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478"/>
      <c r="C47" s="478"/>
      <c r="D47" s="479"/>
      <c r="E47" s="535"/>
      <c r="F47" s="536"/>
      <c r="G47" s="536"/>
      <c r="H47" s="536"/>
      <c r="I47" s="521"/>
      <c r="J47" s="32" t="e">
        <f>IF(AND('Mapa riesgos corrupción'!#REF!="Muy Baja",'Mapa riesgos corrupción'!#REF!="Leve"),CONCATENATE("R2C",'Mapa riesgos corrupción'!#REF!),"")</f>
        <v>#REF!</v>
      </c>
      <c r="K47" s="33" t="e">
        <f>IF(AND('Mapa riesgos corrupción'!#REF!="Muy Baja",'Mapa riesgos corrupción'!#REF!="Leve"),CONCATENATE("R2C",'Mapa riesgos corrupción'!#REF!),"")</f>
        <v>#REF!</v>
      </c>
      <c r="L47" s="33" t="e">
        <f>IF(AND('Mapa riesgos corrupción'!#REF!="Muy Baja",'Mapa riesgos corrupción'!#REF!="Leve"),CONCATENATE("R2C",'Mapa riesgos corrupción'!#REF!),"")</f>
        <v>#REF!</v>
      </c>
      <c r="M47" s="33" t="e">
        <f>IF(AND('Mapa riesgos corrupción'!#REF!="Muy Baja",'Mapa riesgos corrupción'!#REF!="Leve"),CONCATENATE("R2C",'Mapa riesgos corrupción'!#REF!),"")</f>
        <v>#REF!</v>
      </c>
      <c r="N47" s="33" t="e">
        <f>IF(AND('Mapa riesgos corrupción'!#REF!="Muy Baja",'Mapa riesgos corrupción'!#REF!="Leve"),CONCATENATE("R2C",'Mapa riesgos corrupción'!#REF!),"")</f>
        <v>#REF!</v>
      </c>
      <c r="O47" s="34" t="e">
        <f>IF(AND('Mapa riesgos corrupción'!#REF!="Muy Baja",'Mapa riesgos corrupción'!#REF!="Leve"),CONCATENATE("R2C",'Mapa riesgos corrupción'!#REF!),"")</f>
        <v>#REF!</v>
      </c>
      <c r="P47" s="32" t="e">
        <f>IF(AND('Mapa riesgos corrupción'!#REF!="Muy Baja",'Mapa riesgos corrupción'!#REF!="Menor"),CONCATENATE("R2C",'Mapa riesgos corrupción'!#REF!),"")</f>
        <v>#REF!</v>
      </c>
      <c r="Q47" s="33" t="e">
        <f>IF(AND('Mapa riesgos corrupción'!#REF!="Muy Baja",'Mapa riesgos corrupción'!#REF!="Menor"),CONCATENATE("R2C",'Mapa riesgos corrupción'!#REF!),"")</f>
        <v>#REF!</v>
      </c>
      <c r="R47" s="33" t="e">
        <f>IF(AND('Mapa riesgos corrupción'!#REF!="Muy Baja",'Mapa riesgos corrupción'!#REF!="Menor"),CONCATENATE("R2C",'Mapa riesgos corrupción'!#REF!),"")</f>
        <v>#REF!</v>
      </c>
      <c r="S47" s="33" t="e">
        <f>IF(AND('Mapa riesgos corrupción'!#REF!="Muy Baja",'Mapa riesgos corrupción'!#REF!="Menor"),CONCATENATE("R2C",'Mapa riesgos corrupción'!#REF!),"")</f>
        <v>#REF!</v>
      </c>
      <c r="T47" s="33" t="e">
        <f>IF(AND('Mapa riesgos corrupción'!#REF!="Muy Baja",'Mapa riesgos corrupción'!#REF!="Menor"),CONCATENATE("R2C",'Mapa riesgos corrupción'!#REF!),"")</f>
        <v>#REF!</v>
      </c>
      <c r="U47" s="34" t="e">
        <f>IF(AND('Mapa riesgos corrupción'!#REF!="Muy Baja",'Mapa riesgos corrupción'!#REF!="Menor"),CONCATENATE("R2C",'Mapa riesgos corrupción'!#REF!),"")</f>
        <v>#REF!</v>
      </c>
      <c r="V47" s="23" t="e">
        <f>IF(AND('Mapa riesgos corrupción'!#REF!="Muy Baja",'Mapa riesgos corrupción'!#REF!="Moderado"),CONCATENATE("R2C",'Mapa riesgos corrupción'!#REF!),"")</f>
        <v>#REF!</v>
      </c>
      <c r="W47" s="24" t="e">
        <f>IF(AND('Mapa riesgos corrupción'!#REF!="Muy Baja",'Mapa riesgos corrupción'!#REF!="Moderado"),CONCATENATE("R2C",'Mapa riesgos corrupción'!#REF!),"")</f>
        <v>#REF!</v>
      </c>
      <c r="X47" s="24" t="e">
        <f>IF(AND('Mapa riesgos corrupción'!#REF!="Muy Baja",'Mapa riesgos corrupción'!#REF!="Moderado"),CONCATENATE("R2C",'Mapa riesgos corrupción'!#REF!),"")</f>
        <v>#REF!</v>
      </c>
      <c r="Y47" s="24" t="e">
        <f>IF(AND('Mapa riesgos corrupción'!#REF!="Muy Baja",'Mapa riesgos corrupción'!#REF!="Moderado"),CONCATENATE("R2C",'Mapa riesgos corrupción'!#REF!),"")</f>
        <v>#REF!</v>
      </c>
      <c r="Z47" s="24" t="e">
        <f>IF(AND('Mapa riesgos corrupción'!#REF!="Muy Baja",'Mapa riesgos corrupción'!#REF!="Moderado"),CONCATENATE("R2C",'Mapa riesgos corrupción'!#REF!),"")</f>
        <v>#REF!</v>
      </c>
      <c r="AA47" s="25" t="e">
        <f>IF(AND('Mapa riesgos corrupción'!#REF!="Muy Baja",'Mapa riesgos corrupción'!#REF!="Moderado"),CONCATENATE("R2C",'Mapa riesgos corrupción'!#REF!),"")</f>
        <v>#REF!</v>
      </c>
      <c r="AB47" s="7" t="e">
        <f>IF(AND('Mapa riesgos corrupción'!#REF!="Muy Baja",'Mapa riesgos corrupción'!#REF!="Mayor"),CONCATENATE("R2C",'Mapa riesgos corrupción'!#REF!),"")</f>
        <v>#REF!</v>
      </c>
      <c r="AC47" s="8" t="e">
        <f>IF(AND('Mapa riesgos corrupción'!#REF!="Muy Baja",'Mapa riesgos corrupción'!#REF!="Mayor"),CONCATENATE("R2C",'Mapa riesgos corrupción'!#REF!),"")</f>
        <v>#REF!</v>
      </c>
      <c r="AD47" s="8" t="e">
        <f>IF(AND('Mapa riesgos corrupción'!#REF!="Muy Baja",'Mapa riesgos corrupción'!#REF!="Mayor"),CONCATENATE("R2C",'Mapa riesgos corrupción'!#REF!),"")</f>
        <v>#REF!</v>
      </c>
      <c r="AE47" s="8" t="e">
        <f>IF(AND('Mapa riesgos corrupción'!#REF!="Muy Baja",'Mapa riesgos corrupción'!#REF!="Mayor"),CONCATENATE("R2C",'Mapa riesgos corrupción'!#REF!),"")</f>
        <v>#REF!</v>
      </c>
      <c r="AF47" s="8" t="e">
        <f>IF(AND('Mapa riesgos corrupción'!#REF!="Muy Baja",'Mapa riesgos corrupción'!#REF!="Mayor"),CONCATENATE("R2C",'Mapa riesgos corrupción'!#REF!),"")</f>
        <v>#REF!</v>
      </c>
      <c r="AG47" s="9" t="e">
        <f>IF(AND('Mapa riesgos corrupción'!#REF!="Muy Baja",'Mapa riesgos corrupción'!#REF!="Mayor"),CONCATENATE("R2C",'Mapa riesgos corrupción'!#REF!),"")</f>
        <v>#REF!</v>
      </c>
      <c r="AH47" s="10" t="e">
        <f>IF(AND('Mapa riesgos corrupción'!#REF!="Muy Baja",'Mapa riesgos corrupción'!#REF!="Catastrófico"),CONCATENATE("R2C",'Mapa riesgos corrupción'!#REF!),"")</f>
        <v>#REF!</v>
      </c>
      <c r="AI47" s="11" t="e">
        <f>IF(AND('Mapa riesgos corrupción'!#REF!="Muy Baja",'Mapa riesgos corrupción'!#REF!="Catastrófico"),CONCATENATE("R2C",'Mapa riesgos corrupción'!#REF!),"")</f>
        <v>#REF!</v>
      </c>
      <c r="AJ47" s="11" t="e">
        <f>IF(AND('Mapa riesgos corrupción'!#REF!="Muy Baja",'Mapa riesgos corrupción'!#REF!="Catastrófico"),CONCATENATE("R2C",'Mapa riesgos corrupción'!#REF!),"")</f>
        <v>#REF!</v>
      </c>
      <c r="AK47" s="11" t="e">
        <f>IF(AND('Mapa riesgos corrupción'!#REF!="Muy Baja",'Mapa riesgos corrupción'!#REF!="Catastrófico"),CONCATENATE("R2C",'Mapa riesgos corrupción'!#REF!),"")</f>
        <v>#REF!</v>
      </c>
      <c r="AL47" s="11" t="e">
        <f>IF(AND('Mapa riesgos corrupción'!#REF!="Muy Baja",'Mapa riesgos corrupción'!#REF!="Catastrófico"),CONCATENATE("R2C",'Mapa riesgos corrupción'!#REF!),"")</f>
        <v>#REF!</v>
      </c>
      <c r="AM47" s="12" t="e">
        <f>IF(AND('Mapa riesgos corrupción'!#REF!="Muy Baja",'Mapa riesgos corrupción'!#REF!="Catastrófico"),CONCATENATE("R2C",'Mapa riesgos corrupción'!#REF!),"")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478"/>
      <c r="C48" s="478"/>
      <c r="D48" s="479"/>
      <c r="E48" s="535"/>
      <c r="F48" s="536"/>
      <c r="G48" s="536"/>
      <c r="H48" s="536"/>
      <c r="I48" s="521"/>
      <c r="J48" s="32" t="e">
        <f>IF(AND('Mapa riesgos corrupción'!#REF!="Muy Baja",'Mapa riesgos corrupción'!#REF!="Leve"),CONCATENATE("R3C",'Mapa riesgos corrupción'!#REF!),"")</f>
        <v>#REF!</v>
      </c>
      <c r="K48" s="33" t="e">
        <f>IF(AND('Mapa riesgos corrupción'!#REF!="Muy Baja",'Mapa riesgos corrupción'!#REF!="Leve"),CONCATENATE("R3C",'Mapa riesgos corrupción'!#REF!),"")</f>
        <v>#REF!</v>
      </c>
      <c r="L48" s="33" t="e">
        <f>IF(AND('Mapa riesgos corrupción'!#REF!="Muy Baja",'Mapa riesgos corrupción'!#REF!="Leve"),CONCATENATE("R3C",'Mapa riesgos corrupción'!#REF!),"")</f>
        <v>#REF!</v>
      </c>
      <c r="M48" s="33" t="e">
        <f>IF(AND('Mapa riesgos corrupción'!#REF!="Muy Baja",'Mapa riesgos corrupción'!#REF!="Leve"),CONCATENATE("R3C",'Mapa riesgos corrupción'!#REF!),"")</f>
        <v>#REF!</v>
      </c>
      <c r="N48" s="33" t="e">
        <f>IF(AND('Mapa riesgos corrupción'!#REF!="Muy Baja",'Mapa riesgos corrupción'!#REF!="Leve"),CONCATENATE("R3C",'Mapa riesgos corrupción'!#REF!),"")</f>
        <v>#REF!</v>
      </c>
      <c r="O48" s="34" t="e">
        <f>IF(AND('Mapa riesgos corrupción'!#REF!="Muy Baja",'Mapa riesgos corrupción'!#REF!="Leve"),CONCATENATE("R3C",'Mapa riesgos corrupción'!#REF!),"")</f>
        <v>#REF!</v>
      </c>
      <c r="P48" s="32" t="e">
        <f>IF(AND('Mapa riesgos corrupción'!#REF!="Muy Baja",'Mapa riesgos corrupción'!#REF!="Menor"),CONCATENATE("R3C",'Mapa riesgos corrupción'!#REF!),"")</f>
        <v>#REF!</v>
      </c>
      <c r="Q48" s="33" t="e">
        <f>IF(AND('Mapa riesgos corrupción'!#REF!="Muy Baja",'Mapa riesgos corrupción'!#REF!="Menor"),CONCATENATE("R3C",'Mapa riesgos corrupción'!#REF!),"")</f>
        <v>#REF!</v>
      </c>
      <c r="R48" s="33" t="e">
        <f>IF(AND('Mapa riesgos corrupción'!#REF!="Muy Baja",'Mapa riesgos corrupción'!#REF!="Menor"),CONCATENATE("R3C",'Mapa riesgos corrupción'!#REF!),"")</f>
        <v>#REF!</v>
      </c>
      <c r="S48" s="33" t="e">
        <f>IF(AND('Mapa riesgos corrupción'!#REF!="Muy Baja",'Mapa riesgos corrupción'!#REF!="Menor"),CONCATENATE("R3C",'Mapa riesgos corrupción'!#REF!),"")</f>
        <v>#REF!</v>
      </c>
      <c r="T48" s="33" t="e">
        <f>IF(AND('Mapa riesgos corrupción'!#REF!="Muy Baja",'Mapa riesgos corrupción'!#REF!="Menor"),CONCATENATE("R3C",'Mapa riesgos corrupción'!#REF!),"")</f>
        <v>#REF!</v>
      </c>
      <c r="U48" s="34" t="e">
        <f>IF(AND('Mapa riesgos corrupción'!#REF!="Muy Baja",'Mapa riesgos corrupción'!#REF!="Menor"),CONCATENATE("R3C",'Mapa riesgos corrupción'!#REF!),"")</f>
        <v>#REF!</v>
      </c>
      <c r="V48" s="23" t="e">
        <f>IF(AND('Mapa riesgos corrupción'!#REF!="Muy Baja",'Mapa riesgos corrupción'!#REF!="Moderado"),CONCATENATE("R3C",'Mapa riesgos corrupción'!#REF!),"")</f>
        <v>#REF!</v>
      </c>
      <c r="W48" s="24" t="e">
        <f>IF(AND('Mapa riesgos corrupción'!#REF!="Muy Baja",'Mapa riesgos corrupción'!#REF!="Moderado"),CONCATENATE("R3C",'Mapa riesgos corrupción'!#REF!),"")</f>
        <v>#REF!</v>
      </c>
      <c r="X48" s="24" t="e">
        <f>IF(AND('Mapa riesgos corrupción'!#REF!="Muy Baja",'Mapa riesgos corrupción'!#REF!="Moderado"),CONCATENATE("R3C",'Mapa riesgos corrupción'!#REF!),"")</f>
        <v>#REF!</v>
      </c>
      <c r="Y48" s="24" t="e">
        <f>IF(AND('Mapa riesgos corrupción'!#REF!="Muy Baja",'Mapa riesgos corrupción'!#REF!="Moderado"),CONCATENATE("R3C",'Mapa riesgos corrupción'!#REF!),"")</f>
        <v>#REF!</v>
      </c>
      <c r="Z48" s="24" t="e">
        <f>IF(AND('Mapa riesgos corrupción'!#REF!="Muy Baja",'Mapa riesgos corrupción'!#REF!="Moderado"),CONCATENATE("R3C",'Mapa riesgos corrupción'!#REF!),"")</f>
        <v>#REF!</v>
      </c>
      <c r="AA48" s="25" t="e">
        <f>IF(AND('Mapa riesgos corrupción'!#REF!="Muy Baja",'Mapa riesgos corrupción'!#REF!="Moderado"),CONCATENATE("R3C",'Mapa riesgos corrupción'!#REF!),"")</f>
        <v>#REF!</v>
      </c>
      <c r="AB48" s="7" t="e">
        <f>IF(AND('Mapa riesgos corrupción'!#REF!="Muy Baja",'Mapa riesgos corrupción'!#REF!="Mayor"),CONCATENATE("R3C",'Mapa riesgos corrupción'!#REF!),"")</f>
        <v>#REF!</v>
      </c>
      <c r="AC48" s="8" t="e">
        <f>IF(AND('Mapa riesgos corrupción'!#REF!="Muy Baja",'Mapa riesgos corrupción'!#REF!="Mayor"),CONCATENATE("R3C",'Mapa riesgos corrupción'!#REF!),"")</f>
        <v>#REF!</v>
      </c>
      <c r="AD48" s="8" t="e">
        <f>IF(AND('Mapa riesgos corrupción'!#REF!="Muy Baja",'Mapa riesgos corrupción'!#REF!="Mayor"),CONCATENATE("R3C",'Mapa riesgos corrupción'!#REF!),"")</f>
        <v>#REF!</v>
      </c>
      <c r="AE48" s="8" t="e">
        <f>IF(AND('Mapa riesgos corrupción'!#REF!="Muy Baja",'Mapa riesgos corrupción'!#REF!="Mayor"),CONCATENATE("R3C",'Mapa riesgos corrupción'!#REF!),"")</f>
        <v>#REF!</v>
      </c>
      <c r="AF48" s="8" t="e">
        <f>IF(AND('Mapa riesgos corrupción'!#REF!="Muy Baja",'Mapa riesgos corrupción'!#REF!="Mayor"),CONCATENATE("R3C",'Mapa riesgos corrupción'!#REF!),"")</f>
        <v>#REF!</v>
      </c>
      <c r="AG48" s="9" t="e">
        <f>IF(AND('Mapa riesgos corrupción'!#REF!="Muy Baja",'Mapa riesgos corrupción'!#REF!="Mayor"),CONCATENATE("R3C",'Mapa riesgos corrupción'!#REF!),"")</f>
        <v>#REF!</v>
      </c>
      <c r="AH48" s="10" t="e">
        <f>IF(AND('Mapa riesgos corrupción'!#REF!="Muy Baja",'Mapa riesgos corrupción'!#REF!="Catastrófico"),CONCATENATE("R3C",'Mapa riesgos corrupción'!#REF!),"")</f>
        <v>#REF!</v>
      </c>
      <c r="AI48" s="11" t="e">
        <f>IF(AND('Mapa riesgos corrupción'!#REF!="Muy Baja",'Mapa riesgos corrupción'!#REF!="Catastrófico"),CONCATENATE("R3C",'Mapa riesgos corrupción'!#REF!),"")</f>
        <v>#REF!</v>
      </c>
      <c r="AJ48" s="11" t="e">
        <f>IF(AND('Mapa riesgos corrupción'!#REF!="Muy Baja",'Mapa riesgos corrupción'!#REF!="Catastrófico"),CONCATENATE("R3C",'Mapa riesgos corrupción'!#REF!),"")</f>
        <v>#REF!</v>
      </c>
      <c r="AK48" s="11" t="e">
        <f>IF(AND('Mapa riesgos corrupción'!#REF!="Muy Baja",'Mapa riesgos corrupción'!#REF!="Catastrófico"),CONCATENATE("R3C",'Mapa riesgos corrupción'!#REF!),"")</f>
        <v>#REF!</v>
      </c>
      <c r="AL48" s="11" t="e">
        <f>IF(AND('Mapa riesgos corrupción'!#REF!="Muy Baja",'Mapa riesgos corrupción'!#REF!="Catastrófico"),CONCATENATE("R3C",'Mapa riesgos corrupción'!#REF!),"")</f>
        <v>#REF!</v>
      </c>
      <c r="AM48" s="12" t="e">
        <f>IF(AND('Mapa riesgos corrupción'!#REF!="Muy Baja",'Mapa riesgos corrupción'!#REF!="Catastrófico"),CONCATENATE("R3C",'Mapa riesgos corrupción'!#REF!),"")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478"/>
      <c r="C49" s="478"/>
      <c r="D49" s="479"/>
      <c r="E49" s="519"/>
      <c r="F49" s="520"/>
      <c r="G49" s="520"/>
      <c r="H49" s="520"/>
      <c r="I49" s="521"/>
      <c r="J49" s="32" t="e">
        <f>IF(AND('Mapa riesgos corrupción'!#REF!="Muy Baja",'Mapa riesgos corrupción'!#REF!="Leve"),CONCATENATE("R4C",'Mapa riesgos corrupción'!#REF!),"")</f>
        <v>#REF!</v>
      </c>
      <c r="K49" s="33" t="e">
        <f>IF(AND('Mapa riesgos corrupción'!#REF!="Muy Baja",'Mapa riesgos corrupción'!#REF!="Leve"),CONCATENATE("R4C",'Mapa riesgos corrupción'!#REF!),"")</f>
        <v>#REF!</v>
      </c>
      <c r="L49" s="33" t="e">
        <f>IF(AND('Mapa riesgos corrupción'!#REF!="Muy Baja",'Mapa riesgos corrupción'!#REF!="Leve"),CONCATENATE("R4C",'Mapa riesgos corrupción'!#REF!),"")</f>
        <v>#REF!</v>
      </c>
      <c r="M49" s="33" t="e">
        <f>IF(AND('Mapa riesgos corrupción'!#REF!="Muy Baja",'Mapa riesgos corrupción'!#REF!="Leve"),CONCATENATE("R4C",'Mapa riesgos corrupción'!#REF!),"")</f>
        <v>#REF!</v>
      </c>
      <c r="N49" s="33" t="e">
        <f>IF(AND('Mapa riesgos corrupción'!#REF!="Muy Baja",'Mapa riesgos corrupción'!#REF!="Leve"),CONCATENATE("R4C",'Mapa riesgos corrupción'!#REF!),"")</f>
        <v>#REF!</v>
      </c>
      <c r="O49" s="34" t="e">
        <f>IF(AND('Mapa riesgos corrupción'!#REF!="Muy Baja",'Mapa riesgos corrupción'!#REF!="Leve"),CONCATENATE("R4C",'Mapa riesgos corrupción'!#REF!),"")</f>
        <v>#REF!</v>
      </c>
      <c r="P49" s="32" t="e">
        <f>IF(AND('Mapa riesgos corrupción'!#REF!="Muy Baja",'Mapa riesgos corrupción'!#REF!="Menor"),CONCATENATE("R4C",'Mapa riesgos corrupción'!#REF!),"")</f>
        <v>#REF!</v>
      </c>
      <c r="Q49" s="33" t="e">
        <f>IF(AND('Mapa riesgos corrupción'!#REF!="Muy Baja",'Mapa riesgos corrupción'!#REF!="Menor"),CONCATENATE("R4C",'Mapa riesgos corrupción'!#REF!),"")</f>
        <v>#REF!</v>
      </c>
      <c r="R49" s="33" t="e">
        <f>IF(AND('Mapa riesgos corrupción'!#REF!="Muy Baja",'Mapa riesgos corrupción'!#REF!="Menor"),CONCATENATE("R4C",'Mapa riesgos corrupción'!#REF!),"")</f>
        <v>#REF!</v>
      </c>
      <c r="S49" s="33" t="e">
        <f>IF(AND('Mapa riesgos corrupción'!#REF!="Muy Baja",'Mapa riesgos corrupción'!#REF!="Menor"),CONCATENATE("R4C",'Mapa riesgos corrupción'!#REF!),"")</f>
        <v>#REF!</v>
      </c>
      <c r="T49" s="33" t="e">
        <f>IF(AND('Mapa riesgos corrupción'!#REF!="Muy Baja",'Mapa riesgos corrupción'!#REF!="Menor"),CONCATENATE("R4C",'Mapa riesgos corrupción'!#REF!),"")</f>
        <v>#REF!</v>
      </c>
      <c r="U49" s="34" t="e">
        <f>IF(AND('Mapa riesgos corrupción'!#REF!="Muy Baja",'Mapa riesgos corrupción'!#REF!="Menor"),CONCATENATE("R4C",'Mapa riesgos corrupción'!#REF!),"")</f>
        <v>#REF!</v>
      </c>
      <c r="V49" s="23" t="e">
        <f>IF(AND('Mapa riesgos corrupción'!#REF!="Muy Baja",'Mapa riesgos corrupción'!#REF!="Moderado"),CONCATENATE("R4C",'Mapa riesgos corrupción'!#REF!),"")</f>
        <v>#REF!</v>
      </c>
      <c r="W49" s="24" t="e">
        <f>IF(AND('Mapa riesgos corrupción'!#REF!="Muy Baja",'Mapa riesgos corrupción'!#REF!="Moderado"),CONCATENATE("R4C",'Mapa riesgos corrupción'!#REF!),"")</f>
        <v>#REF!</v>
      </c>
      <c r="X49" s="24" t="e">
        <f>IF(AND('Mapa riesgos corrupción'!#REF!="Muy Baja",'Mapa riesgos corrupción'!#REF!="Moderado"),CONCATENATE("R4C",'Mapa riesgos corrupción'!#REF!),"")</f>
        <v>#REF!</v>
      </c>
      <c r="Y49" s="24" t="e">
        <f>IF(AND('Mapa riesgos corrupción'!#REF!="Muy Baja",'Mapa riesgos corrupción'!#REF!="Moderado"),CONCATENATE("R4C",'Mapa riesgos corrupción'!#REF!),"")</f>
        <v>#REF!</v>
      </c>
      <c r="Z49" s="24" t="e">
        <f>IF(AND('Mapa riesgos corrupción'!#REF!="Muy Baja",'Mapa riesgos corrupción'!#REF!="Moderado"),CONCATENATE("R4C",'Mapa riesgos corrupción'!#REF!),"")</f>
        <v>#REF!</v>
      </c>
      <c r="AA49" s="25" t="e">
        <f>IF(AND('Mapa riesgos corrupción'!#REF!="Muy Baja",'Mapa riesgos corrupción'!#REF!="Moderado"),CONCATENATE("R4C",'Mapa riesgos corrupción'!#REF!),"")</f>
        <v>#REF!</v>
      </c>
      <c r="AB49" s="7" t="e">
        <f>IF(AND('Mapa riesgos corrupción'!#REF!="Muy Baja",'Mapa riesgos corrupción'!#REF!="Mayor"),CONCATENATE("R4C",'Mapa riesgos corrupción'!#REF!),"")</f>
        <v>#REF!</v>
      </c>
      <c r="AC49" s="8" t="e">
        <f>IF(AND('Mapa riesgos corrupción'!#REF!="Muy Baja",'Mapa riesgos corrupción'!#REF!="Mayor"),CONCATENATE("R4C",'Mapa riesgos corrupción'!#REF!),"")</f>
        <v>#REF!</v>
      </c>
      <c r="AD49" s="8" t="e">
        <f>IF(AND('Mapa riesgos corrupción'!#REF!="Muy Baja",'Mapa riesgos corrupción'!#REF!="Mayor"),CONCATENATE("R4C",'Mapa riesgos corrupción'!#REF!),"")</f>
        <v>#REF!</v>
      </c>
      <c r="AE49" s="8" t="e">
        <f>IF(AND('Mapa riesgos corrupción'!#REF!="Muy Baja",'Mapa riesgos corrupción'!#REF!="Mayor"),CONCATENATE("R4C",'Mapa riesgos corrupción'!#REF!),"")</f>
        <v>#REF!</v>
      </c>
      <c r="AF49" s="8" t="e">
        <f>IF(AND('Mapa riesgos corrupción'!#REF!="Muy Baja",'Mapa riesgos corrupción'!#REF!="Mayor"),CONCATENATE("R4C",'Mapa riesgos corrupción'!#REF!),"")</f>
        <v>#REF!</v>
      </c>
      <c r="AG49" s="9" t="e">
        <f>IF(AND('Mapa riesgos corrupción'!#REF!="Muy Baja",'Mapa riesgos corrupción'!#REF!="Mayor"),CONCATENATE("R4C",'Mapa riesgos corrupción'!#REF!),"")</f>
        <v>#REF!</v>
      </c>
      <c r="AH49" s="10" t="e">
        <f>IF(AND('Mapa riesgos corrupción'!#REF!="Muy Baja",'Mapa riesgos corrupción'!#REF!="Catastrófico"),CONCATENATE("R4C",'Mapa riesgos corrupción'!#REF!),"")</f>
        <v>#REF!</v>
      </c>
      <c r="AI49" s="11" t="e">
        <f>IF(AND('Mapa riesgos corrupción'!#REF!="Muy Baja",'Mapa riesgos corrupción'!#REF!="Catastrófico"),CONCATENATE("R4C",'Mapa riesgos corrupción'!#REF!),"")</f>
        <v>#REF!</v>
      </c>
      <c r="AJ49" s="11" t="e">
        <f>IF(AND('Mapa riesgos corrupción'!#REF!="Muy Baja",'Mapa riesgos corrupción'!#REF!="Catastrófico"),CONCATENATE("R4C",'Mapa riesgos corrupción'!#REF!),"")</f>
        <v>#REF!</v>
      </c>
      <c r="AK49" s="11" t="e">
        <f>IF(AND('Mapa riesgos corrupción'!#REF!="Muy Baja",'Mapa riesgos corrupción'!#REF!="Catastrófico"),CONCATENATE("R4C",'Mapa riesgos corrupción'!#REF!),"")</f>
        <v>#REF!</v>
      </c>
      <c r="AL49" s="11" t="e">
        <f>IF(AND('Mapa riesgos corrupción'!#REF!="Muy Baja",'Mapa riesgos corrupción'!#REF!="Catastrófico"),CONCATENATE("R4C",'Mapa riesgos corrupción'!#REF!),"")</f>
        <v>#REF!</v>
      </c>
      <c r="AM49" s="12" t="e">
        <f>IF(AND('Mapa riesgos corrupción'!#REF!="Muy Baja",'Mapa riesgos corrupción'!#REF!="Catastrófico"),CONCATENATE("R4C",'Mapa riesgos corrupción'!#REF!),"")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478"/>
      <c r="C50" s="478"/>
      <c r="D50" s="479"/>
      <c r="E50" s="519"/>
      <c r="F50" s="520"/>
      <c r="G50" s="520"/>
      <c r="H50" s="520"/>
      <c r="I50" s="521"/>
      <c r="J50" s="32" t="e">
        <f>IF(AND('Mapa riesgos corrupción'!#REF!="Muy Baja",'Mapa riesgos corrupción'!#REF!="Leve"),CONCATENATE("R5C",'Mapa riesgos corrupción'!#REF!),"")</f>
        <v>#REF!</v>
      </c>
      <c r="K50" s="33" t="e">
        <f>IF(AND('Mapa riesgos corrupción'!#REF!="Muy Baja",'Mapa riesgos corrupción'!#REF!="Leve"),CONCATENATE("R5C",'Mapa riesgos corrupción'!#REF!),"")</f>
        <v>#REF!</v>
      </c>
      <c r="L50" s="33" t="e">
        <f>IF(AND('Mapa riesgos corrupción'!#REF!="Muy Baja",'Mapa riesgos corrupción'!#REF!="Leve"),CONCATENATE("R5C",'Mapa riesgos corrupción'!#REF!),"")</f>
        <v>#REF!</v>
      </c>
      <c r="M50" s="33" t="e">
        <f>IF(AND('Mapa riesgos corrupción'!#REF!="Muy Baja",'Mapa riesgos corrupción'!#REF!="Leve"),CONCATENATE("R5C",'Mapa riesgos corrupción'!#REF!),"")</f>
        <v>#REF!</v>
      </c>
      <c r="N50" s="33" t="e">
        <f>IF(AND('Mapa riesgos corrupción'!#REF!="Muy Baja",'Mapa riesgos corrupción'!#REF!="Leve"),CONCATENATE("R5C",'Mapa riesgos corrupción'!#REF!),"")</f>
        <v>#REF!</v>
      </c>
      <c r="O50" s="34" t="e">
        <f>IF(AND('Mapa riesgos corrupción'!#REF!="Muy Baja",'Mapa riesgos corrupción'!#REF!="Leve"),CONCATENATE("R5C",'Mapa riesgos corrupción'!#REF!),"")</f>
        <v>#REF!</v>
      </c>
      <c r="P50" s="32" t="e">
        <f>IF(AND('Mapa riesgos corrupción'!#REF!="Muy Baja",'Mapa riesgos corrupción'!#REF!="Menor"),CONCATENATE("R5C",'Mapa riesgos corrupción'!#REF!),"")</f>
        <v>#REF!</v>
      </c>
      <c r="Q50" s="33" t="e">
        <f>IF(AND('Mapa riesgos corrupción'!#REF!="Muy Baja",'Mapa riesgos corrupción'!#REF!="Menor"),CONCATENATE("R5C",'Mapa riesgos corrupción'!#REF!),"")</f>
        <v>#REF!</v>
      </c>
      <c r="R50" s="33" t="e">
        <f>IF(AND('Mapa riesgos corrupción'!#REF!="Muy Baja",'Mapa riesgos corrupción'!#REF!="Menor"),CONCATENATE("R5C",'Mapa riesgos corrupción'!#REF!),"")</f>
        <v>#REF!</v>
      </c>
      <c r="S50" s="33" t="e">
        <f>IF(AND('Mapa riesgos corrupción'!#REF!="Muy Baja",'Mapa riesgos corrupción'!#REF!="Menor"),CONCATENATE("R5C",'Mapa riesgos corrupción'!#REF!),"")</f>
        <v>#REF!</v>
      </c>
      <c r="T50" s="33" t="e">
        <f>IF(AND('Mapa riesgos corrupción'!#REF!="Muy Baja",'Mapa riesgos corrupción'!#REF!="Menor"),CONCATENATE("R5C",'Mapa riesgos corrupción'!#REF!),"")</f>
        <v>#REF!</v>
      </c>
      <c r="U50" s="34" t="e">
        <f>IF(AND('Mapa riesgos corrupción'!#REF!="Muy Baja",'Mapa riesgos corrupción'!#REF!="Menor"),CONCATENATE("R5C",'Mapa riesgos corrupción'!#REF!),"")</f>
        <v>#REF!</v>
      </c>
      <c r="V50" s="23" t="e">
        <f>IF(AND('Mapa riesgos corrupción'!#REF!="Muy Baja",'Mapa riesgos corrupción'!#REF!="Moderado"),CONCATENATE("R5C",'Mapa riesgos corrupción'!#REF!),"")</f>
        <v>#REF!</v>
      </c>
      <c r="W50" s="24" t="e">
        <f>IF(AND('Mapa riesgos corrupción'!#REF!="Muy Baja",'Mapa riesgos corrupción'!#REF!="Moderado"),CONCATENATE("R5C",'Mapa riesgos corrupción'!#REF!),"")</f>
        <v>#REF!</v>
      </c>
      <c r="X50" s="24" t="e">
        <f>IF(AND('Mapa riesgos corrupción'!#REF!="Muy Baja",'Mapa riesgos corrupción'!#REF!="Moderado"),CONCATENATE("R5C",'Mapa riesgos corrupción'!#REF!),"")</f>
        <v>#REF!</v>
      </c>
      <c r="Y50" s="24" t="e">
        <f>IF(AND('Mapa riesgos corrupción'!#REF!="Muy Baja",'Mapa riesgos corrupción'!#REF!="Moderado"),CONCATENATE("R5C",'Mapa riesgos corrupción'!#REF!),"")</f>
        <v>#REF!</v>
      </c>
      <c r="Z50" s="24" t="e">
        <f>IF(AND('Mapa riesgos corrupción'!#REF!="Muy Baja",'Mapa riesgos corrupción'!#REF!="Moderado"),CONCATENATE("R5C",'Mapa riesgos corrupción'!#REF!),"")</f>
        <v>#REF!</v>
      </c>
      <c r="AA50" s="25" t="e">
        <f>IF(AND('Mapa riesgos corrupción'!#REF!="Muy Baja",'Mapa riesgos corrupción'!#REF!="Moderado"),CONCATENATE("R5C",'Mapa riesgos corrupción'!#REF!),"")</f>
        <v>#REF!</v>
      </c>
      <c r="AB50" s="7" t="e">
        <f>IF(AND('Mapa riesgos corrupción'!#REF!="Muy Baja",'Mapa riesgos corrupción'!#REF!="Mayor"),CONCATENATE("R5C",'Mapa riesgos corrupción'!#REF!),"")</f>
        <v>#REF!</v>
      </c>
      <c r="AC50" s="8" t="e">
        <f>IF(AND('Mapa riesgos corrupción'!#REF!="Muy Baja",'Mapa riesgos corrupción'!#REF!="Mayor"),CONCATENATE("R5C",'Mapa riesgos corrupción'!#REF!),"")</f>
        <v>#REF!</v>
      </c>
      <c r="AD50" s="13" t="e">
        <f>IF(AND('Mapa riesgos corrupción'!#REF!="Muy Baja",'Mapa riesgos corrupción'!#REF!="Mayor"),CONCATENATE("R5C",'Mapa riesgos corrupción'!#REF!),"")</f>
        <v>#REF!</v>
      </c>
      <c r="AE50" s="13" t="e">
        <f>IF(AND('Mapa riesgos corrupción'!#REF!="Muy Baja",'Mapa riesgos corrupción'!#REF!="Mayor"),CONCATENATE("R5C",'Mapa riesgos corrupción'!#REF!),"")</f>
        <v>#REF!</v>
      </c>
      <c r="AF50" s="13" t="e">
        <f>IF(AND('Mapa riesgos corrupción'!#REF!="Muy Baja",'Mapa riesgos corrupción'!#REF!="Mayor"),CONCATENATE("R5C",'Mapa riesgos corrupción'!#REF!),"")</f>
        <v>#REF!</v>
      </c>
      <c r="AG50" s="9" t="e">
        <f>IF(AND('Mapa riesgos corrupción'!#REF!="Muy Baja",'Mapa riesgos corrupción'!#REF!="Mayor"),CONCATENATE("R5C",'Mapa riesgos corrupción'!#REF!),"")</f>
        <v>#REF!</v>
      </c>
      <c r="AH50" s="10" t="e">
        <f>IF(AND('Mapa riesgos corrupción'!#REF!="Muy Baja",'Mapa riesgos corrupción'!#REF!="Catastrófico"),CONCATENATE("R5C",'Mapa riesgos corrupción'!#REF!),"")</f>
        <v>#REF!</v>
      </c>
      <c r="AI50" s="11" t="e">
        <f>IF(AND('Mapa riesgos corrupción'!#REF!="Muy Baja",'Mapa riesgos corrupción'!#REF!="Catastrófico"),CONCATENATE("R5C",'Mapa riesgos corrupción'!#REF!),"")</f>
        <v>#REF!</v>
      </c>
      <c r="AJ50" s="11" t="e">
        <f>IF(AND('Mapa riesgos corrupción'!#REF!="Muy Baja",'Mapa riesgos corrupción'!#REF!="Catastrófico"),CONCATENATE("R5C",'Mapa riesgos corrupción'!#REF!),"")</f>
        <v>#REF!</v>
      </c>
      <c r="AK50" s="11" t="e">
        <f>IF(AND('Mapa riesgos corrupción'!#REF!="Muy Baja",'Mapa riesgos corrupción'!#REF!="Catastrófico"),CONCATENATE("R5C",'Mapa riesgos corrupción'!#REF!),"")</f>
        <v>#REF!</v>
      </c>
      <c r="AL50" s="11" t="e">
        <f>IF(AND('Mapa riesgos corrupción'!#REF!="Muy Baja",'Mapa riesgos corrupción'!#REF!="Catastrófico"),CONCATENATE("R5C",'Mapa riesgos corrupción'!#REF!),"")</f>
        <v>#REF!</v>
      </c>
      <c r="AM50" s="12" t="e">
        <f>IF(AND('Mapa riesgos corrupción'!#REF!="Muy Baja",'Mapa riesgos corrupción'!#REF!="Catastrófico"),CONCATENATE("R5C",'Mapa riesgos corrupción'!#REF!),"")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478"/>
      <c r="C51" s="478"/>
      <c r="D51" s="479"/>
      <c r="E51" s="519"/>
      <c r="F51" s="520"/>
      <c r="G51" s="520"/>
      <c r="H51" s="520"/>
      <c r="I51" s="521"/>
      <c r="J51" s="32" t="e">
        <f>IF(AND('Mapa riesgos corrupción'!#REF!="Muy Baja",'Mapa riesgos corrupción'!#REF!="Leve"),CONCATENATE("R6C",'Mapa riesgos corrupción'!#REF!),"")</f>
        <v>#REF!</v>
      </c>
      <c r="K51" s="33" t="e">
        <f>IF(AND('Mapa riesgos corrupción'!#REF!="Muy Baja",'Mapa riesgos corrupción'!#REF!="Leve"),CONCATENATE("R6C",'Mapa riesgos corrupción'!#REF!),"")</f>
        <v>#REF!</v>
      </c>
      <c r="L51" s="33" t="e">
        <f>IF(AND('Mapa riesgos corrupción'!#REF!="Muy Baja",'Mapa riesgos corrupción'!#REF!="Leve"),CONCATENATE("R6C",'Mapa riesgos corrupción'!#REF!),"")</f>
        <v>#REF!</v>
      </c>
      <c r="M51" s="33" t="e">
        <f>IF(AND('Mapa riesgos corrupción'!#REF!="Muy Baja",'Mapa riesgos corrupción'!#REF!="Leve"),CONCATENATE("R6C",'Mapa riesgos corrupción'!#REF!),"")</f>
        <v>#REF!</v>
      </c>
      <c r="N51" s="33" t="e">
        <f>IF(AND('Mapa riesgos corrupción'!#REF!="Muy Baja",'Mapa riesgos corrupción'!#REF!="Leve"),CONCATENATE("R6C",'Mapa riesgos corrupción'!#REF!),"")</f>
        <v>#REF!</v>
      </c>
      <c r="O51" s="34" t="e">
        <f>IF(AND('Mapa riesgos corrupción'!#REF!="Muy Baja",'Mapa riesgos corrupción'!#REF!="Leve"),CONCATENATE("R6C",'Mapa riesgos corrupción'!#REF!),"")</f>
        <v>#REF!</v>
      </c>
      <c r="P51" s="32" t="e">
        <f>IF(AND('Mapa riesgos corrupción'!#REF!="Muy Baja",'Mapa riesgos corrupción'!#REF!="Menor"),CONCATENATE("R6C",'Mapa riesgos corrupción'!#REF!),"")</f>
        <v>#REF!</v>
      </c>
      <c r="Q51" s="33" t="e">
        <f>IF(AND('Mapa riesgos corrupción'!#REF!="Muy Baja",'Mapa riesgos corrupción'!#REF!="Menor"),CONCATENATE("R6C",'Mapa riesgos corrupción'!#REF!),"")</f>
        <v>#REF!</v>
      </c>
      <c r="R51" s="33" t="e">
        <f>IF(AND('Mapa riesgos corrupción'!#REF!="Muy Baja",'Mapa riesgos corrupción'!#REF!="Menor"),CONCATENATE("R6C",'Mapa riesgos corrupción'!#REF!),"")</f>
        <v>#REF!</v>
      </c>
      <c r="S51" s="33" t="e">
        <f>IF(AND('Mapa riesgos corrupción'!#REF!="Muy Baja",'Mapa riesgos corrupción'!#REF!="Menor"),CONCATENATE("R6C",'Mapa riesgos corrupción'!#REF!),"")</f>
        <v>#REF!</v>
      </c>
      <c r="T51" s="33" t="e">
        <f>IF(AND('Mapa riesgos corrupción'!#REF!="Muy Baja",'Mapa riesgos corrupción'!#REF!="Menor"),CONCATENATE("R6C",'Mapa riesgos corrupción'!#REF!),"")</f>
        <v>#REF!</v>
      </c>
      <c r="U51" s="34" t="e">
        <f>IF(AND('Mapa riesgos corrupción'!#REF!="Muy Baja",'Mapa riesgos corrupción'!#REF!="Menor"),CONCATENATE("R6C",'Mapa riesgos corrupción'!#REF!),"")</f>
        <v>#REF!</v>
      </c>
      <c r="V51" s="23" t="e">
        <f>IF(AND('Mapa riesgos corrupción'!#REF!="Muy Baja",'Mapa riesgos corrupción'!#REF!="Moderado"),CONCATENATE("R6C",'Mapa riesgos corrupción'!#REF!),"")</f>
        <v>#REF!</v>
      </c>
      <c r="W51" s="24" t="e">
        <f>IF(AND('Mapa riesgos corrupción'!#REF!="Muy Baja",'Mapa riesgos corrupción'!#REF!="Moderado"),CONCATENATE("R6C",'Mapa riesgos corrupción'!#REF!),"")</f>
        <v>#REF!</v>
      </c>
      <c r="X51" s="24" t="e">
        <f>IF(AND('Mapa riesgos corrupción'!#REF!="Muy Baja",'Mapa riesgos corrupción'!#REF!="Moderado"),CONCATENATE("R6C",'Mapa riesgos corrupción'!#REF!),"")</f>
        <v>#REF!</v>
      </c>
      <c r="Y51" s="24" t="e">
        <f>IF(AND('Mapa riesgos corrupción'!#REF!="Muy Baja",'Mapa riesgos corrupción'!#REF!="Moderado"),CONCATENATE("R6C",'Mapa riesgos corrupción'!#REF!),"")</f>
        <v>#REF!</v>
      </c>
      <c r="Z51" s="24" t="e">
        <f>IF(AND('Mapa riesgos corrupción'!#REF!="Muy Baja",'Mapa riesgos corrupción'!#REF!="Moderado"),CONCATENATE("R6C",'Mapa riesgos corrupción'!#REF!),"")</f>
        <v>#REF!</v>
      </c>
      <c r="AA51" s="25" t="e">
        <f>IF(AND('Mapa riesgos corrupción'!#REF!="Muy Baja",'Mapa riesgos corrupción'!#REF!="Moderado"),CONCATENATE("R6C",'Mapa riesgos corrupción'!#REF!),"")</f>
        <v>#REF!</v>
      </c>
      <c r="AB51" s="7" t="e">
        <f>IF(AND('Mapa riesgos corrupción'!#REF!="Muy Baja",'Mapa riesgos corrupción'!#REF!="Mayor"),CONCATENATE("R6C",'Mapa riesgos corrupción'!#REF!),"")</f>
        <v>#REF!</v>
      </c>
      <c r="AC51" s="8" t="e">
        <f>IF(AND('Mapa riesgos corrupción'!#REF!="Muy Baja",'Mapa riesgos corrupción'!#REF!="Mayor"),CONCATENATE("R6C",'Mapa riesgos corrupción'!#REF!),"")</f>
        <v>#REF!</v>
      </c>
      <c r="AD51" s="13" t="e">
        <f>IF(AND('Mapa riesgos corrupción'!#REF!="Muy Baja",'Mapa riesgos corrupción'!#REF!="Mayor"),CONCATENATE("R6C",'Mapa riesgos corrupción'!#REF!),"")</f>
        <v>#REF!</v>
      </c>
      <c r="AE51" s="13" t="e">
        <f>IF(AND('Mapa riesgos corrupción'!#REF!="Muy Baja",'Mapa riesgos corrupción'!#REF!="Mayor"),CONCATENATE("R6C",'Mapa riesgos corrupción'!#REF!),"")</f>
        <v>#REF!</v>
      </c>
      <c r="AF51" s="13" t="e">
        <f>IF(AND('Mapa riesgos corrupción'!#REF!="Muy Baja",'Mapa riesgos corrupción'!#REF!="Mayor"),CONCATENATE("R6C",'Mapa riesgos corrupción'!#REF!),"")</f>
        <v>#REF!</v>
      </c>
      <c r="AG51" s="9" t="e">
        <f>IF(AND('Mapa riesgos corrupción'!#REF!="Muy Baja",'Mapa riesgos corrupción'!#REF!="Mayor"),CONCATENATE("R6C",'Mapa riesgos corrupción'!#REF!),"")</f>
        <v>#REF!</v>
      </c>
      <c r="AH51" s="10" t="e">
        <f>IF(AND('Mapa riesgos corrupción'!#REF!="Muy Baja",'Mapa riesgos corrupción'!#REF!="Catastrófico"),CONCATENATE("R6C",'Mapa riesgos corrupción'!#REF!),"")</f>
        <v>#REF!</v>
      </c>
      <c r="AI51" s="11" t="e">
        <f>IF(AND('Mapa riesgos corrupción'!#REF!="Muy Baja",'Mapa riesgos corrupción'!#REF!="Catastrófico"),CONCATENATE("R6C",'Mapa riesgos corrupción'!#REF!),"")</f>
        <v>#REF!</v>
      </c>
      <c r="AJ51" s="11" t="e">
        <f>IF(AND('Mapa riesgos corrupción'!#REF!="Muy Baja",'Mapa riesgos corrupción'!#REF!="Catastrófico"),CONCATENATE("R6C",'Mapa riesgos corrupción'!#REF!),"")</f>
        <v>#REF!</v>
      </c>
      <c r="AK51" s="11" t="e">
        <f>IF(AND('Mapa riesgos corrupción'!#REF!="Muy Baja",'Mapa riesgos corrupción'!#REF!="Catastrófico"),CONCATENATE("R6C",'Mapa riesgos corrupción'!#REF!),"")</f>
        <v>#REF!</v>
      </c>
      <c r="AL51" s="11" t="e">
        <f>IF(AND('Mapa riesgos corrupción'!#REF!="Muy Baja",'Mapa riesgos corrupción'!#REF!="Catastrófico"),CONCATENATE("R6C",'Mapa riesgos corrupción'!#REF!),"")</f>
        <v>#REF!</v>
      </c>
      <c r="AM51" s="12" t="e">
        <f>IF(AND('Mapa riesgos corrupción'!#REF!="Muy Baja",'Mapa riesgos corrupción'!#REF!="Catastrófico"),CONCATENATE("R6C",'Mapa riesgos corrupción'!#REF!),"")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478"/>
      <c r="C52" s="478"/>
      <c r="D52" s="479"/>
      <c r="E52" s="519"/>
      <c r="F52" s="520"/>
      <c r="G52" s="520"/>
      <c r="H52" s="520"/>
      <c r="I52" s="521"/>
      <c r="J52" s="32" t="e">
        <f>IF(AND('Mapa riesgos corrupción'!#REF!="Muy Baja",'Mapa riesgos corrupción'!#REF!="Leve"),CONCATENATE("R7C",'Mapa riesgos corrupción'!#REF!),"")</f>
        <v>#REF!</v>
      </c>
      <c r="K52" s="33" t="e">
        <f>IF(AND('Mapa riesgos corrupción'!#REF!="Muy Baja",'Mapa riesgos corrupción'!#REF!="Leve"),CONCATENATE("R7C",'Mapa riesgos corrupción'!#REF!),"")</f>
        <v>#REF!</v>
      </c>
      <c r="L52" s="33" t="e">
        <f>IF(AND('Mapa riesgos corrupción'!#REF!="Muy Baja",'Mapa riesgos corrupción'!#REF!="Leve"),CONCATENATE("R7C",'Mapa riesgos corrupción'!#REF!),"")</f>
        <v>#REF!</v>
      </c>
      <c r="M52" s="33" t="e">
        <f>IF(AND('Mapa riesgos corrupción'!#REF!="Muy Baja",'Mapa riesgos corrupción'!#REF!="Leve"),CONCATENATE("R7C",'Mapa riesgos corrupción'!#REF!),"")</f>
        <v>#REF!</v>
      </c>
      <c r="N52" s="33" t="e">
        <f>IF(AND('Mapa riesgos corrupción'!#REF!="Muy Baja",'Mapa riesgos corrupción'!#REF!="Leve"),CONCATENATE("R7C",'Mapa riesgos corrupción'!#REF!),"")</f>
        <v>#REF!</v>
      </c>
      <c r="O52" s="34" t="e">
        <f>IF(AND('Mapa riesgos corrupción'!#REF!="Muy Baja",'Mapa riesgos corrupción'!#REF!="Leve"),CONCATENATE("R7C",'Mapa riesgos corrupción'!#REF!),"")</f>
        <v>#REF!</v>
      </c>
      <c r="P52" s="32" t="e">
        <f>IF(AND('Mapa riesgos corrupción'!#REF!="Muy Baja",'Mapa riesgos corrupción'!#REF!="Menor"),CONCATENATE("R7C",'Mapa riesgos corrupción'!#REF!),"")</f>
        <v>#REF!</v>
      </c>
      <c r="Q52" s="33" t="e">
        <f>IF(AND('Mapa riesgos corrupción'!#REF!="Muy Baja",'Mapa riesgos corrupción'!#REF!="Menor"),CONCATENATE("R7C",'Mapa riesgos corrupción'!#REF!),"")</f>
        <v>#REF!</v>
      </c>
      <c r="R52" s="33" t="e">
        <f>IF(AND('Mapa riesgos corrupción'!#REF!="Muy Baja",'Mapa riesgos corrupción'!#REF!="Menor"),CONCATENATE("R7C",'Mapa riesgos corrupción'!#REF!),"")</f>
        <v>#REF!</v>
      </c>
      <c r="S52" s="33" t="e">
        <f>IF(AND('Mapa riesgos corrupción'!#REF!="Muy Baja",'Mapa riesgos corrupción'!#REF!="Menor"),CONCATENATE("R7C",'Mapa riesgos corrupción'!#REF!),"")</f>
        <v>#REF!</v>
      </c>
      <c r="T52" s="33" t="e">
        <f>IF(AND('Mapa riesgos corrupción'!#REF!="Muy Baja",'Mapa riesgos corrupción'!#REF!="Menor"),CONCATENATE("R7C",'Mapa riesgos corrupción'!#REF!),"")</f>
        <v>#REF!</v>
      </c>
      <c r="U52" s="34" t="e">
        <f>IF(AND('Mapa riesgos corrupción'!#REF!="Muy Baja",'Mapa riesgos corrupción'!#REF!="Menor"),CONCATENATE("R7C",'Mapa riesgos corrupción'!#REF!),"")</f>
        <v>#REF!</v>
      </c>
      <c r="V52" s="23" t="e">
        <f>IF(AND('Mapa riesgos corrupción'!#REF!="Muy Baja",'Mapa riesgos corrupción'!#REF!="Moderado"),CONCATENATE("R7C",'Mapa riesgos corrupción'!#REF!),"")</f>
        <v>#REF!</v>
      </c>
      <c r="W52" s="24" t="e">
        <f>IF(AND('Mapa riesgos corrupción'!#REF!="Muy Baja",'Mapa riesgos corrupción'!#REF!="Moderado"),CONCATENATE("R7C",'Mapa riesgos corrupción'!#REF!),"")</f>
        <v>#REF!</v>
      </c>
      <c r="X52" s="24" t="e">
        <f>IF(AND('Mapa riesgos corrupción'!#REF!="Muy Baja",'Mapa riesgos corrupción'!#REF!="Moderado"),CONCATENATE("R7C",'Mapa riesgos corrupción'!#REF!),"")</f>
        <v>#REF!</v>
      </c>
      <c r="Y52" s="24" t="e">
        <f>IF(AND('Mapa riesgos corrupción'!#REF!="Muy Baja",'Mapa riesgos corrupción'!#REF!="Moderado"),CONCATENATE("R7C",'Mapa riesgos corrupción'!#REF!),"")</f>
        <v>#REF!</v>
      </c>
      <c r="Z52" s="24" t="e">
        <f>IF(AND('Mapa riesgos corrupción'!#REF!="Muy Baja",'Mapa riesgos corrupción'!#REF!="Moderado"),CONCATENATE("R7C",'Mapa riesgos corrupción'!#REF!),"")</f>
        <v>#REF!</v>
      </c>
      <c r="AA52" s="25" t="e">
        <f>IF(AND('Mapa riesgos corrupción'!#REF!="Muy Baja",'Mapa riesgos corrupción'!#REF!="Moderado"),CONCATENATE("R7C",'Mapa riesgos corrupción'!#REF!),"")</f>
        <v>#REF!</v>
      </c>
      <c r="AB52" s="7" t="e">
        <f>IF(AND('Mapa riesgos corrupción'!#REF!="Muy Baja",'Mapa riesgos corrupción'!#REF!="Mayor"),CONCATENATE("R7C",'Mapa riesgos corrupción'!#REF!),"")</f>
        <v>#REF!</v>
      </c>
      <c r="AC52" s="8" t="e">
        <f>IF(AND('Mapa riesgos corrupción'!#REF!="Muy Baja",'Mapa riesgos corrupción'!#REF!="Mayor"),CONCATENATE("R7C",'Mapa riesgos corrupción'!#REF!),"")</f>
        <v>#REF!</v>
      </c>
      <c r="AD52" s="13" t="e">
        <f>IF(AND('Mapa riesgos corrupción'!#REF!="Muy Baja",'Mapa riesgos corrupción'!#REF!="Mayor"),CONCATENATE("R7C",'Mapa riesgos corrupción'!#REF!),"")</f>
        <v>#REF!</v>
      </c>
      <c r="AE52" s="13" t="e">
        <f>IF(AND('Mapa riesgos corrupción'!#REF!="Muy Baja",'Mapa riesgos corrupción'!#REF!="Mayor"),CONCATENATE("R7C",'Mapa riesgos corrupción'!#REF!),"")</f>
        <v>#REF!</v>
      </c>
      <c r="AF52" s="13" t="e">
        <f>IF(AND('Mapa riesgos corrupción'!#REF!="Muy Baja",'Mapa riesgos corrupción'!#REF!="Mayor"),CONCATENATE("R7C",'Mapa riesgos corrupción'!#REF!),"")</f>
        <v>#REF!</v>
      </c>
      <c r="AG52" s="9" t="e">
        <f>IF(AND('Mapa riesgos corrupción'!#REF!="Muy Baja",'Mapa riesgos corrupción'!#REF!="Mayor"),CONCATENATE("R7C",'Mapa riesgos corrupción'!#REF!),"")</f>
        <v>#REF!</v>
      </c>
      <c r="AH52" s="10" t="e">
        <f>IF(AND('Mapa riesgos corrupción'!#REF!="Muy Baja",'Mapa riesgos corrupción'!#REF!="Catastrófico"),CONCATENATE("R7C",'Mapa riesgos corrupción'!#REF!),"")</f>
        <v>#REF!</v>
      </c>
      <c r="AI52" s="11" t="e">
        <f>IF(AND('Mapa riesgos corrupción'!#REF!="Muy Baja",'Mapa riesgos corrupción'!#REF!="Catastrófico"),CONCATENATE("R7C",'Mapa riesgos corrupción'!#REF!),"")</f>
        <v>#REF!</v>
      </c>
      <c r="AJ52" s="11" t="e">
        <f>IF(AND('Mapa riesgos corrupción'!#REF!="Muy Baja",'Mapa riesgos corrupción'!#REF!="Catastrófico"),CONCATENATE("R7C",'Mapa riesgos corrupción'!#REF!),"")</f>
        <v>#REF!</v>
      </c>
      <c r="AK52" s="11" t="e">
        <f>IF(AND('Mapa riesgos corrupción'!#REF!="Muy Baja",'Mapa riesgos corrupción'!#REF!="Catastrófico"),CONCATENATE("R7C",'Mapa riesgos corrupción'!#REF!),"")</f>
        <v>#REF!</v>
      </c>
      <c r="AL52" s="11" t="e">
        <f>IF(AND('Mapa riesgos corrupción'!#REF!="Muy Baja",'Mapa riesgos corrupción'!#REF!="Catastrófico"),CONCATENATE("R7C",'Mapa riesgos corrupción'!#REF!),"")</f>
        <v>#REF!</v>
      </c>
      <c r="AM52" s="12" t="e">
        <f>IF(AND('Mapa riesgos corrupción'!#REF!="Muy Baja",'Mapa riesgos corrupción'!#REF!="Catastrófico"),CONCATENATE("R7C",'Mapa riesgos corrupción'!#REF!),"")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78"/>
      <c r="C53" s="478"/>
      <c r="D53" s="479"/>
      <c r="E53" s="519"/>
      <c r="F53" s="520"/>
      <c r="G53" s="520"/>
      <c r="H53" s="520"/>
      <c r="I53" s="521"/>
      <c r="J53" s="32" t="e">
        <f>IF(AND('Mapa riesgos corrupción'!#REF!="Muy Baja",'Mapa riesgos corrupción'!#REF!="Leve"),CONCATENATE("R8C",'Mapa riesgos corrupción'!#REF!),"")</f>
        <v>#REF!</v>
      </c>
      <c r="K53" s="33" t="e">
        <f>IF(AND('Mapa riesgos corrupción'!#REF!="Muy Baja",'Mapa riesgos corrupción'!#REF!="Leve"),CONCATENATE("R8C",'Mapa riesgos corrupción'!#REF!),"")</f>
        <v>#REF!</v>
      </c>
      <c r="L53" s="33" t="e">
        <f>IF(AND('Mapa riesgos corrupción'!#REF!="Muy Baja",'Mapa riesgos corrupción'!#REF!="Leve"),CONCATENATE("R8C",'Mapa riesgos corrupción'!#REF!),"")</f>
        <v>#REF!</v>
      </c>
      <c r="M53" s="33" t="e">
        <f>IF(AND('Mapa riesgos corrupción'!#REF!="Muy Baja",'Mapa riesgos corrupción'!#REF!="Leve"),CONCATENATE("R8C",'Mapa riesgos corrupción'!#REF!),"")</f>
        <v>#REF!</v>
      </c>
      <c r="N53" s="33" t="e">
        <f>IF(AND('Mapa riesgos corrupción'!#REF!="Muy Baja",'Mapa riesgos corrupción'!#REF!="Leve"),CONCATENATE("R8C",'Mapa riesgos corrupción'!#REF!),"")</f>
        <v>#REF!</v>
      </c>
      <c r="O53" s="34" t="e">
        <f>IF(AND('Mapa riesgos corrupción'!#REF!="Muy Baja",'Mapa riesgos corrupción'!#REF!="Leve"),CONCATENATE("R8C",'Mapa riesgos corrupción'!#REF!),"")</f>
        <v>#REF!</v>
      </c>
      <c r="P53" s="32" t="e">
        <f>IF(AND('Mapa riesgos corrupción'!#REF!="Muy Baja",'Mapa riesgos corrupción'!#REF!="Menor"),CONCATENATE("R8C",'Mapa riesgos corrupción'!#REF!),"")</f>
        <v>#REF!</v>
      </c>
      <c r="Q53" s="33" t="e">
        <f>IF(AND('Mapa riesgos corrupción'!#REF!="Muy Baja",'Mapa riesgos corrupción'!#REF!="Menor"),CONCATENATE("R8C",'Mapa riesgos corrupción'!#REF!),"")</f>
        <v>#REF!</v>
      </c>
      <c r="R53" s="33" t="e">
        <f>IF(AND('Mapa riesgos corrupción'!#REF!="Muy Baja",'Mapa riesgos corrupción'!#REF!="Menor"),CONCATENATE("R8C",'Mapa riesgos corrupción'!#REF!),"")</f>
        <v>#REF!</v>
      </c>
      <c r="S53" s="33" t="e">
        <f>IF(AND('Mapa riesgos corrupción'!#REF!="Muy Baja",'Mapa riesgos corrupción'!#REF!="Menor"),CONCATENATE("R8C",'Mapa riesgos corrupción'!#REF!),"")</f>
        <v>#REF!</v>
      </c>
      <c r="T53" s="33" t="e">
        <f>IF(AND('Mapa riesgos corrupción'!#REF!="Muy Baja",'Mapa riesgos corrupción'!#REF!="Menor"),CONCATENATE("R8C",'Mapa riesgos corrupción'!#REF!),"")</f>
        <v>#REF!</v>
      </c>
      <c r="U53" s="34" t="e">
        <f>IF(AND('Mapa riesgos corrupción'!#REF!="Muy Baja",'Mapa riesgos corrupción'!#REF!="Menor"),CONCATENATE("R8C",'Mapa riesgos corrupción'!#REF!),"")</f>
        <v>#REF!</v>
      </c>
      <c r="V53" s="23" t="e">
        <f>IF(AND('Mapa riesgos corrupción'!#REF!="Muy Baja",'Mapa riesgos corrupción'!#REF!="Moderado"),CONCATENATE("R8C",'Mapa riesgos corrupción'!#REF!),"")</f>
        <v>#REF!</v>
      </c>
      <c r="W53" s="24" t="e">
        <f>IF(AND('Mapa riesgos corrupción'!#REF!="Muy Baja",'Mapa riesgos corrupción'!#REF!="Moderado"),CONCATENATE("R8C",'Mapa riesgos corrupción'!#REF!),"")</f>
        <v>#REF!</v>
      </c>
      <c r="X53" s="24" t="e">
        <f>IF(AND('Mapa riesgos corrupción'!#REF!="Muy Baja",'Mapa riesgos corrupción'!#REF!="Moderado"),CONCATENATE("R8C",'Mapa riesgos corrupción'!#REF!),"")</f>
        <v>#REF!</v>
      </c>
      <c r="Y53" s="24" t="e">
        <f>IF(AND('Mapa riesgos corrupción'!#REF!="Muy Baja",'Mapa riesgos corrupción'!#REF!="Moderado"),CONCATENATE("R8C",'Mapa riesgos corrupción'!#REF!),"")</f>
        <v>#REF!</v>
      </c>
      <c r="Z53" s="24" t="e">
        <f>IF(AND('Mapa riesgos corrupción'!#REF!="Muy Baja",'Mapa riesgos corrupción'!#REF!="Moderado"),CONCATENATE("R8C",'Mapa riesgos corrupción'!#REF!),"")</f>
        <v>#REF!</v>
      </c>
      <c r="AA53" s="25" t="e">
        <f>IF(AND('Mapa riesgos corrupción'!#REF!="Muy Baja",'Mapa riesgos corrupción'!#REF!="Moderado"),CONCATENATE("R8C",'Mapa riesgos corrupción'!#REF!),"")</f>
        <v>#REF!</v>
      </c>
      <c r="AB53" s="7" t="e">
        <f>IF(AND('Mapa riesgos corrupción'!#REF!="Muy Baja",'Mapa riesgos corrupción'!#REF!="Mayor"),CONCATENATE("R8C",'Mapa riesgos corrupción'!#REF!),"")</f>
        <v>#REF!</v>
      </c>
      <c r="AC53" s="8" t="e">
        <f>IF(AND('Mapa riesgos corrupción'!#REF!="Muy Baja",'Mapa riesgos corrupción'!#REF!="Mayor"),CONCATENATE("R8C",'Mapa riesgos corrupción'!#REF!),"")</f>
        <v>#REF!</v>
      </c>
      <c r="AD53" s="13" t="e">
        <f>IF(AND('Mapa riesgos corrupción'!#REF!="Muy Baja",'Mapa riesgos corrupción'!#REF!="Mayor"),CONCATENATE("R8C",'Mapa riesgos corrupción'!#REF!),"")</f>
        <v>#REF!</v>
      </c>
      <c r="AE53" s="13" t="e">
        <f>IF(AND('Mapa riesgos corrupción'!#REF!="Muy Baja",'Mapa riesgos corrupción'!#REF!="Mayor"),CONCATENATE("R8C",'Mapa riesgos corrupción'!#REF!),"")</f>
        <v>#REF!</v>
      </c>
      <c r="AF53" s="13" t="e">
        <f>IF(AND('Mapa riesgos corrupción'!#REF!="Muy Baja",'Mapa riesgos corrupción'!#REF!="Mayor"),CONCATENATE("R8C",'Mapa riesgos corrupción'!#REF!),"")</f>
        <v>#REF!</v>
      </c>
      <c r="AG53" s="9" t="e">
        <f>IF(AND('Mapa riesgos corrupción'!#REF!="Muy Baja",'Mapa riesgos corrupción'!#REF!="Mayor"),CONCATENATE("R8C",'Mapa riesgos corrupción'!#REF!),"")</f>
        <v>#REF!</v>
      </c>
      <c r="AH53" s="10" t="e">
        <f>IF(AND('Mapa riesgos corrupción'!#REF!="Muy Baja",'Mapa riesgos corrupción'!#REF!="Catastrófico"),CONCATENATE("R8C",'Mapa riesgos corrupción'!#REF!),"")</f>
        <v>#REF!</v>
      </c>
      <c r="AI53" s="11" t="e">
        <f>IF(AND('Mapa riesgos corrupción'!#REF!="Muy Baja",'Mapa riesgos corrupción'!#REF!="Catastrófico"),CONCATENATE("R8C",'Mapa riesgos corrupción'!#REF!),"")</f>
        <v>#REF!</v>
      </c>
      <c r="AJ53" s="11" t="e">
        <f>IF(AND('Mapa riesgos corrupción'!#REF!="Muy Baja",'Mapa riesgos corrupción'!#REF!="Catastrófico"),CONCATENATE("R8C",'Mapa riesgos corrupción'!#REF!),"")</f>
        <v>#REF!</v>
      </c>
      <c r="AK53" s="11" t="e">
        <f>IF(AND('Mapa riesgos corrupción'!#REF!="Muy Baja",'Mapa riesgos corrupción'!#REF!="Catastrófico"),CONCATENATE("R8C",'Mapa riesgos corrupción'!#REF!),"")</f>
        <v>#REF!</v>
      </c>
      <c r="AL53" s="11" t="e">
        <f>IF(AND('Mapa riesgos corrupción'!#REF!="Muy Baja",'Mapa riesgos corrupción'!#REF!="Catastrófico"),CONCATENATE("R8C",'Mapa riesgos corrupción'!#REF!),"")</f>
        <v>#REF!</v>
      </c>
      <c r="AM53" s="12" t="e">
        <f>IF(AND('Mapa riesgos corrupción'!#REF!="Muy Baja",'Mapa riesgos corrupción'!#REF!="Catastrófico"),CONCATENATE("R8C",'Mapa riesgos corrupción'!#REF!),"")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78"/>
      <c r="C54" s="478"/>
      <c r="D54" s="479"/>
      <c r="E54" s="519"/>
      <c r="F54" s="520"/>
      <c r="G54" s="520"/>
      <c r="H54" s="520"/>
      <c r="I54" s="521"/>
      <c r="J54" s="32" t="e">
        <f>IF(AND('Mapa riesgos corrupción'!#REF!="Muy Baja",'Mapa riesgos corrupción'!#REF!="Leve"),CONCATENATE("R9C",'Mapa riesgos corrupción'!#REF!),"")</f>
        <v>#REF!</v>
      </c>
      <c r="K54" s="33" t="e">
        <f>IF(AND('Mapa riesgos corrupción'!#REF!="Muy Baja",'Mapa riesgos corrupción'!#REF!="Leve"),CONCATENATE("R9C",'Mapa riesgos corrupción'!#REF!),"")</f>
        <v>#REF!</v>
      </c>
      <c r="L54" s="33" t="e">
        <f>IF(AND('Mapa riesgos corrupción'!#REF!="Muy Baja",'Mapa riesgos corrupción'!#REF!="Leve"),CONCATENATE("R9C",'Mapa riesgos corrupción'!#REF!),"")</f>
        <v>#REF!</v>
      </c>
      <c r="M54" s="33" t="e">
        <f>IF(AND('Mapa riesgos corrupción'!#REF!="Muy Baja",'Mapa riesgos corrupción'!#REF!="Leve"),CONCATENATE("R9C",'Mapa riesgos corrupción'!#REF!),"")</f>
        <v>#REF!</v>
      </c>
      <c r="N54" s="33" t="e">
        <f>IF(AND('Mapa riesgos corrupción'!#REF!="Muy Baja",'Mapa riesgos corrupción'!#REF!="Leve"),CONCATENATE("R9C",'Mapa riesgos corrupción'!#REF!),"")</f>
        <v>#REF!</v>
      </c>
      <c r="O54" s="34" t="e">
        <f>IF(AND('Mapa riesgos corrupción'!#REF!="Muy Baja",'Mapa riesgos corrupción'!#REF!="Leve"),CONCATENATE("R9C",'Mapa riesgos corrupción'!#REF!),"")</f>
        <v>#REF!</v>
      </c>
      <c r="P54" s="32" t="e">
        <f>IF(AND('Mapa riesgos corrupción'!#REF!="Muy Baja",'Mapa riesgos corrupción'!#REF!="Menor"),CONCATENATE("R9C",'Mapa riesgos corrupción'!#REF!),"")</f>
        <v>#REF!</v>
      </c>
      <c r="Q54" s="33" t="e">
        <f>IF(AND('Mapa riesgos corrupción'!#REF!="Muy Baja",'Mapa riesgos corrupción'!#REF!="Menor"),CONCATENATE("R9C",'Mapa riesgos corrupción'!#REF!),"")</f>
        <v>#REF!</v>
      </c>
      <c r="R54" s="33" t="e">
        <f>IF(AND('Mapa riesgos corrupción'!#REF!="Muy Baja",'Mapa riesgos corrupción'!#REF!="Menor"),CONCATENATE("R9C",'Mapa riesgos corrupción'!#REF!),"")</f>
        <v>#REF!</v>
      </c>
      <c r="S54" s="33" t="e">
        <f>IF(AND('Mapa riesgos corrupción'!#REF!="Muy Baja",'Mapa riesgos corrupción'!#REF!="Menor"),CONCATENATE("R9C",'Mapa riesgos corrupción'!#REF!),"")</f>
        <v>#REF!</v>
      </c>
      <c r="T54" s="33" t="e">
        <f>IF(AND('Mapa riesgos corrupción'!#REF!="Muy Baja",'Mapa riesgos corrupción'!#REF!="Menor"),CONCATENATE("R9C",'Mapa riesgos corrupción'!#REF!),"")</f>
        <v>#REF!</v>
      </c>
      <c r="U54" s="34" t="e">
        <f>IF(AND('Mapa riesgos corrupción'!#REF!="Muy Baja",'Mapa riesgos corrupción'!#REF!="Menor"),CONCATENATE("R9C",'Mapa riesgos corrupción'!#REF!),"")</f>
        <v>#REF!</v>
      </c>
      <c r="V54" s="23" t="e">
        <f>IF(AND('Mapa riesgos corrupción'!#REF!="Muy Baja",'Mapa riesgos corrupción'!#REF!="Moderado"),CONCATENATE("R9C",'Mapa riesgos corrupción'!#REF!),"")</f>
        <v>#REF!</v>
      </c>
      <c r="W54" s="24" t="e">
        <f>IF(AND('Mapa riesgos corrupción'!#REF!="Muy Baja",'Mapa riesgos corrupción'!#REF!="Moderado"),CONCATENATE("R9C",'Mapa riesgos corrupción'!#REF!),"")</f>
        <v>#REF!</v>
      </c>
      <c r="X54" s="24" t="e">
        <f>IF(AND('Mapa riesgos corrupción'!#REF!="Muy Baja",'Mapa riesgos corrupción'!#REF!="Moderado"),CONCATENATE("R9C",'Mapa riesgos corrupción'!#REF!),"")</f>
        <v>#REF!</v>
      </c>
      <c r="Y54" s="24" t="e">
        <f>IF(AND('Mapa riesgos corrupción'!#REF!="Muy Baja",'Mapa riesgos corrupción'!#REF!="Moderado"),CONCATENATE("R9C",'Mapa riesgos corrupción'!#REF!),"")</f>
        <v>#REF!</v>
      </c>
      <c r="Z54" s="24" t="e">
        <f>IF(AND('Mapa riesgos corrupción'!#REF!="Muy Baja",'Mapa riesgos corrupción'!#REF!="Moderado"),CONCATENATE("R9C",'Mapa riesgos corrupción'!#REF!),"")</f>
        <v>#REF!</v>
      </c>
      <c r="AA54" s="25" t="e">
        <f>IF(AND('Mapa riesgos corrupción'!#REF!="Muy Baja",'Mapa riesgos corrupción'!#REF!="Moderado"),CONCATENATE("R9C",'Mapa riesgos corrupción'!#REF!),"")</f>
        <v>#REF!</v>
      </c>
      <c r="AB54" s="7" t="e">
        <f>IF(AND('Mapa riesgos corrupción'!#REF!="Muy Baja",'Mapa riesgos corrupción'!#REF!="Mayor"),CONCATENATE("R9C",'Mapa riesgos corrupción'!#REF!),"")</f>
        <v>#REF!</v>
      </c>
      <c r="AC54" s="8" t="e">
        <f>IF(AND('Mapa riesgos corrupción'!#REF!="Muy Baja",'Mapa riesgos corrupción'!#REF!="Mayor"),CONCATENATE("R9C",'Mapa riesgos corrupción'!#REF!),"")</f>
        <v>#REF!</v>
      </c>
      <c r="AD54" s="13" t="e">
        <f>IF(AND('Mapa riesgos corrupción'!#REF!="Muy Baja",'Mapa riesgos corrupción'!#REF!="Mayor"),CONCATENATE("R9C",'Mapa riesgos corrupción'!#REF!),"")</f>
        <v>#REF!</v>
      </c>
      <c r="AE54" s="13" t="e">
        <f>IF(AND('Mapa riesgos corrupción'!#REF!="Muy Baja",'Mapa riesgos corrupción'!#REF!="Mayor"),CONCATENATE("R9C",'Mapa riesgos corrupción'!#REF!),"")</f>
        <v>#REF!</v>
      </c>
      <c r="AF54" s="13" t="e">
        <f>IF(AND('Mapa riesgos corrupción'!#REF!="Muy Baja",'Mapa riesgos corrupción'!#REF!="Mayor"),CONCATENATE("R9C",'Mapa riesgos corrupción'!#REF!),"")</f>
        <v>#REF!</v>
      </c>
      <c r="AG54" s="9" t="e">
        <f>IF(AND('Mapa riesgos corrupción'!#REF!="Muy Baja",'Mapa riesgos corrupción'!#REF!="Mayor"),CONCATENATE("R9C",'Mapa riesgos corrupción'!#REF!),"")</f>
        <v>#REF!</v>
      </c>
      <c r="AH54" s="10" t="e">
        <f>IF(AND('Mapa riesgos corrupción'!#REF!="Muy Baja",'Mapa riesgos corrupción'!#REF!="Catastrófico"),CONCATENATE("R9C",'Mapa riesgos corrupción'!#REF!),"")</f>
        <v>#REF!</v>
      </c>
      <c r="AI54" s="11" t="e">
        <f>IF(AND('Mapa riesgos corrupción'!#REF!="Muy Baja",'Mapa riesgos corrupción'!#REF!="Catastrófico"),CONCATENATE("R9C",'Mapa riesgos corrupción'!#REF!),"")</f>
        <v>#REF!</v>
      </c>
      <c r="AJ54" s="11" t="e">
        <f>IF(AND('Mapa riesgos corrupción'!#REF!="Muy Baja",'Mapa riesgos corrupción'!#REF!="Catastrófico"),CONCATENATE("R9C",'Mapa riesgos corrupción'!#REF!),"")</f>
        <v>#REF!</v>
      </c>
      <c r="AK54" s="11" t="e">
        <f>IF(AND('Mapa riesgos corrupción'!#REF!="Muy Baja",'Mapa riesgos corrupción'!#REF!="Catastrófico"),CONCATENATE("R9C",'Mapa riesgos corrupción'!#REF!),"")</f>
        <v>#REF!</v>
      </c>
      <c r="AL54" s="11" t="e">
        <f>IF(AND('Mapa riesgos corrupción'!#REF!="Muy Baja",'Mapa riesgos corrupción'!#REF!="Catastrófico"),CONCATENATE("R9C",'Mapa riesgos corrupción'!#REF!),"")</f>
        <v>#REF!</v>
      </c>
      <c r="AM54" s="12" t="e">
        <f>IF(AND('Mapa riesgos corrupción'!#REF!="Muy Baja",'Mapa riesgos corrupción'!#REF!="Catastrófico"),CONCATENATE("R9C",'Mapa riesgos corrupción'!#REF!),"")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478"/>
      <c r="C55" s="478"/>
      <c r="D55" s="479"/>
      <c r="E55" s="522"/>
      <c r="F55" s="523"/>
      <c r="G55" s="523"/>
      <c r="H55" s="523"/>
      <c r="I55" s="524"/>
      <c r="J55" s="35" t="e">
        <f>IF(AND('Mapa riesgos corrupción'!#REF!="Muy Baja",'Mapa riesgos corrupción'!#REF!="Leve"),CONCATENATE("R10C",'Mapa riesgos corrupción'!#REF!),"")</f>
        <v>#REF!</v>
      </c>
      <c r="K55" s="36" t="e">
        <f>IF(AND('Mapa riesgos corrupción'!#REF!="Muy Baja",'Mapa riesgos corrupción'!#REF!="Leve"),CONCATENATE("R10C",'Mapa riesgos corrupción'!#REF!),"")</f>
        <v>#REF!</v>
      </c>
      <c r="L55" s="36" t="e">
        <f>IF(AND('Mapa riesgos corrupción'!#REF!="Muy Baja",'Mapa riesgos corrupción'!#REF!="Leve"),CONCATENATE("R10C",'Mapa riesgos corrupción'!#REF!),"")</f>
        <v>#REF!</v>
      </c>
      <c r="M55" s="36" t="e">
        <f>IF(AND('Mapa riesgos corrupción'!#REF!="Muy Baja",'Mapa riesgos corrupción'!#REF!="Leve"),CONCATENATE("R10C",'Mapa riesgos corrupción'!#REF!),"")</f>
        <v>#REF!</v>
      </c>
      <c r="N55" s="36" t="e">
        <f>IF(AND('Mapa riesgos corrupción'!#REF!="Muy Baja",'Mapa riesgos corrupción'!#REF!="Leve"),CONCATENATE("R10C",'Mapa riesgos corrupción'!#REF!),"")</f>
        <v>#REF!</v>
      </c>
      <c r="O55" s="37" t="e">
        <f>IF(AND('Mapa riesgos corrupción'!#REF!="Muy Baja",'Mapa riesgos corrupción'!#REF!="Leve"),CONCATENATE("R10C",'Mapa riesgos corrupción'!#REF!),"")</f>
        <v>#REF!</v>
      </c>
      <c r="P55" s="35" t="e">
        <f>IF(AND('Mapa riesgos corrupción'!#REF!="Muy Baja",'Mapa riesgos corrupción'!#REF!="Menor"),CONCATENATE("R10C",'Mapa riesgos corrupción'!#REF!),"")</f>
        <v>#REF!</v>
      </c>
      <c r="Q55" s="36" t="e">
        <f>IF(AND('Mapa riesgos corrupción'!#REF!="Muy Baja",'Mapa riesgos corrupción'!#REF!="Menor"),CONCATENATE("R10C",'Mapa riesgos corrupción'!#REF!),"")</f>
        <v>#REF!</v>
      </c>
      <c r="R55" s="36" t="e">
        <f>IF(AND('Mapa riesgos corrupción'!#REF!="Muy Baja",'Mapa riesgos corrupción'!#REF!="Menor"),CONCATENATE("R10C",'Mapa riesgos corrupción'!#REF!),"")</f>
        <v>#REF!</v>
      </c>
      <c r="S55" s="36" t="e">
        <f>IF(AND('Mapa riesgos corrupción'!#REF!="Muy Baja",'Mapa riesgos corrupción'!#REF!="Menor"),CONCATENATE("R10C",'Mapa riesgos corrupción'!#REF!),"")</f>
        <v>#REF!</v>
      </c>
      <c r="T55" s="36" t="e">
        <f>IF(AND('Mapa riesgos corrupción'!#REF!="Muy Baja",'Mapa riesgos corrupción'!#REF!="Menor"),CONCATENATE("R10C",'Mapa riesgos corrupción'!#REF!),"")</f>
        <v>#REF!</v>
      </c>
      <c r="U55" s="37" t="e">
        <f>IF(AND('Mapa riesgos corrupción'!#REF!="Muy Baja",'Mapa riesgos corrupción'!#REF!="Menor"),CONCATENATE("R10C",'Mapa riesgos corrupción'!#REF!),"")</f>
        <v>#REF!</v>
      </c>
      <c r="V55" s="26" t="e">
        <f>IF(AND('Mapa riesgos corrupción'!#REF!="Muy Baja",'Mapa riesgos corrupción'!#REF!="Moderado"),CONCATENATE("R10C",'Mapa riesgos corrupción'!#REF!),"")</f>
        <v>#REF!</v>
      </c>
      <c r="W55" s="27" t="e">
        <f>IF(AND('Mapa riesgos corrupción'!#REF!="Muy Baja",'Mapa riesgos corrupción'!#REF!="Moderado"),CONCATENATE("R10C",'Mapa riesgos corrupción'!#REF!),"")</f>
        <v>#REF!</v>
      </c>
      <c r="X55" s="27" t="e">
        <f>IF(AND('Mapa riesgos corrupción'!#REF!="Muy Baja",'Mapa riesgos corrupción'!#REF!="Moderado"),CONCATENATE("R10C",'Mapa riesgos corrupción'!#REF!),"")</f>
        <v>#REF!</v>
      </c>
      <c r="Y55" s="27" t="e">
        <f>IF(AND('Mapa riesgos corrupción'!#REF!="Muy Baja",'Mapa riesgos corrupción'!#REF!="Moderado"),CONCATENATE("R10C",'Mapa riesgos corrupción'!#REF!),"")</f>
        <v>#REF!</v>
      </c>
      <c r="Z55" s="27" t="e">
        <f>IF(AND('Mapa riesgos corrupción'!#REF!="Muy Baja",'Mapa riesgos corrupción'!#REF!="Moderado"),CONCATENATE("R10C",'Mapa riesgos corrupción'!#REF!),"")</f>
        <v>#REF!</v>
      </c>
      <c r="AA55" s="28" t="e">
        <f>IF(AND('Mapa riesgos corrupción'!#REF!="Muy Baja",'Mapa riesgos corrupción'!#REF!="Moderado"),CONCATENATE("R10C",'Mapa riesgos corrupción'!#REF!),"")</f>
        <v>#REF!</v>
      </c>
      <c r="AB55" s="14" t="e">
        <f>IF(AND('Mapa riesgos corrupción'!#REF!="Muy Baja",'Mapa riesgos corrupción'!#REF!="Mayor"),CONCATENATE("R10C",'Mapa riesgos corrupción'!#REF!),"")</f>
        <v>#REF!</v>
      </c>
      <c r="AC55" s="15" t="e">
        <f>IF(AND('Mapa riesgos corrupción'!#REF!="Muy Baja",'Mapa riesgos corrupción'!#REF!="Mayor"),CONCATENATE("R10C",'Mapa riesgos corrupción'!#REF!),"")</f>
        <v>#REF!</v>
      </c>
      <c r="AD55" s="15" t="e">
        <f>IF(AND('Mapa riesgos corrupción'!#REF!="Muy Baja",'Mapa riesgos corrupción'!#REF!="Mayor"),CONCATENATE("R10C",'Mapa riesgos corrupción'!#REF!),"")</f>
        <v>#REF!</v>
      </c>
      <c r="AE55" s="15" t="e">
        <f>IF(AND('Mapa riesgos corrupción'!#REF!="Muy Baja",'Mapa riesgos corrupción'!#REF!="Mayor"),CONCATENATE("R10C",'Mapa riesgos corrupción'!#REF!),"")</f>
        <v>#REF!</v>
      </c>
      <c r="AF55" s="15" t="e">
        <f>IF(AND('Mapa riesgos corrupción'!#REF!="Muy Baja",'Mapa riesgos corrupción'!#REF!="Mayor"),CONCATENATE("R10C",'Mapa riesgos corrupción'!#REF!),"")</f>
        <v>#REF!</v>
      </c>
      <c r="AG55" s="16" t="e">
        <f>IF(AND('Mapa riesgos corrupción'!#REF!="Muy Baja",'Mapa riesgos corrupción'!#REF!="Mayor"),CONCATENATE("R10C",'Mapa riesgos corrupción'!#REF!),"")</f>
        <v>#REF!</v>
      </c>
      <c r="AH55" s="17" t="e">
        <f>IF(AND('Mapa riesgos corrupción'!#REF!="Muy Baja",'Mapa riesgos corrupción'!#REF!="Catastrófico"),CONCATENATE("R10C",'Mapa riesgos corrupción'!#REF!),"")</f>
        <v>#REF!</v>
      </c>
      <c r="AI55" s="18" t="e">
        <f>IF(AND('Mapa riesgos corrupción'!#REF!="Muy Baja",'Mapa riesgos corrupción'!#REF!="Catastrófico"),CONCATENATE("R10C",'Mapa riesgos corrupción'!#REF!),"")</f>
        <v>#REF!</v>
      </c>
      <c r="AJ55" s="18" t="e">
        <f>IF(AND('Mapa riesgos corrupción'!#REF!="Muy Baja",'Mapa riesgos corrupción'!#REF!="Catastrófico"),CONCATENATE("R10C",'Mapa riesgos corrupción'!#REF!),"")</f>
        <v>#REF!</v>
      </c>
      <c r="AK55" s="18" t="e">
        <f>IF(AND('Mapa riesgos corrupción'!#REF!="Muy Baja",'Mapa riesgos corrupción'!#REF!="Catastrófico"),CONCATENATE("R10C",'Mapa riesgos corrupción'!#REF!),"")</f>
        <v>#REF!</v>
      </c>
      <c r="AL55" s="18" t="e">
        <f>IF(AND('Mapa riesgos corrupción'!#REF!="Muy Baja",'Mapa riesgos corrupción'!#REF!="Catastrófico"),CONCATENATE("R10C",'Mapa riesgos corrupción'!#REF!),"")</f>
        <v>#REF!</v>
      </c>
      <c r="AM55" s="19" t="e">
        <f>IF(AND('Mapa riesgos corrupción'!#REF!="Muy Baja",'Mapa riesgos corrupción'!#REF!="Catastrófico"),CONCATENATE("R10C",'Mapa riesgos corrupción'!#REF!),"")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516" t="s">
        <v>61</v>
      </c>
      <c r="K56" s="517"/>
      <c r="L56" s="517"/>
      <c r="M56" s="517"/>
      <c r="N56" s="517"/>
      <c r="O56" s="518"/>
      <c r="P56" s="516" t="s">
        <v>60</v>
      </c>
      <c r="Q56" s="517"/>
      <c r="R56" s="517"/>
      <c r="S56" s="517"/>
      <c r="T56" s="517"/>
      <c r="U56" s="518"/>
      <c r="V56" s="516" t="s">
        <v>59</v>
      </c>
      <c r="W56" s="517"/>
      <c r="X56" s="517"/>
      <c r="Y56" s="517"/>
      <c r="Z56" s="517"/>
      <c r="AA56" s="518"/>
      <c r="AB56" s="516" t="s">
        <v>58</v>
      </c>
      <c r="AC56" s="525"/>
      <c r="AD56" s="517"/>
      <c r="AE56" s="517"/>
      <c r="AF56" s="517"/>
      <c r="AG56" s="518"/>
      <c r="AH56" s="516" t="s">
        <v>57</v>
      </c>
      <c r="AI56" s="517"/>
      <c r="AJ56" s="517"/>
      <c r="AK56" s="517"/>
      <c r="AL56" s="517"/>
      <c r="AM56" s="518"/>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519"/>
      <c r="K57" s="520"/>
      <c r="L57" s="520"/>
      <c r="M57" s="520"/>
      <c r="N57" s="520"/>
      <c r="O57" s="521"/>
      <c r="P57" s="519"/>
      <c r="Q57" s="520"/>
      <c r="R57" s="520"/>
      <c r="S57" s="520"/>
      <c r="T57" s="520"/>
      <c r="U57" s="521"/>
      <c r="V57" s="519"/>
      <c r="W57" s="520"/>
      <c r="X57" s="520"/>
      <c r="Y57" s="520"/>
      <c r="Z57" s="520"/>
      <c r="AA57" s="521"/>
      <c r="AB57" s="519"/>
      <c r="AC57" s="520"/>
      <c r="AD57" s="520"/>
      <c r="AE57" s="520"/>
      <c r="AF57" s="520"/>
      <c r="AG57" s="521"/>
      <c r="AH57" s="519"/>
      <c r="AI57" s="520"/>
      <c r="AJ57" s="520"/>
      <c r="AK57" s="520"/>
      <c r="AL57" s="520"/>
      <c r="AM57" s="521"/>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519"/>
      <c r="K58" s="520"/>
      <c r="L58" s="520"/>
      <c r="M58" s="520"/>
      <c r="N58" s="520"/>
      <c r="O58" s="521"/>
      <c r="P58" s="519"/>
      <c r="Q58" s="520"/>
      <c r="R58" s="520"/>
      <c r="S58" s="520"/>
      <c r="T58" s="520"/>
      <c r="U58" s="521"/>
      <c r="V58" s="519"/>
      <c r="W58" s="520"/>
      <c r="X58" s="520"/>
      <c r="Y58" s="520"/>
      <c r="Z58" s="520"/>
      <c r="AA58" s="521"/>
      <c r="AB58" s="519"/>
      <c r="AC58" s="520"/>
      <c r="AD58" s="520"/>
      <c r="AE58" s="520"/>
      <c r="AF58" s="520"/>
      <c r="AG58" s="521"/>
      <c r="AH58" s="519"/>
      <c r="AI58" s="520"/>
      <c r="AJ58" s="520"/>
      <c r="AK58" s="520"/>
      <c r="AL58" s="520"/>
      <c r="AM58" s="521"/>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519"/>
      <c r="K59" s="520"/>
      <c r="L59" s="520"/>
      <c r="M59" s="520"/>
      <c r="N59" s="520"/>
      <c r="O59" s="521"/>
      <c r="P59" s="519"/>
      <c r="Q59" s="520"/>
      <c r="R59" s="520"/>
      <c r="S59" s="520"/>
      <c r="T59" s="520"/>
      <c r="U59" s="521"/>
      <c r="V59" s="519"/>
      <c r="W59" s="520"/>
      <c r="X59" s="520"/>
      <c r="Y59" s="520"/>
      <c r="Z59" s="520"/>
      <c r="AA59" s="521"/>
      <c r="AB59" s="519"/>
      <c r="AC59" s="520"/>
      <c r="AD59" s="520"/>
      <c r="AE59" s="520"/>
      <c r="AF59" s="520"/>
      <c r="AG59" s="521"/>
      <c r="AH59" s="519"/>
      <c r="AI59" s="520"/>
      <c r="AJ59" s="520"/>
      <c r="AK59" s="520"/>
      <c r="AL59" s="520"/>
      <c r="AM59" s="521"/>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519"/>
      <c r="K60" s="520"/>
      <c r="L60" s="520"/>
      <c r="M60" s="520"/>
      <c r="N60" s="520"/>
      <c r="O60" s="521"/>
      <c r="P60" s="519"/>
      <c r="Q60" s="520"/>
      <c r="R60" s="520"/>
      <c r="S60" s="520"/>
      <c r="T60" s="520"/>
      <c r="U60" s="521"/>
      <c r="V60" s="519"/>
      <c r="W60" s="520"/>
      <c r="X60" s="520"/>
      <c r="Y60" s="520"/>
      <c r="Z60" s="520"/>
      <c r="AA60" s="521"/>
      <c r="AB60" s="519"/>
      <c r="AC60" s="520"/>
      <c r="AD60" s="520"/>
      <c r="AE60" s="520"/>
      <c r="AF60" s="520"/>
      <c r="AG60" s="521"/>
      <c r="AH60" s="519"/>
      <c r="AI60" s="520"/>
      <c r="AJ60" s="520"/>
      <c r="AK60" s="520"/>
      <c r="AL60" s="520"/>
      <c r="AM60" s="521"/>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522"/>
      <c r="K61" s="523"/>
      <c r="L61" s="523"/>
      <c r="M61" s="523"/>
      <c r="N61" s="523"/>
      <c r="O61" s="524"/>
      <c r="P61" s="522"/>
      <c r="Q61" s="523"/>
      <c r="R61" s="523"/>
      <c r="S61" s="523"/>
      <c r="T61" s="523"/>
      <c r="U61" s="524"/>
      <c r="V61" s="522"/>
      <c r="W61" s="523"/>
      <c r="X61" s="523"/>
      <c r="Y61" s="523"/>
      <c r="Z61" s="523"/>
      <c r="AA61" s="524"/>
      <c r="AB61" s="522"/>
      <c r="AC61" s="523"/>
      <c r="AD61" s="523"/>
      <c r="AE61" s="523"/>
      <c r="AF61" s="523"/>
      <c r="AG61" s="524"/>
      <c r="AH61" s="522"/>
      <c r="AI61" s="523"/>
      <c r="AJ61" s="523"/>
      <c r="AK61" s="523"/>
      <c r="AL61" s="523"/>
      <c r="AM61" s="524"/>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election activeCell="A8" sqref="A8"/>
    </sheetView>
  </sheetViews>
  <sheetFormatPr baseColWidth="10" defaultColWidth="11.42578125" defaultRowHeight="15" x14ac:dyDescent="0.25"/>
  <cols>
    <col min="1" max="1" width="91.5703125" style="102" customWidth="1"/>
    <col min="2" max="2" width="34.7109375" style="46" customWidth="1"/>
    <col min="3" max="3" width="69.42578125" style="46" customWidth="1"/>
    <col min="4" max="16384" width="11.42578125" style="46"/>
  </cols>
  <sheetData>
    <row r="1" spans="1:1" x14ac:dyDescent="0.25">
      <c r="A1" s="120" t="s">
        <v>247</v>
      </c>
    </row>
    <row r="2" spans="1:1" x14ac:dyDescent="0.25">
      <c r="A2" s="102" t="s">
        <v>254</v>
      </c>
    </row>
    <row r="3" spans="1:1" x14ac:dyDescent="0.25">
      <c r="A3" s="102" t="s">
        <v>255</v>
      </c>
    </row>
    <row r="4" spans="1:1" x14ac:dyDescent="0.25">
      <c r="A4" s="102" t="s">
        <v>256</v>
      </c>
    </row>
    <row r="7" spans="1:1" x14ac:dyDescent="0.25">
      <c r="A7" s="120" t="s">
        <v>199</v>
      </c>
    </row>
    <row r="8" spans="1:1" x14ac:dyDescent="0.25">
      <c r="A8" s="102" t="s">
        <v>196</v>
      </c>
    </row>
    <row r="9" spans="1:1" x14ac:dyDescent="0.25">
      <c r="A9" s="102" t="s">
        <v>193</v>
      </c>
    </row>
    <row r="10" spans="1:1" x14ac:dyDescent="0.25">
      <c r="A10" s="102" t="s">
        <v>194</v>
      </c>
    </row>
    <row r="11" spans="1:1" x14ac:dyDescent="0.25">
      <c r="A11" s="102" t="s">
        <v>192</v>
      </c>
    </row>
    <row r="12" spans="1:1" x14ac:dyDescent="0.25">
      <c r="A12" s="102" t="s">
        <v>195</v>
      </c>
    </row>
    <row r="13" spans="1:1" x14ac:dyDescent="0.25">
      <c r="A13" s="102" t="s">
        <v>198</v>
      </c>
    </row>
    <row r="14" spans="1:1" x14ac:dyDescent="0.25">
      <c r="A14" s="102" t="s">
        <v>214</v>
      </c>
    </row>
    <row r="17" spans="1:1" x14ac:dyDescent="0.25">
      <c r="A17" s="120" t="s">
        <v>238</v>
      </c>
    </row>
    <row r="18" spans="1:1" x14ac:dyDescent="0.25">
      <c r="A18" s="103" t="s">
        <v>239</v>
      </c>
    </row>
    <row r="19" spans="1:1" x14ac:dyDescent="0.25">
      <c r="A19" s="103" t="s">
        <v>240</v>
      </c>
    </row>
    <row r="20" spans="1:1" x14ac:dyDescent="0.25">
      <c r="A20" s="103" t="s">
        <v>241</v>
      </c>
    </row>
    <row r="21" spans="1:1" x14ac:dyDescent="0.25">
      <c r="A21" s="103" t="s">
        <v>242</v>
      </c>
    </row>
    <row r="22" spans="1:1" x14ac:dyDescent="0.25">
      <c r="A22" s="103" t="s">
        <v>243</v>
      </c>
    </row>
    <row r="23" spans="1:1" x14ac:dyDescent="0.25">
      <c r="A23" s="120"/>
    </row>
    <row r="25" spans="1:1" x14ac:dyDescent="0.25">
      <c r="A25" s="120" t="s">
        <v>215</v>
      </c>
    </row>
    <row r="26" spans="1:1" x14ac:dyDescent="0.25">
      <c r="A26" s="102" t="s">
        <v>217</v>
      </c>
    </row>
    <row r="27" spans="1:1" x14ac:dyDescent="0.25">
      <c r="A27" s="102" t="s">
        <v>52</v>
      </c>
    </row>
    <row r="28" spans="1:1" x14ac:dyDescent="0.25">
      <c r="A28" s="102" t="s">
        <v>53</v>
      </c>
    </row>
    <row r="29" spans="1:1" ht="30" x14ac:dyDescent="0.25">
      <c r="A29" s="102" t="s">
        <v>54</v>
      </c>
    </row>
    <row r="30" spans="1:1" x14ac:dyDescent="0.25">
      <c r="A30" s="102" t="s">
        <v>55</v>
      </c>
    </row>
    <row r="33" spans="1:2" x14ac:dyDescent="0.25">
      <c r="A33" s="120" t="s">
        <v>216</v>
      </c>
    </row>
    <row r="34" spans="1:2" x14ac:dyDescent="0.25">
      <c r="A34" s="126" t="s">
        <v>190</v>
      </c>
    </row>
    <row r="35" spans="1:2" x14ac:dyDescent="0.2">
      <c r="A35" s="129" t="s">
        <v>187</v>
      </c>
    </row>
    <row r="36" spans="1:2" x14ac:dyDescent="0.2">
      <c r="A36" s="129" t="s">
        <v>75</v>
      </c>
    </row>
    <row r="37" spans="1:2" x14ac:dyDescent="0.2">
      <c r="A37" s="129" t="s">
        <v>74</v>
      </c>
    </row>
    <row r="38" spans="1:2" x14ac:dyDescent="0.2">
      <c r="A38" s="129" t="s">
        <v>248</v>
      </c>
    </row>
    <row r="39" spans="1:2" x14ac:dyDescent="0.2">
      <c r="A39" s="129" t="s">
        <v>249</v>
      </c>
    </row>
    <row r="40" spans="1:2" x14ac:dyDescent="0.2">
      <c r="A40" s="129"/>
    </row>
    <row r="41" spans="1:2" x14ac:dyDescent="0.25">
      <c r="A41" s="120"/>
    </row>
    <row r="42" spans="1:2" x14ac:dyDescent="0.25">
      <c r="A42" s="120"/>
    </row>
    <row r="43" spans="1:2" x14ac:dyDescent="0.25">
      <c r="A43" s="120" t="s">
        <v>216</v>
      </c>
    </row>
    <row r="44" spans="1:2" x14ac:dyDescent="0.25">
      <c r="A44" s="126" t="s">
        <v>191</v>
      </c>
    </row>
    <row r="45" spans="1:2" x14ac:dyDescent="0.25">
      <c r="A45" s="102" t="s">
        <v>250</v>
      </c>
      <c r="B45" s="102"/>
    </row>
    <row r="46" spans="1:2" ht="30" x14ac:dyDescent="0.25">
      <c r="A46" s="102" t="s">
        <v>262</v>
      </c>
    </row>
    <row r="47" spans="1:2" ht="30" x14ac:dyDescent="0.25">
      <c r="A47" s="102" t="s">
        <v>77</v>
      </c>
    </row>
    <row r="48" spans="1:2" ht="30" x14ac:dyDescent="0.25">
      <c r="A48" s="102" t="s">
        <v>263</v>
      </c>
    </row>
    <row r="49" spans="1:1" ht="30" x14ac:dyDescent="0.25">
      <c r="A49" s="102" t="s">
        <v>264</v>
      </c>
    </row>
    <row r="53" spans="1:1" x14ac:dyDescent="0.25">
      <c r="A53" s="120" t="s">
        <v>223</v>
      </c>
    </row>
    <row r="54" spans="1:1" x14ac:dyDescent="0.25">
      <c r="A54" s="120" t="s">
        <v>222</v>
      </c>
    </row>
    <row r="55" spans="1:1" x14ac:dyDescent="0.25">
      <c r="A55" s="103" t="s">
        <v>10</v>
      </c>
    </row>
    <row r="56" spans="1:1" x14ac:dyDescent="0.25">
      <c r="A56" s="102" t="s">
        <v>11</v>
      </c>
    </row>
    <row r="57" spans="1:1" x14ac:dyDescent="0.25">
      <c r="A57" s="102" t="s">
        <v>12</v>
      </c>
    </row>
    <row r="60" spans="1:1" x14ac:dyDescent="0.25">
      <c r="A60" s="120" t="s">
        <v>223</v>
      </c>
    </row>
    <row r="61" spans="1:1" x14ac:dyDescent="0.25">
      <c r="A61" s="120" t="s">
        <v>224</v>
      </c>
    </row>
    <row r="62" spans="1:1" x14ac:dyDescent="0.25">
      <c r="A62" s="102" t="s">
        <v>7</v>
      </c>
    </row>
    <row r="63" spans="1:1" x14ac:dyDescent="0.25">
      <c r="A63" s="102" t="s">
        <v>6</v>
      </c>
    </row>
    <row r="66" spans="1:1" x14ac:dyDescent="0.25">
      <c r="A66" s="120" t="s">
        <v>223</v>
      </c>
    </row>
    <row r="67" spans="1:1" x14ac:dyDescent="0.25">
      <c r="A67" s="120" t="s">
        <v>228</v>
      </c>
    </row>
    <row r="68" spans="1:1" x14ac:dyDescent="0.25">
      <c r="A68" s="102" t="s">
        <v>15</v>
      </c>
    </row>
    <row r="69" spans="1:1" x14ac:dyDescent="0.25">
      <c r="A69" s="102" t="s">
        <v>229</v>
      </c>
    </row>
    <row r="72" spans="1:1" x14ac:dyDescent="0.25">
      <c r="A72" s="120" t="s">
        <v>223</v>
      </c>
    </row>
    <row r="73" spans="1:1" x14ac:dyDescent="0.25">
      <c r="A73" s="120" t="s">
        <v>221</v>
      </c>
    </row>
    <row r="74" spans="1:1" x14ac:dyDescent="0.25">
      <c r="A74" s="102" t="s">
        <v>18</v>
      </c>
    </row>
    <row r="75" spans="1:1" x14ac:dyDescent="0.25">
      <c r="A75" s="102" t="s">
        <v>19</v>
      </c>
    </row>
    <row r="78" spans="1:1" x14ac:dyDescent="0.25">
      <c r="A78" s="120" t="s">
        <v>223</v>
      </c>
    </row>
    <row r="79" spans="1:1" x14ac:dyDescent="0.25">
      <c r="A79" s="120" t="s">
        <v>230</v>
      </c>
    </row>
    <row r="80" spans="1:1" x14ac:dyDescent="0.25">
      <c r="A80" s="102" t="s">
        <v>231</v>
      </c>
    </row>
    <row r="81" spans="1:1" x14ac:dyDescent="0.25">
      <c r="A81" s="102" t="s">
        <v>21</v>
      </c>
    </row>
    <row r="84" spans="1:1" x14ac:dyDescent="0.25">
      <c r="A84" s="120" t="s">
        <v>244</v>
      </c>
    </row>
    <row r="85" spans="1:1" x14ac:dyDescent="0.2">
      <c r="A85" s="106" t="s">
        <v>197</v>
      </c>
    </row>
    <row r="86" spans="1:1" x14ac:dyDescent="0.2">
      <c r="A86" s="106" t="s">
        <v>245</v>
      </c>
    </row>
    <row r="87" spans="1:1" x14ac:dyDescent="0.2">
      <c r="A87" s="106" t="s">
        <v>23</v>
      </c>
    </row>
    <row r="88" spans="1:1" x14ac:dyDescent="0.2">
      <c r="A88" s="106" t="s">
        <v>24</v>
      </c>
    </row>
    <row r="89" spans="1:1" x14ac:dyDescent="0.2">
      <c r="A89" s="106"/>
    </row>
    <row r="91" spans="1:1" x14ac:dyDescent="0.25">
      <c r="A91" s="120" t="s">
        <v>246</v>
      </c>
    </row>
    <row r="92" spans="1:1" x14ac:dyDescent="0.25">
      <c r="A92" s="102" t="s">
        <v>28</v>
      </c>
    </row>
    <row r="93" spans="1:1" x14ac:dyDescent="0.25">
      <c r="A93" s="102" t="s">
        <v>27</v>
      </c>
    </row>
    <row r="95" spans="1:1" x14ac:dyDescent="0.25">
      <c r="A95" s="126" t="s">
        <v>256</v>
      </c>
    </row>
    <row r="96" spans="1:1" ht="30" x14ac:dyDescent="0.25">
      <c r="A96" s="102" t="s">
        <v>257</v>
      </c>
    </row>
    <row r="97" spans="1:1" ht="30" x14ac:dyDescent="0.25">
      <c r="A97" s="102" t="s">
        <v>258</v>
      </c>
    </row>
    <row r="98" spans="1:1" ht="30" x14ac:dyDescent="0.25">
      <c r="A98" s="102" t="s">
        <v>259</v>
      </c>
    </row>
    <row r="99" spans="1:1" ht="30" x14ac:dyDescent="0.25">
      <c r="A99" s="102" t="s">
        <v>260</v>
      </c>
    </row>
    <row r="100" spans="1:1" ht="30" x14ac:dyDescent="0.25">
      <c r="A100" s="102" t="s">
        <v>261</v>
      </c>
    </row>
    <row r="103" spans="1:1" x14ac:dyDescent="0.25">
      <c r="A103" s="120" t="s">
        <v>386</v>
      </c>
    </row>
    <row r="104" spans="1:1" x14ac:dyDescent="0.25">
      <c r="A104" s="102" t="s">
        <v>142</v>
      </c>
    </row>
    <row r="105" spans="1:1" x14ac:dyDescent="0.25">
      <c r="A105" s="102" t="s">
        <v>388</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6"/>
      <c r="D3" s="106"/>
      <c r="E3" s="106"/>
      <c r="F3" s="106"/>
      <c r="G3" s="106"/>
      <c r="H3" s="106"/>
      <c r="I3" s="109" t="s">
        <v>209</v>
      </c>
      <c r="J3" s="110"/>
      <c r="K3" s="111"/>
      <c r="L3" s="106"/>
      <c r="M3" s="106"/>
      <c r="N3" s="106"/>
      <c r="O3" s="106"/>
      <c r="P3" s="106"/>
      <c r="Q3" s="106"/>
      <c r="R3" s="106"/>
    </row>
    <row r="4" spans="3:18" ht="15.75" x14ac:dyDescent="0.25">
      <c r="C4" s="106"/>
      <c r="D4" s="106"/>
      <c r="E4" s="106"/>
      <c r="F4" s="106"/>
      <c r="G4" s="106"/>
      <c r="H4" s="106"/>
      <c r="I4" s="106"/>
      <c r="J4" s="106"/>
      <c r="K4" s="106"/>
      <c r="L4" s="106"/>
      <c r="M4" s="106"/>
      <c r="N4" s="106"/>
      <c r="O4" s="106"/>
      <c r="P4" s="106"/>
      <c r="Q4" s="106"/>
      <c r="R4" s="106"/>
    </row>
    <row r="5" spans="3:18" ht="15.75" x14ac:dyDescent="0.25">
      <c r="C5" s="106"/>
      <c r="D5" s="106"/>
      <c r="E5" s="106"/>
      <c r="F5" s="106"/>
      <c r="G5" s="106"/>
      <c r="H5" s="106"/>
      <c r="I5" s="106"/>
      <c r="J5" s="106"/>
      <c r="K5" s="106"/>
      <c r="L5" s="106"/>
      <c r="M5" s="106"/>
      <c r="N5" s="106"/>
      <c r="O5" s="106"/>
      <c r="P5" s="106"/>
      <c r="Q5" s="106"/>
      <c r="R5" s="106"/>
    </row>
    <row r="6" spans="3:18" ht="15.75" x14ac:dyDescent="0.25">
      <c r="C6" s="106"/>
      <c r="D6" s="106"/>
      <c r="E6" s="106"/>
      <c r="F6" s="106"/>
      <c r="G6" s="106"/>
      <c r="H6" s="106"/>
      <c r="I6" s="106"/>
      <c r="J6" s="106"/>
      <c r="K6" s="106"/>
      <c r="L6" s="106"/>
      <c r="M6" s="106"/>
      <c r="N6" s="106"/>
      <c r="O6" s="106"/>
      <c r="P6" s="106"/>
      <c r="Q6" s="106"/>
      <c r="R6" s="106"/>
    </row>
    <row r="7" spans="3:18" ht="15.75" x14ac:dyDescent="0.25">
      <c r="C7" s="106"/>
      <c r="D7" s="106"/>
      <c r="E7" s="106" t="s">
        <v>143</v>
      </c>
      <c r="F7" s="106">
        <v>5</v>
      </c>
      <c r="G7" s="106"/>
      <c r="H7" s="106"/>
      <c r="I7" s="106"/>
      <c r="J7" s="106"/>
      <c r="K7" s="106"/>
      <c r="L7" s="106"/>
      <c r="M7" s="106"/>
      <c r="N7" s="106"/>
      <c r="O7" s="106"/>
      <c r="P7" s="106"/>
      <c r="Q7" s="106"/>
      <c r="R7" s="106"/>
    </row>
    <row r="8" spans="3:18" ht="15.75" x14ac:dyDescent="0.25">
      <c r="C8" s="106"/>
      <c r="D8" s="106"/>
      <c r="E8" s="106" t="s">
        <v>142</v>
      </c>
      <c r="F8" s="106">
        <v>21</v>
      </c>
      <c r="G8" s="106"/>
      <c r="H8" s="106"/>
      <c r="I8" s="106"/>
      <c r="J8" s="106"/>
      <c r="K8" s="106"/>
      <c r="L8" s="106"/>
      <c r="M8" s="106"/>
      <c r="N8" s="106"/>
      <c r="O8" s="106"/>
      <c r="P8" s="106"/>
      <c r="Q8" s="106"/>
      <c r="R8" s="106"/>
    </row>
    <row r="9" spans="3:18" ht="15.75" x14ac:dyDescent="0.25">
      <c r="C9" s="106"/>
      <c r="D9" s="106"/>
      <c r="E9" s="106"/>
      <c r="F9" s="106"/>
      <c r="G9" s="106"/>
      <c r="H9" s="106"/>
      <c r="I9" s="106"/>
      <c r="J9" s="106"/>
      <c r="K9" s="106"/>
      <c r="L9" s="106"/>
      <c r="M9" s="106"/>
      <c r="N9" s="106"/>
      <c r="O9" s="106"/>
      <c r="P9" s="106"/>
      <c r="Q9" s="106"/>
      <c r="R9" s="106"/>
    </row>
    <row r="10" spans="3:18" ht="15.75" x14ac:dyDescent="0.25">
      <c r="C10" s="106"/>
      <c r="D10" s="106"/>
      <c r="E10" s="106"/>
      <c r="F10" s="106"/>
      <c r="G10" s="106"/>
      <c r="H10" s="106"/>
      <c r="I10" s="106"/>
      <c r="J10" s="106"/>
      <c r="K10" s="106"/>
      <c r="L10" s="106"/>
      <c r="M10" s="106"/>
      <c r="N10" s="106"/>
      <c r="O10" s="106"/>
      <c r="P10" s="106"/>
      <c r="Q10" s="106"/>
      <c r="R10" s="106"/>
    </row>
    <row r="11" spans="3:18" ht="15.75" x14ac:dyDescent="0.25">
      <c r="C11" s="106"/>
      <c r="D11" s="106"/>
      <c r="E11" s="106"/>
      <c r="F11" s="106"/>
      <c r="G11" s="106"/>
      <c r="H11" s="106"/>
      <c r="I11" s="106"/>
      <c r="J11" s="106"/>
      <c r="K11" s="106"/>
      <c r="L11" s="106"/>
      <c r="M11" s="106"/>
      <c r="N11" s="106"/>
      <c r="O11" s="106"/>
      <c r="P11" s="106"/>
      <c r="Q11" s="106"/>
      <c r="R11" s="106"/>
    </row>
    <row r="12" spans="3:18" ht="15.75" x14ac:dyDescent="0.25">
      <c r="C12" s="106"/>
      <c r="D12" s="106"/>
      <c r="E12" s="106"/>
      <c r="F12" s="106"/>
      <c r="G12" s="106"/>
      <c r="H12" s="106"/>
      <c r="I12" s="106"/>
      <c r="J12" s="106"/>
      <c r="K12" s="106"/>
      <c r="L12" s="106"/>
      <c r="M12" s="106"/>
      <c r="N12" s="106"/>
      <c r="O12" s="106"/>
      <c r="P12" s="106"/>
      <c r="Q12" s="106"/>
      <c r="R12" s="106"/>
    </row>
    <row r="13" spans="3:18" ht="15.75" x14ac:dyDescent="0.25">
      <c r="C13" s="106"/>
      <c r="D13" s="106"/>
      <c r="E13" s="106"/>
      <c r="F13" s="106"/>
      <c r="G13" s="106"/>
      <c r="H13" s="106"/>
      <c r="I13" s="106"/>
      <c r="J13" s="106"/>
      <c r="K13" s="106"/>
      <c r="L13" s="106"/>
      <c r="M13" s="106"/>
      <c r="N13" s="106"/>
      <c r="O13" s="106"/>
      <c r="P13" s="106"/>
      <c r="Q13" s="106"/>
      <c r="R13" s="106"/>
    </row>
    <row r="14" spans="3:18" ht="15.75" x14ac:dyDescent="0.25">
      <c r="C14" s="106"/>
      <c r="D14" s="106"/>
      <c r="E14" s="106"/>
      <c r="F14" s="106"/>
      <c r="G14" s="106"/>
      <c r="H14" s="106"/>
      <c r="I14" s="106"/>
      <c r="J14" s="106"/>
      <c r="K14" s="106"/>
      <c r="L14" s="106"/>
      <c r="M14" s="106"/>
      <c r="N14" s="106"/>
      <c r="O14" s="106"/>
      <c r="P14" s="106"/>
      <c r="Q14" s="106"/>
      <c r="R14" s="106"/>
    </row>
    <row r="15" spans="3:18" ht="15.75" x14ac:dyDescent="0.25">
      <c r="C15" s="106"/>
      <c r="D15" s="106"/>
      <c r="E15" s="106"/>
      <c r="F15" s="106"/>
      <c r="G15" s="106"/>
      <c r="H15" s="106"/>
      <c r="I15" s="106"/>
      <c r="J15" s="106"/>
      <c r="K15" s="106"/>
      <c r="L15" s="106"/>
      <c r="M15" s="106"/>
      <c r="N15" s="106"/>
      <c r="O15" s="106"/>
      <c r="P15" s="106"/>
      <c r="Q15" s="106"/>
      <c r="R15" s="106"/>
    </row>
    <row r="16" spans="3:18" ht="15.75" x14ac:dyDescent="0.25">
      <c r="C16" s="106"/>
      <c r="D16" s="106"/>
      <c r="E16" s="106"/>
      <c r="F16" s="106"/>
      <c r="G16" s="106"/>
      <c r="H16" s="106"/>
      <c r="I16" s="106"/>
      <c r="J16" s="106"/>
      <c r="K16" s="106"/>
      <c r="L16" s="106"/>
      <c r="M16" s="106"/>
      <c r="N16" s="106"/>
      <c r="O16" s="106"/>
      <c r="P16" s="106"/>
      <c r="Q16" s="106"/>
      <c r="R16" s="106"/>
    </row>
    <row r="17" spans="3:18" ht="15.75" x14ac:dyDescent="0.25">
      <c r="C17" s="106"/>
      <c r="D17" s="106"/>
      <c r="E17" s="106"/>
      <c r="F17" s="106"/>
      <c r="G17" s="106"/>
      <c r="H17" s="106"/>
      <c r="I17" s="106"/>
      <c r="J17" s="106"/>
      <c r="K17" s="106"/>
      <c r="L17" s="106"/>
      <c r="M17" s="106"/>
      <c r="N17" s="106"/>
      <c r="O17" s="106"/>
      <c r="P17" s="106"/>
      <c r="Q17" s="106"/>
      <c r="R17" s="106"/>
    </row>
    <row r="18" spans="3:18" ht="15.75" x14ac:dyDescent="0.25">
      <c r="C18" s="106"/>
      <c r="D18" s="106"/>
      <c r="E18" s="106"/>
      <c r="F18" s="106"/>
      <c r="G18" s="106"/>
      <c r="H18" s="106"/>
      <c r="I18" s="106"/>
      <c r="J18" s="106"/>
      <c r="K18" s="106"/>
      <c r="L18" s="106"/>
      <c r="M18" s="106"/>
      <c r="N18" s="106"/>
      <c r="O18" s="106"/>
      <c r="P18" s="106"/>
      <c r="Q18" s="106"/>
      <c r="R18" s="106"/>
    </row>
    <row r="19" spans="3:18" ht="15.75" x14ac:dyDescent="0.25">
      <c r="C19" s="106"/>
      <c r="D19" s="106"/>
      <c r="E19" s="106"/>
      <c r="F19" s="106"/>
      <c r="G19" s="106"/>
      <c r="H19" s="106"/>
      <c r="I19" s="106"/>
      <c r="J19" s="106"/>
      <c r="K19" s="106"/>
      <c r="L19" s="106"/>
      <c r="M19" s="106"/>
      <c r="N19" s="106"/>
      <c r="O19" s="106"/>
      <c r="P19" s="106"/>
      <c r="Q19" s="106"/>
      <c r="R19" s="106"/>
    </row>
    <row r="20" spans="3:18" ht="15.75" x14ac:dyDescent="0.25">
      <c r="C20" s="106"/>
      <c r="D20" s="106"/>
      <c r="E20" s="106"/>
      <c r="F20" s="106"/>
      <c r="G20" s="106"/>
      <c r="H20" s="106"/>
      <c r="I20" s="106"/>
      <c r="J20" s="106"/>
      <c r="K20" s="106"/>
      <c r="L20" s="106"/>
      <c r="M20" s="106"/>
      <c r="N20" s="106"/>
      <c r="O20" s="106"/>
      <c r="P20" s="106"/>
      <c r="Q20" s="106"/>
      <c r="R20" s="106"/>
    </row>
    <row r="21" spans="3:18" ht="15.75" x14ac:dyDescent="0.25">
      <c r="C21" s="106"/>
      <c r="D21" s="106" t="s">
        <v>144</v>
      </c>
      <c r="E21" s="106" t="s">
        <v>142</v>
      </c>
      <c r="F21" s="106" t="s">
        <v>143</v>
      </c>
      <c r="G21" s="106" t="s">
        <v>146</v>
      </c>
      <c r="H21" s="106"/>
      <c r="I21" s="106"/>
      <c r="J21" s="106"/>
      <c r="K21" s="106"/>
      <c r="L21" s="106"/>
      <c r="M21" s="106"/>
      <c r="N21" s="106"/>
      <c r="O21" s="106"/>
      <c r="P21" s="106"/>
      <c r="Q21" s="106"/>
      <c r="R21" s="106"/>
    </row>
    <row r="22" spans="3:18" ht="15.75" x14ac:dyDescent="0.25">
      <c r="C22" s="106"/>
      <c r="D22" s="106" t="s">
        <v>48</v>
      </c>
      <c r="E22" s="106">
        <v>9</v>
      </c>
      <c r="F22" s="106">
        <v>2</v>
      </c>
      <c r="G22" s="106">
        <f>E22+F22</f>
        <v>11</v>
      </c>
      <c r="H22" s="106" t="s">
        <v>48</v>
      </c>
      <c r="I22" s="106">
        <v>11</v>
      </c>
      <c r="J22" s="106"/>
      <c r="K22" s="106"/>
      <c r="L22" s="106"/>
      <c r="M22" s="106"/>
      <c r="N22" s="106"/>
      <c r="O22" s="106"/>
      <c r="P22" s="106"/>
      <c r="Q22" s="106"/>
      <c r="R22" s="106"/>
    </row>
    <row r="23" spans="3:18" ht="15.75" x14ac:dyDescent="0.25">
      <c r="C23" s="106"/>
      <c r="D23" s="106" t="s">
        <v>49</v>
      </c>
      <c r="E23" s="106">
        <v>10</v>
      </c>
      <c r="F23" s="106">
        <v>3</v>
      </c>
      <c r="G23" s="106">
        <f>E23+F23</f>
        <v>13</v>
      </c>
      <c r="H23" s="106" t="s">
        <v>49</v>
      </c>
      <c r="I23" s="106">
        <v>13</v>
      </c>
      <c r="J23" s="106"/>
      <c r="K23" s="106"/>
      <c r="L23" s="106"/>
      <c r="M23" s="106"/>
      <c r="N23" s="106"/>
      <c r="O23" s="106"/>
      <c r="P23" s="106"/>
      <c r="Q23" s="106"/>
      <c r="R23" s="106"/>
    </row>
    <row r="24" spans="3:18" ht="15.75" x14ac:dyDescent="0.25">
      <c r="C24" s="106"/>
      <c r="D24" s="106" t="s">
        <v>145</v>
      </c>
      <c r="E24" s="106">
        <v>2</v>
      </c>
      <c r="F24" s="106">
        <v>0</v>
      </c>
      <c r="G24" s="106">
        <f>E24+F24</f>
        <v>2</v>
      </c>
      <c r="H24" s="106" t="s">
        <v>145</v>
      </c>
      <c r="I24" s="106">
        <v>2</v>
      </c>
      <c r="J24" s="106"/>
      <c r="K24" s="106"/>
      <c r="L24" s="106"/>
      <c r="M24" s="106"/>
      <c r="N24" s="106"/>
      <c r="O24" s="106"/>
      <c r="P24" s="106"/>
      <c r="Q24" s="106"/>
      <c r="R24" s="106"/>
    </row>
    <row r="25" spans="3:18" ht="15.75" x14ac:dyDescent="0.25">
      <c r="C25" s="106"/>
      <c r="D25" s="106"/>
      <c r="E25" s="106"/>
      <c r="F25" s="106"/>
      <c r="G25" s="106"/>
      <c r="H25" s="106"/>
      <c r="I25" s="106"/>
      <c r="J25" s="106"/>
      <c r="K25" s="106"/>
      <c r="L25" s="106"/>
      <c r="M25" s="106"/>
      <c r="N25" s="106"/>
      <c r="O25" s="106"/>
      <c r="P25" s="106"/>
      <c r="Q25" s="106"/>
      <c r="R25" s="106"/>
    </row>
    <row r="26" spans="3:18" ht="15.75" x14ac:dyDescent="0.25">
      <c r="C26" s="106"/>
      <c r="D26" s="106"/>
      <c r="E26" s="106"/>
      <c r="F26" s="106"/>
      <c r="G26" s="106"/>
      <c r="H26" s="106"/>
      <c r="I26" s="106"/>
      <c r="J26" s="106"/>
      <c r="K26" s="106"/>
      <c r="L26" s="106"/>
      <c r="M26" s="106"/>
      <c r="N26" s="106"/>
      <c r="O26" s="106"/>
      <c r="P26" s="106"/>
      <c r="Q26" s="106"/>
      <c r="R26" s="106"/>
    </row>
    <row r="27" spans="3:18" ht="15.75" x14ac:dyDescent="0.25">
      <c r="C27" s="106"/>
      <c r="D27" s="106"/>
      <c r="E27" s="106"/>
      <c r="F27" s="106"/>
      <c r="G27" s="106"/>
      <c r="H27" s="106"/>
      <c r="I27" s="106"/>
      <c r="J27" s="106"/>
      <c r="K27" s="106"/>
      <c r="L27" s="106"/>
      <c r="M27" s="106"/>
      <c r="N27" s="106"/>
      <c r="O27" s="106"/>
      <c r="P27" s="106"/>
      <c r="Q27" s="106"/>
      <c r="R27" s="106"/>
    </row>
    <row r="28" spans="3:18" ht="15.75" x14ac:dyDescent="0.25">
      <c r="C28" s="106"/>
      <c r="D28" s="106"/>
      <c r="E28" s="106"/>
      <c r="F28" s="106"/>
      <c r="G28" s="106"/>
      <c r="H28" s="106"/>
      <c r="I28" s="106"/>
      <c r="J28" s="106"/>
      <c r="K28" s="106"/>
      <c r="L28" s="106"/>
      <c r="M28" s="106"/>
      <c r="N28" s="106"/>
      <c r="O28" s="106"/>
      <c r="P28" s="106"/>
      <c r="Q28" s="106"/>
      <c r="R28" s="106"/>
    </row>
    <row r="29" spans="3:18" ht="15.75" x14ac:dyDescent="0.25">
      <c r="C29" s="106"/>
      <c r="D29" s="106"/>
      <c r="E29" s="106"/>
      <c r="F29" s="106"/>
      <c r="G29" s="106"/>
      <c r="H29" s="106"/>
      <c r="I29" s="106"/>
      <c r="J29" s="106"/>
      <c r="K29" s="106"/>
      <c r="L29" s="106"/>
      <c r="M29" s="106"/>
      <c r="N29" s="106"/>
      <c r="O29" s="106"/>
      <c r="P29" s="106"/>
      <c r="Q29" s="106"/>
      <c r="R29" s="106"/>
    </row>
    <row r="30" spans="3:18" ht="15.75" x14ac:dyDescent="0.25">
      <c r="C30" s="106"/>
      <c r="D30" s="106"/>
      <c r="E30" s="106"/>
      <c r="F30" s="106"/>
      <c r="G30" s="106"/>
      <c r="H30" s="106"/>
      <c r="I30" s="106"/>
      <c r="J30" s="106"/>
      <c r="K30" s="106"/>
      <c r="L30" s="106"/>
      <c r="M30" s="106"/>
      <c r="N30" s="106"/>
      <c r="O30" s="106"/>
      <c r="P30" s="106"/>
      <c r="Q30" s="106"/>
      <c r="R30" s="106"/>
    </row>
    <row r="31" spans="3:18" ht="15.75" x14ac:dyDescent="0.25">
      <c r="C31" s="106"/>
      <c r="D31" s="106"/>
      <c r="E31" s="106"/>
      <c r="F31" s="106"/>
      <c r="G31" s="106"/>
      <c r="H31" s="106"/>
      <c r="I31" s="106"/>
      <c r="J31" s="106"/>
      <c r="K31" s="106"/>
      <c r="L31" s="106"/>
      <c r="M31" s="106"/>
      <c r="N31" s="106"/>
      <c r="O31" s="106"/>
      <c r="P31" s="106"/>
      <c r="Q31" s="106"/>
      <c r="R31" s="106"/>
    </row>
    <row r="32" spans="3:18" ht="15.75" x14ac:dyDescent="0.25">
      <c r="C32" s="106"/>
      <c r="D32" s="106"/>
      <c r="E32" s="106"/>
      <c r="F32" s="106"/>
      <c r="G32" s="106"/>
      <c r="H32" s="106"/>
      <c r="I32" s="106"/>
      <c r="J32" s="106"/>
      <c r="K32" s="106"/>
      <c r="L32" s="106"/>
      <c r="M32" s="106"/>
      <c r="N32" s="106"/>
      <c r="O32" s="106"/>
      <c r="P32" s="106"/>
      <c r="Q32" s="106"/>
      <c r="R32" s="106"/>
    </row>
    <row r="33" spans="3:18" ht="15.75" x14ac:dyDescent="0.25">
      <c r="C33" s="106"/>
      <c r="D33" s="106"/>
      <c r="E33" s="106"/>
      <c r="F33" s="106"/>
      <c r="G33" s="106"/>
      <c r="H33" s="106"/>
      <c r="I33" s="106"/>
      <c r="J33" s="106"/>
      <c r="K33" s="106"/>
      <c r="L33" s="106"/>
      <c r="M33" s="106"/>
      <c r="N33" s="106"/>
      <c r="O33" s="106"/>
      <c r="P33" s="106"/>
      <c r="Q33" s="106"/>
      <c r="R33" s="106"/>
    </row>
    <row r="34" spans="3:18" ht="15.75" x14ac:dyDescent="0.25">
      <c r="C34" s="106"/>
      <c r="D34" s="106"/>
      <c r="E34" s="106"/>
      <c r="F34" s="106"/>
      <c r="G34" s="106"/>
      <c r="H34" s="106"/>
      <c r="I34" s="106"/>
      <c r="J34" s="106"/>
      <c r="K34" s="106"/>
      <c r="L34" s="106"/>
      <c r="M34" s="106"/>
      <c r="N34" s="106"/>
      <c r="O34" s="106"/>
      <c r="P34" s="106"/>
      <c r="Q34" s="106"/>
      <c r="R34" s="106"/>
    </row>
    <row r="35" spans="3:18" ht="15.75" x14ac:dyDescent="0.25">
      <c r="C35" s="106"/>
      <c r="D35" s="106" t="s">
        <v>147</v>
      </c>
      <c r="E35" s="106" t="s">
        <v>142</v>
      </c>
      <c r="F35" s="106" t="s">
        <v>143</v>
      </c>
      <c r="G35" s="106" t="s">
        <v>146</v>
      </c>
      <c r="H35" s="106"/>
      <c r="I35" s="106"/>
      <c r="J35" s="106"/>
      <c r="K35" s="106"/>
      <c r="L35" s="106"/>
      <c r="M35" s="106"/>
      <c r="N35" s="106"/>
      <c r="O35" s="106"/>
      <c r="P35" s="106"/>
      <c r="Q35" s="106"/>
      <c r="R35" s="106"/>
    </row>
    <row r="36" spans="3:18" ht="15.75" x14ac:dyDescent="0.25">
      <c r="C36" s="106"/>
      <c r="D36" s="106" t="s">
        <v>48</v>
      </c>
      <c r="E36" s="106">
        <v>8</v>
      </c>
      <c r="F36" s="106">
        <v>2</v>
      </c>
      <c r="G36" s="106">
        <f>E36+F36</f>
        <v>10</v>
      </c>
      <c r="H36" s="106" t="s">
        <v>48</v>
      </c>
      <c r="I36" s="106">
        <v>10</v>
      </c>
      <c r="J36" s="106"/>
      <c r="K36" s="106"/>
      <c r="L36" s="106"/>
      <c r="M36" s="106"/>
      <c r="N36" s="106"/>
      <c r="O36" s="106"/>
      <c r="P36" s="106"/>
      <c r="Q36" s="106"/>
      <c r="R36" s="106"/>
    </row>
    <row r="37" spans="3:18" ht="15.75" x14ac:dyDescent="0.25">
      <c r="C37" s="106"/>
      <c r="D37" s="106" t="s">
        <v>49</v>
      </c>
      <c r="E37" s="106">
        <v>7</v>
      </c>
      <c r="F37" s="106">
        <v>2</v>
      </c>
      <c r="G37" s="106">
        <f>E37+F37</f>
        <v>9</v>
      </c>
      <c r="H37" s="106" t="s">
        <v>49</v>
      </c>
      <c r="I37" s="106">
        <v>9</v>
      </c>
      <c r="J37" s="106"/>
      <c r="K37" s="106"/>
      <c r="L37" s="106"/>
      <c r="M37" s="106"/>
      <c r="N37" s="106"/>
      <c r="O37" s="106"/>
      <c r="P37" s="106"/>
      <c r="Q37" s="106"/>
      <c r="R37" s="106"/>
    </row>
    <row r="38" spans="3:18" ht="15.75" x14ac:dyDescent="0.25">
      <c r="C38" s="106"/>
      <c r="D38" s="106" t="s">
        <v>145</v>
      </c>
      <c r="E38" s="106">
        <v>6</v>
      </c>
      <c r="F38" s="106">
        <v>1</v>
      </c>
      <c r="G38" s="106">
        <f>E38+F38</f>
        <v>7</v>
      </c>
      <c r="H38" s="106" t="s">
        <v>145</v>
      </c>
      <c r="I38" s="106">
        <v>7</v>
      </c>
      <c r="J38" s="106"/>
      <c r="K38" s="106"/>
      <c r="L38" s="106"/>
      <c r="M38" s="106"/>
      <c r="N38" s="106"/>
      <c r="O38" s="106"/>
      <c r="P38" s="106"/>
      <c r="Q38" s="106"/>
      <c r="R38" s="106"/>
    </row>
    <row r="39" spans="3:18" ht="15.75" x14ac:dyDescent="0.25">
      <c r="C39" s="106"/>
      <c r="D39" s="106"/>
      <c r="E39" s="106"/>
      <c r="F39" s="106"/>
      <c r="G39" s="106"/>
      <c r="H39" s="106"/>
      <c r="I39" s="106"/>
      <c r="J39" s="106"/>
      <c r="K39" s="106"/>
      <c r="L39" s="106"/>
      <c r="M39" s="106"/>
      <c r="N39" s="106"/>
      <c r="O39" s="106"/>
      <c r="P39" s="106"/>
      <c r="Q39" s="106"/>
      <c r="R39" s="106"/>
    </row>
    <row r="40" spans="3:18" ht="15.75" x14ac:dyDescent="0.25">
      <c r="C40" s="106"/>
      <c r="D40" s="106"/>
      <c r="E40" s="106"/>
      <c r="F40" s="106"/>
      <c r="G40" s="106"/>
      <c r="H40" s="106"/>
      <c r="I40" s="106"/>
      <c r="J40" s="106"/>
      <c r="K40" s="106"/>
      <c r="L40" s="106"/>
      <c r="M40" s="106"/>
      <c r="N40" s="106"/>
      <c r="O40" s="106"/>
      <c r="P40" s="106"/>
      <c r="Q40" s="106"/>
      <c r="R40" s="106"/>
    </row>
    <row r="41" spans="3:18" ht="15.75" x14ac:dyDescent="0.25">
      <c r="C41" s="106"/>
      <c r="D41" s="106"/>
      <c r="E41" s="106"/>
      <c r="F41" s="106"/>
      <c r="G41" s="106"/>
      <c r="H41" s="106"/>
      <c r="I41" s="106"/>
      <c r="J41" s="106"/>
      <c r="K41" s="106"/>
      <c r="L41" s="106"/>
      <c r="M41" s="106"/>
      <c r="N41" s="106"/>
      <c r="O41" s="106"/>
      <c r="P41" s="106"/>
      <c r="Q41" s="106"/>
      <c r="R41" s="106"/>
    </row>
    <row r="42" spans="3:18" ht="15.75" x14ac:dyDescent="0.25">
      <c r="C42" s="106"/>
      <c r="D42" s="106"/>
      <c r="E42" s="106"/>
      <c r="F42" s="106"/>
      <c r="G42" s="106"/>
      <c r="H42" s="106"/>
      <c r="I42" s="106"/>
      <c r="J42" s="106"/>
      <c r="K42" s="106"/>
      <c r="L42" s="106"/>
      <c r="M42" s="106"/>
      <c r="N42" s="106"/>
      <c r="O42" s="106"/>
      <c r="P42" s="106"/>
      <c r="Q42" s="106"/>
      <c r="R42" s="106"/>
    </row>
    <row r="43" spans="3:18" ht="15.75" x14ac:dyDescent="0.25">
      <c r="C43" s="106"/>
      <c r="D43" s="106"/>
      <c r="E43" s="106"/>
      <c r="F43" s="106"/>
      <c r="G43" s="106"/>
      <c r="H43" s="106"/>
      <c r="I43" s="106"/>
      <c r="J43" s="106"/>
      <c r="K43" s="106"/>
      <c r="L43" s="106"/>
      <c r="M43" s="106"/>
      <c r="N43" s="106"/>
      <c r="O43" s="106"/>
      <c r="P43" s="106"/>
      <c r="Q43" s="106"/>
      <c r="R43" s="106"/>
    </row>
    <row r="44" spans="3:18" ht="15.75" x14ac:dyDescent="0.25">
      <c r="C44" s="106"/>
      <c r="D44" s="106"/>
      <c r="E44" s="106"/>
      <c r="F44" s="106"/>
      <c r="G44" s="106"/>
      <c r="H44" s="106"/>
      <c r="I44" s="106"/>
      <c r="J44" s="106"/>
      <c r="K44" s="106"/>
      <c r="L44" s="106"/>
      <c r="M44" s="106"/>
      <c r="N44" s="106"/>
      <c r="O44" s="106"/>
      <c r="P44" s="106"/>
      <c r="Q44" s="106"/>
      <c r="R44" s="106"/>
    </row>
    <row r="45" spans="3:18" ht="15.75" x14ac:dyDescent="0.25">
      <c r="C45" s="106"/>
      <c r="D45" s="106"/>
      <c r="E45" s="106"/>
      <c r="F45" s="106"/>
      <c r="G45" s="106"/>
      <c r="H45" s="106"/>
      <c r="I45" s="106"/>
      <c r="J45" s="106"/>
      <c r="K45" s="106"/>
      <c r="L45" s="106"/>
      <c r="M45" s="106"/>
      <c r="N45" s="106"/>
      <c r="O45" s="106"/>
      <c r="P45" s="106"/>
      <c r="Q45" s="106"/>
      <c r="R45" s="106"/>
    </row>
    <row r="46" spans="3:18" ht="15.75" x14ac:dyDescent="0.25">
      <c r="C46" s="106"/>
      <c r="D46" s="106"/>
      <c r="E46" s="106"/>
      <c r="F46" s="106"/>
      <c r="G46" s="106"/>
      <c r="H46" s="106"/>
      <c r="I46" s="106"/>
      <c r="J46" s="106"/>
      <c r="K46" s="106"/>
      <c r="L46" s="106"/>
      <c r="M46" s="106"/>
      <c r="N46" s="106"/>
      <c r="O46" s="106"/>
      <c r="P46" s="106"/>
      <c r="Q46" s="106"/>
      <c r="R46" s="106"/>
    </row>
    <row r="47" spans="3:18" ht="15.75" x14ac:dyDescent="0.25">
      <c r="C47" s="106"/>
      <c r="D47" s="106"/>
      <c r="E47" s="106"/>
      <c r="F47" s="106"/>
      <c r="G47" s="106"/>
      <c r="H47" s="106"/>
      <c r="I47" s="106"/>
      <c r="J47" s="106"/>
      <c r="K47" s="106"/>
      <c r="L47" s="106"/>
      <c r="M47" s="106"/>
      <c r="N47" s="106"/>
      <c r="O47" s="106"/>
      <c r="P47" s="106"/>
      <c r="Q47" s="106"/>
      <c r="R47" s="106"/>
    </row>
    <row r="48" spans="3:18" ht="15.75" x14ac:dyDescent="0.25">
      <c r="C48" s="106"/>
      <c r="D48" s="106"/>
      <c r="E48" s="106"/>
      <c r="F48" s="106"/>
      <c r="G48" s="106"/>
      <c r="H48" s="106"/>
      <c r="I48" s="106"/>
      <c r="J48" s="106"/>
      <c r="K48" s="106"/>
      <c r="L48" s="106"/>
      <c r="M48" s="106"/>
      <c r="N48" s="106"/>
      <c r="O48" s="106"/>
      <c r="P48" s="106"/>
      <c r="Q48" s="106"/>
      <c r="R48" s="106"/>
    </row>
    <row r="49" spans="3:18" ht="15.75" x14ac:dyDescent="0.25">
      <c r="C49" s="106"/>
      <c r="D49" s="106"/>
      <c r="E49" s="106"/>
      <c r="F49" s="106"/>
      <c r="G49" s="106"/>
      <c r="H49" s="106"/>
      <c r="I49" s="106"/>
      <c r="J49" s="106"/>
      <c r="K49" s="106"/>
      <c r="L49" s="106"/>
      <c r="M49" s="106"/>
      <c r="N49" s="106"/>
      <c r="O49" s="106"/>
      <c r="P49" s="106"/>
      <c r="Q49" s="106"/>
      <c r="R49" s="106"/>
    </row>
    <row r="50" spans="3:18" ht="15.75" x14ac:dyDescent="0.25">
      <c r="C50" s="106"/>
      <c r="D50" s="106"/>
      <c r="E50" s="106"/>
      <c r="F50" s="106"/>
      <c r="G50" s="106"/>
      <c r="H50" s="106"/>
      <c r="I50" s="106"/>
      <c r="J50" s="106"/>
      <c r="K50" s="106"/>
      <c r="L50" s="106"/>
      <c r="M50" s="106"/>
      <c r="N50" s="106"/>
      <c r="O50" s="106"/>
      <c r="P50" s="106"/>
      <c r="Q50" s="106"/>
      <c r="R50" s="106"/>
    </row>
    <row r="51" spans="3:18" ht="15.75" x14ac:dyDescent="0.25">
      <c r="C51" s="106"/>
      <c r="D51" s="106"/>
      <c r="E51" s="106"/>
      <c r="F51" s="106"/>
      <c r="G51" s="106"/>
      <c r="H51" s="106"/>
      <c r="I51" s="106"/>
      <c r="J51" s="106"/>
      <c r="K51" s="106"/>
      <c r="L51" s="106"/>
      <c r="M51" s="106"/>
      <c r="N51" s="106"/>
      <c r="O51" s="106"/>
      <c r="P51" s="106"/>
      <c r="Q51" s="106"/>
      <c r="R51" s="106"/>
    </row>
    <row r="52" spans="3:18" ht="15.75" x14ac:dyDescent="0.25">
      <c r="C52" s="106"/>
      <c r="D52" s="106"/>
      <c r="E52" s="106"/>
      <c r="F52" s="106"/>
      <c r="G52" s="106"/>
      <c r="H52" s="106"/>
      <c r="I52" s="106"/>
      <c r="J52" s="106"/>
      <c r="K52" s="106"/>
      <c r="L52" s="106"/>
      <c r="M52" s="106"/>
      <c r="N52" s="106"/>
      <c r="O52" s="106"/>
      <c r="P52" s="106"/>
      <c r="Q52" s="106"/>
      <c r="R52" s="106"/>
    </row>
    <row r="53" spans="3:18" ht="15.75" x14ac:dyDescent="0.25">
      <c r="C53" s="106"/>
      <c r="D53" s="106"/>
      <c r="E53" s="106"/>
      <c r="F53" s="106"/>
      <c r="G53" s="106"/>
      <c r="H53" s="106"/>
      <c r="I53" s="106"/>
      <c r="J53" s="106"/>
      <c r="K53" s="106"/>
      <c r="L53" s="106"/>
      <c r="M53" s="106"/>
      <c r="N53" s="106"/>
      <c r="O53" s="106"/>
      <c r="P53" s="106"/>
      <c r="Q53" s="106"/>
      <c r="R53" s="106"/>
    </row>
    <row r="54" spans="3:18" ht="15.75" x14ac:dyDescent="0.25">
      <c r="C54" s="106"/>
      <c r="D54" s="106"/>
      <c r="E54" s="106"/>
      <c r="F54" s="106"/>
      <c r="G54" s="106"/>
      <c r="H54" s="106"/>
      <c r="I54" s="106"/>
      <c r="J54" s="106"/>
      <c r="K54" s="106"/>
      <c r="L54" s="106"/>
      <c r="M54" s="106"/>
      <c r="N54" s="106"/>
      <c r="O54" s="106"/>
      <c r="P54" s="106"/>
      <c r="Q54" s="106"/>
      <c r="R54" s="106"/>
    </row>
    <row r="55" spans="3:18" ht="15.75" x14ac:dyDescent="0.25">
      <c r="C55" s="106"/>
      <c r="D55" s="106"/>
      <c r="E55" s="106"/>
      <c r="F55" s="106"/>
      <c r="G55" s="106"/>
      <c r="H55" s="106"/>
      <c r="I55" s="106"/>
      <c r="J55" s="106"/>
      <c r="K55" s="106"/>
      <c r="L55" s="106"/>
      <c r="M55" s="106"/>
      <c r="N55" s="106"/>
      <c r="O55" s="106"/>
      <c r="P55" s="106"/>
      <c r="Q55" s="106"/>
      <c r="R55" s="106"/>
    </row>
    <row r="56" spans="3:18" ht="15.75" x14ac:dyDescent="0.25">
      <c r="C56" s="106"/>
      <c r="D56" s="106"/>
      <c r="E56" s="106"/>
      <c r="F56" s="106"/>
      <c r="G56" s="106"/>
      <c r="H56" s="106"/>
      <c r="I56" s="106"/>
      <c r="J56" s="106"/>
      <c r="K56" s="106"/>
      <c r="L56" s="106"/>
      <c r="M56" s="106"/>
      <c r="N56" s="106"/>
      <c r="O56" s="106"/>
      <c r="P56" s="106"/>
      <c r="Q56" s="106"/>
      <c r="R56" s="106"/>
    </row>
    <row r="57" spans="3:18" ht="15.75" x14ac:dyDescent="0.25">
      <c r="C57" s="106"/>
      <c r="D57" s="106"/>
      <c r="E57" s="106"/>
      <c r="F57" s="106"/>
      <c r="G57" s="106"/>
      <c r="H57" s="106"/>
      <c r="I57" s="106"/>
      <c r="J57" s="106"/>
      <c r="K57" s="106"/>
      <c r="L57" s="106"/>
      <c r="M57" s="106"/>
      <c r="N57" s="106"/>
      <c r="O57" s="106"/>
      <c r="P57" s="106"/>
      <c r="Q57" s="106"/>
      <c r="R57" s="106"/>
    </row>
    <row r="58" spans="3:18" ht="15.75" x14ac:dyDescent="0.25">
      <c r="C58" s="106"/>
      <c r="D58" s="106"/>
      <c r="E58" s="106"/>
      <c r="F58" s="106"/>
      <c r="G58" s="106"/>
      <c r="H58" s="106"/>
      <c r="I58" s="106"/>
      <c r="J58" s="106"/>
      <c r="K58" s="106"/>
      <c r="L58" s="106"/>
      <c r="M58" s="106"/>
      <c r="N58" s="106"/>
      <c r="O58" s="106"/>
      <c r="P58" s="106"/>
      <c r="Q58" s="106"/>
      <c r="R58" s="106"/>
    </row>
    <row r="59" spans="3:18" ht="15.75" x14ac:dyDescent="0.25">
      <c r="C59" s="106"/>
      <c r="D59" s="106"/>
      <c r="E59" s="106"/>
      <c r="F59" s="106"/>
      <c r="G59" s="106"/>
      <c r="H59" s="106"/>
      <c r="I59" s="106"/>
      <c r="J59" s="106"/>
      <c r="K59" s="106"/>
      <c r="L59" s="106"/>
      <c r="M59" s="106"/>
      <c r="N59" s="106"/>
      <c r="O59" s="106"/>
      <c r="P59" s="106"/>
      <c r="Q59" s="106"/>
      <c r="R59" s="106"/>
    </row>
    <row r="60" spans="3:18" ht="15.75" x14ac:dyDescent="0.25">
      <c r="C60" s="106"/>
      <c r="D60" s="106"/>
      <c r="E60" s="106"/>
      <c r="F60" s="106"/>
      <c r="G60" s="106"/>
      <c r="H60" s="106"/>
      <c r="I60" s="106"/>
      <c r="J60" s="106"/>
      <c r="K60" s="106"/>
      <c r="L60" s="106"/>
      <c r="M60" s="106"/>
      <c r="N60" s="106"/>
      <c r="O60" s="106"/>
      <c r="P60" s="106"/>
      <c r="Q60" s="106"/>
      <c r="R60" s="106"/>
    </row>
    <row r="61" spans="3:18" ht="15.75" x14ac:dyDescent="0.25">
      <c r="C61" s="106"/>
      <c r="D61" s="106"/>
      <c r="E61" s="106"/>
      <c r="F61" s="106"/>
      <c r="G61" s="106"/>
      <c r="H61" s="106"/>
      <c r="I61" s="106"/>
      <c r="J61" s="106"/>
      <c r="K61" s="106"/>
      <c r="L61" s="106"/>
      <c r="M61" s="106"/>
      <c r="N61" s="106"/>
      <c r="O61" s="106"/>
      <c r="P61" s="106"/>
      <c r="Q61" s="106"/>
      <c r="R61" s="106"/>
    </row>
    <row r="62" spans="3:18" ht="15.75" x14ac:dyDescent="0.25">
      <c r="C62" s="106"/>
      <c r="D62" s="106"/>
      <c r="E62" s="106"/>
      <c r="F62" s="106"/>
      <c r="G62" s="106"/>
      <c r="H62" s="106"/>
      <c r="I62" s="106"/>
      <c r="J62" s="106"/>
      <c r="K62" s="106"/>
      <c r="L62" s="106"/>
      <c r="M62" s="106"/>
      <c r="N62" s="106"/>
      <c r="O62" s="106"/>
      <c r="P62" s="106"/>
      <c r="Q62" s="106"/>
      <c r="R62" s="106"/>
    </row>
    <row r="63" spans="3:18" ht="15.75" x14ac:dyDescent="0.25">
      <c r="C63" s="106"/>
      <c r="D63" s="106"/>
      <c r="E63" s="106"/>
      <c r="F63" s="106"/>
      <c r="G63" s="106"/>
      <c r="H63" s="106"/>
      <c r="I63" s="106"/>
      <c r="J63" s="106"/>
      <c r="K63" s="106"/>
      <c r="L63" s="106"/>
      <c r="M63" s="106"/>
      <c r="N63" s="106"/>
      <c r="O63" s="106"/>
      <c r="P63" s="106"/>
      <c r="Q63" s="106"/>
      <c r="R63" s="106"/>
    </row>
    <row r="64" spans="3:18" ht="15.75" x14ac:dyDescent="0.25">
      <c r="C64" s="106"/>
      <c r="D64" s="106"/>
      <c r="E64" s="106"/>
      <c r="F64" s="106"/>
      <c r="G64" s="106"/>
      <c r="H64" s="106"/>
      <c r="I64" s="106"/>
      <c r="J64" s="106"/>
      <c r="K64" s="106"/>
      <c r="L64" s="106"/>
      <c r="M64" s="106"/>
      <c r="N64" s="106"/>
      <c r="O64" s="106"/>
      <c r="P64" s="106"/>
      <c r="Q64" s="106"/>
      <c r="R64" s="106"/>
    </row>
    <row r="65" spans="3:18" ht="15.75" x14ac:dyDescent="0.25">
      <c r="C65" s="106"/>
      <c r="D65" s="106"/>
      <c r="E65" s="106"/>
      <c r="F65" s="106"/>
      <c r="G65" s="106"/>
      <c r="H65" s="106"/>
      <c r="I65" s="106"/>
      <c r="J65" s="106"/>
      <c r="K65" s="106"/>
      <c r="L65" s="106"/>
      <c r="M65" s="106"/>
      <c r="N65" s="106"/>
      <c r="O65" s="106"/>
      <c r="P65" s="106"/>
      <c r="Q65" s="106"/>
      <c r="R65" s="106"/>
    </row>
    <row r="66" spans="3:18" ht="15.75" x14ac:dyDescent="0.25">
      <c r="C66" s="106"/>
      <c r="D66" s="106"/>
      <c r="E66" s="106"/>
      <c r="F66" s="106"/>
      <c r="G66" s="106"/>
      <c r="H66" s="106"/>
      <c r="I66" s="106"/>
      <c r="J66" s="106"/>
      <c r="K66" s="106"/>
      <c r="L66" s="106"/>
      <c r="M66" s="106"/>
      <c r="N66" s="106"/>
      <c r="O66" s="106"/>
      <c r="P66" s="106"/>
      <c r="Q66" s="106"/>
      <c r="R66" s="106"/>
    </row>
    <row r="67" spans="3:18" ht="15.75" x14ac:dyDescent="0.25">
      <c r="C67" s="106"/>
      <c r="D67" s="106"/>
      <c r="E67" s="106"/>
      <c r="F67" s="106"/>
      <c r="G67" s="106"/>
      <c r="H67" s="106"/>
      <c r="I67" s="106"/>
      <c r="J67" s="106"/>
      <c r="K67" s="106"/>
      <c r="L67" s="106"/>
      <c r="M67" s="106"/>
      <c r="N67" s="106"/>
      <c r="O67" s="106"/>
      <c r="P67" s="106"/>
      <c r="Q67" s="106"/>
      <c r="R67" s="106"/>
    </row>
    <row r="68" spans="3:18" ht="15.75" x14ac:dyDescent="0.25">
      <c r="C68" s="106"/>
      <c r="D68" s="106"/>
      <c r="E68" s="106"/>
      <c r="F68" s="106"/>
      <c r="G68" s="106"/>
      <c r="H68" s="106"/>
      <c r="I68" s="106"/>
      <c r="J68" s="106"/>
      <c r="K68" s="106"/>
      <c r="L68" s="106"/>
      <c r="M68" s="106"/>
      <c r="N68" s="106"/>
      <c r="O68" s="106"/>
      <c r="P68" s="106"/>
      <c r="Q68" s="106"/>
      <c r="R68" s="106"/>
    </row>
    <row r="69" spans="3:18" ht="15.75" x14ac:dyDescent="0.25">
      <c r="C69" s="106"/>
      <c r="D69" s="106"/>
      <c r="E69" s="106"/>
      <c r="F69" s="106"/>
      <c r="G69" s="106"/>
      <c r="H69" s="106"/>
      <c r="I69" s="106"/>
      <c r="J69" s="106"/>
      <c r="K69" s="106"/>
      <c r="L69" s="106"/>
      <c r="M69" s="106"/>
      <c r="N69" s="106"/>
      <c r="O69" s="106"/>
      <c r="P69" s="106"/>
      <c r="Q69" s="106"/>
      <c r="R69" s="106"/>
    </row>
    <row r="70" spans="3:18" ht="15.75" x14ac:dyDescent="0.25">
      <c r="C70" s="106"/>
      <c r="D70" s="106"/>
      <c r="E70" s="106"/>
      <c r="F70" s="106"/>
      <c r="G70" s="106"/>
      <c r="H70" s="106"/>
      <c r="I70" s="106"/>
      <c r="J70" s="106"/>
      <c r="K70" s="106"/>
      <c r="L70" s="106"/>
      <c r="M70" s="106"/>
      <c r="N70" s="106"/>
      <c r="O70" s="106"/>
      <c r="P70" s="106"/>
      <c r="Q70" s="106"/>
      <c r="R70" s="106"/>
    </row>
    <row r="71" spans="3:18" ht="15.75" x14ac:dyDescent="0.25">
      <c r="C71" s="106"/>
      <c r="D71" s="106"/>
      <c r="E71" s="106"/>
      <c r="F71" s="106"/>
      <c r="G71" s="106"/>
      <c r="H71" s="106"/>
      <c r="I71" s="106"/>
      <c r="J71" s="106"/>
      <c r="K71" s="106"/>
      <c r="L71" s="106"/>
      <c r="M71" s="106"/>
      <c r="N71" s="106"/>
      <c r="O71" s="106"/>
      <c r="P71" s="106"/>
      <c r="Q71" s="106"/>
      <c r="R71" s="106"/>
    </row>
    <row r="72" spans="3:18" ht="15.75" x14ac:dyDescent="0.25">
      <c r="C72" s="106"/>
      <c r="D72" s="106"/>
      <c r="E72" s="106"/>
      <c r="F72" s="106"/>
      <c r="G72" s="106"/>
      <c r="H72" s="106"/>
      <c r="I72" s="106"/>
      <c r="J72" s="106"/>
      <c r="K72" s="106"/>
      <c r="L72" s="106"/>
      <c r="M72" s="106"/>
      <c r="N72" s="106"/>
      <c r="O72" s="106"/>
      <c r="P72" s="106"/>
      <c r="Q72" s="106"/>
      <c r="R72" s="106"/>
    </row>
    <row r="73" spans="3:18" ht="15.75" x14ac:dyDescent="0.25">
      <c r="C73" s="106"/>
      <c r="D73" s="106"/>
      <c r="E73" s="106"/>
      <c r="F73" s="106"/>
      <c r="G73" s="106"/>
      <c r="H73" s="106"/>
      <c r="I73" s="106"/>
      <c r="J73" s="106"/>
      <c r="K73" s="106"/>
      <c r="L73" s="106"/>
      <c r="M73" s="106"/>
      <c r="N73" s="106"/>
      <c r="O73" s="106"/>
      <c r="P73" s="106"/>
      <c r="Q73" s="106"/>
      <c r="R73" s="106"/>
    </row>
    <row r="74" spans="3:18" ht="15.75" x14ac:dyDescent="0.25">
      <c r="C74" s="106"/>
      <c r="D74" s="106"/>
      <c r="E74" s="106"/>
      <c r="F74" s="106"/>
      <c r="G74" s="106"/>
      <c r="H74" s="106"/>
      <c r="I74" s="106"/>
      <c r="J74" s="106"/>
      <c r="K74" s="106"/>
      <c r="L74" s="106"/>
      <c r="M74" s="106"/>
      <c r="N74" s="106"/>
      <c r="O74" s="106"/>
      <c r="P74" s="106"/>
      <c r="Q74" s="106"/>
      <c r="R74" s="106"/>
    </row>
    <row r="75" spans="3:18" ht="15.75" x14ac:dyDescent="0.25">
      <c r="C75" s="106"/>
      <c r="D75" s="106"/>
      <c r="E75" s="106"/>
      <c r="F75" s="106"/>
      <c r="G75" s="106"/>
      <c r="H75" s="106"/>
      <c r="I75" s="106"/>
      <c r="J75" s="106"/>
      <c r="K75" s="106"/>
      <c r="L75" s="106"/>
      <c r="M75" s="106"/>
      <c r="N75" s="106"/>
      <c r="O75" s="106"/>
      <c r="P75" s="106"/>
      <c r="Q75" s="106"/>
      <c r="R75" s="106"/>
    </row>
    <row r="76" spans="3:18" ht="15.75" x14ac:dyDescent="0.25">
      <c r="C76" s="106"/>
      <c r="D76" s="106"/>
      <c r="E76" s="106"/>
      <c r="F76" s="106"/>
      <c r="G76" s="106"/>
      <c r="H76" s="106"/>
      <c r="I76" s="106"/>
      <c r="J76" s="106"/>
      <c r="K76" s="106"/>
      <c r="L76" s="106"/>
      <c r="M76" s="106"/>
      <c r="N76" s="106"/>
      <c r="O76" s="106"/>
      <c r="P76" s="106"/>
      <c r="Q76" s="106"/>
      <c r="R76" s="106"/>
    </row>
    <row r="77" spans="3:18" ht="15.75" x14ac:dyDescent="0.25">
      <c r="C77" s="106"/>
      <c r="D77" s="106"/>
      <c r="E77" s="106"/>
      <c r="F77" s="106"/>
      <c r="G77" s="106"/>
      <c r="H77" s="106"/>
      <c r="I77" s="106"/>
      <c r="J77" s="106"/>
      <c r="K77" s="106"/>
      <c r="L77" s="106"/>
      <c r="M77" s="106"/>
      <c r="N77" s="106"/>
      <c r="O77" s="106"/>
      <c r="P77" s="106"/>
      <c r="Q77" s="106"/>
      <c r="R77" s="106"/>
    </row>
    <row r="78" spans="3:18" ht="15.75" x14ac:dyDescent="0.25">
      <c r="C78" s="106"/>
      <c r="D78" s="106"/>
      <c r="E78" s="106"/>
      <c r="F78" s="106"/>
      <c r="G78" s="106"/>
      <c r="H78" s="106"/>
      <c r="I78" s="106"/>
      <c r="J78" s="106"/>
      <c r="K78" s="106"/>
      <c r="L78" s="106"/>
      <c r="M78" s="106"/>
      <c r="N78" s="106"/>
      <c r="O78" s="106"/>
      <c r="P78" s="106"/>
      <c r="Q78" s="106"/>
      <c r="R78" s="106"/>
    </row>
    <row r="79" spans="3:18" ht="15.75" x14ac:dyDescent="0.25">
      <c r="C79" s="106"/>
      <c r="D79" s="106"/>
      <c r="E79" s="106"/>
      <c r="F79" s="106"/>
      <c r="G79" s="106"/>
      <c r="H79" s="106"/>
      <c r="I79" s="106"/>
      <c r="J79" s="106"/>
      <c r="K79" s="106"/>
      <c r="L79" s="106"/>
      <c r="M79" s="106"/>
      <c r="N79" s="106"/>
      <c r="O79" s="106"/>
      <c r="P79" s="106"/>
      <c r="Q79" s="106"/>
      <c r="R79" s="106"/>
    </row>
    <row r="80" spans="3:18" ht="15.75" x14ac:dyDescent="0.25">
      <c r="C80" s="106"/>
      <c r="D80" s="106"/>
      <c r="E80" s="106"/>
      <c r="F80" s="106"/>
      <c r="G80" s="106"/>
      <c r="H80" s="106"/>
      <c r="I80" s="106"/>
      <c r="J80" s="106"/>
      <c r="K80" s="106"/>
      <c r="L80" s="106"/>
      <c r="M80" s="106"/>
      <c r="N80" s="106"/>
      <c r="O80" s="106"/>
      <c r="P80" s="106"/>
      <c r="Q80" s="106"/>
      <c r="R80" s="106"/>
    </row>
    <row r="81" spans="3:18" ht="15.75" x14ac:dyDescent="0.25">
      <c r="C81" s="106"/>
      <c r="D81" s="106"/>
      <c r="E81" s="106"/>
      <c r="F81" s="106"/>
      <c r="G81" s="106"/>
      <c r="H81" s="106"/>
      <c r="I81" s="106"/>
      <c r="J81" s="106"/>
      <c r="K81" s="106"/>
      <c r="L81" s="106"/>
      <c r="M81" s="106"/>
      <c r="N81" s="106"/>
      <c r="O81" s="106"/>
      <c r="P81" s="106"/>
      <c r="Q81" s="106"/>
      <c r="R81" s="106"/>
    </row>
    <row r="82" spans="3:18" ht="15.75" x14ac:dyDescent="0.25">
      <c r="C82" s="106"/>
      <c r="D82" s="106"/>
      <c r="E82" s="106"/>
      <c r="F82" s="106"/>
      <c r="G82" s="106"/>
      <c r="H82" s="106"/>
      <c r="I82" s="106"/>
      <c r="J82" s="106"/>
      <c r="K82" s="106"/>
      <c r="L82" s="106"/>
      <c r="M82" s="106"/>
      <c r="N82" s="106"/>
      <c r="O82" s="106"/>
      <c r="P82" s="106"/>
      <c r="Q82" s="106"/>
      <c r="R82" s="106"/>
    </row>
    <row r="83" spans="3:18" ht="15.75" x14ac:dyDescent="0.25">
      <c r="C83" s="106"/>
      <c r="D83" s="106"/>
      <c r="E83" s="106"/>
      <c r="F83" s="106"/>
      <c r="G83" s="106"/>
      <c r="H83" s="106"/>
      <c r="I83" s="106"/>
      <c r="J83" s="106"/>
      <c r="K83" s="106"/>
      <c r="L83" s="106"/>
      <c r="M83" s="106"/>
      <c r="N83" s="106"/>
      <c r="O83" s="106"/>
      <c r="P83" s="106"/>
      <c r="Q83" s="106"/>
      <c r="R83" s="106"/>
    </row>
    <row r="84" spans="3:18" ht="15.75" x14ac:dyDescent="0.25">
      <c r="C84" s="106"/>
      <c r="D84" s="106"/>
      <c r="E84" s="106"/>
      <c r="F84" s="106"/>
      <c r="G84" s="106"/>
      <c r="H84" s="106"/>
      <c r="I84" s="106"/>
      <c r="J84" s="106"/>
      <c r="K84" s="106"/>
      <c r="L84" s="106"/>
      <c r="M84" s="106"/>
      <c r="N84" s="106"/>
      <c r="O84" s="106"/>
      <c r="P84" s="106"/>
      <c r="Q84" s="106"/>
      <c r="R84" s="106"/>
    </row>
    <row r="85" spans="3:18" ht="15.75" x14ac:dyDescent="0.25">
      <c r="C85" s="106"/>
      <c r="D85" s="106"/>
      <c r="E85" s="106"/>
      <c r="F85" s="106"/>
      <c r="G85" s="106"/>
      <c r="H85" s="106"/>
      <c r="I85" s="106"/>
      <c r="J85" s="106"/>
      <c r="K85" s="106"/>
      <c r="L85" s="106"/>
      <c r="M85" s="106"/>
      <c r="N85" s="106"/>
      <c r="O85" s="106"/>
      <c r="P85" s="106"/>
      <c r="Q85" s="106"/>
      <c r="R85" s="106"/>
    </row>
    <row r="86" spans="3:18" ht="15.75" x14ac:dyDescent="0.25">
      <c r="C86" s="106"/>
      <c r="D86" s="106"/>
      <c r="E86" s="106"/>
      <c r="F86" s="106"/>
      <c r="G86" s="106"/>
      <c r="H86" s="106"/>
      <c r="I86" s="106"/>
      <c r="J86" s="106"/>
      <c r="K86" s="106"/>
      <c r="L86" s="106"/>
      <c r="M86" s="106"/>
      <c r="N86" s="106"/>
      <c r="O86" s="106"/>
      <c r="P86" s="106"/>
      <c r="Q86" s="106"/>
      <c r="R86" s="106"/>
    </row>
    <row r="87" spans="3:18" ht="15.75" x14ac:dyDescent="0.25">
      <c r="C87" s="106"/>
      <c r="D87" s="106"/>
      <c r="E87" s="106"/>
      <c r="F87" s="106"/>
      <c r="G87" s="106"/>
      <c r="H87" s="106"/>
      <c r="I87" s="106"/>
      <c r="J87" s="106"/>
      <c r="K87" s="106"/>
      <c r="L87" s="106"/>
      <c r="M87" s="106"/>
      <c r="N87" s="106"/>
      <c r="O87" s="106"/>
      <c r="P87" s="106"/>
      <c r="Q87" s="106"/>
      <c r="R87" s="106"/>
    </row>
    <row r="88" spans="3:18" ht="15.75" x14ac:dyDescent="0.25">
      <c r="C88" s="106"/>
      <c r="D88" s="106"/>
      <c r="E88" s="106"/>
      <c r="F88" s="106"/>
      <c r="G88" s="106"/>
      <c r="H88" s="106"/>
      <c r="I88" s="106"/>
      <c r="J88" s="106"/>
      <c r="K88" s="106"/>
      <c r="L88" s="106"/>
      <c r="M88" s="106"/>
      <c r="N88" s="106"/>
      <c r="O88" s="106"/>
      <c r="P88" s="106"/>
      <c r="Q88" s="106"/>
      <c r="R88" s="106"/>
    </row>
    <row r="89" spans="3:18" ht="15.75" x14ac:dyDescent="0.25">
      <c r="C89" s="106"/>
      <c r="D89" s="106"/>
      <c r="E89" s="106"/>
      <c r="F89" s="106"/>
      <c r="G89" s="106"/>
      <c r="H89" s="106"/>
      <c r="I89" s="106"/>
      <c r="J89" s="106"/>
      <c r="K89" s="106"/>
      <c r="L89" s="106"/>
      <c r="M89" s="106"/>
      <c r="N89" s="106"/>
      <c r="O89" s="106"/>
      <c r="P89" s="106"/>
      <c r="Q89" s="106"/>
      <c r="R89" s="106"/>
    </row>
    <row r="90" spans="3:18" ht="15.75" x14ac:dyDescent="0.25">
      <c r="C90" s="106"/>
      <c r="D90" s="106"/>
      <c r="E90" s="106"/>
      <c r="F90" s="106"/>
      <c r="G90" s="106"/>
      <c r="H90" s="106"/>
      <c r="I90" s="106"/>
      <c r="J90" s="106"/>
      <c r="K90" s="106"/>
      <c r="L90" s="106"/>
      <c r="M90" s="106"/>
      <c r="N90" s="106"/>
      <c r="O90" s="106"/>
      <c r="P90" s="106"/>
      <c r="Q90" s="106"/>
      <c r="R90" s="106"/>
    </row>
    <row r="91" spans="3:18" ht="15.75" x14ac:dyDescent="0.25">
      <c r="C91" s="106"/>
      <c r="D91" s="106"/>
      <c r="E91" s="106"/>
      <c r="F91" s="106"/>
      <c r="G91" s="106"/>
      <c r="H91" s="106"/>
      <c r="I91" s="106"/>
      <c r="J91" s="106"/>
      <c r="K91" s="106"/>
      <c r="L91" s="106"/>
      <c r="M91" s="106"/>
      <c r="N91" s="106"/>
      <c r="O91" s="106"/>
      <c r="P91" s="106"/>
      <c r="Q91" s="106"/>
      <c r="R91" s="106"/>
    </row>
    <row r="92" spans="3:18" ht="15.75" x14ac:dyDescent="0.25">
      <c r="C92" s="106"/>
      <c r="D92" s="106"/>
      <c r="E92" s="106"/>
      <c r="F92" s="106"/>
      <c r="G92" s="106"/>
      <c r="H92" s="106"/>
      <c r="I92" s="106"/>
      <c r="J92" s="106"/>
      <c r="K92" s="106"/>
      <c r="L92" s="106"/>
      <c r="M92" s="106"/>
      <c r="N92" s="106"/>
      <c r="O92" s="106"/>
      <c r="P92" s="106"/>
      <c r="Q92" s="106"/>
      <c r="R92" s="106"/>
    </row>
    <row r="93" spans="3:18" ht="15.75" x14ac:dyDescent="0.25">
      <c r="C93" s="106"/>
      <c r="D93" s="106"/>
      <c r="E93" s="106"/>
      <c r="F93" s="106"/>
      <c r="G93" s="106"/>
      <c r="H93" s="106"/>
      <c r="I93" s="106"/>
      <c r="J93" s="106"/>
      <c r="K93" s="106"/>
      <c r="L93" s="106"/>
      <c r="M93" s="106"/>
      <c r="N93" s="106"/>
      <c r="O93" s="106"/>
      <c r="P93" s="106"/>
      <c r="Q93" s="106"/>
      <c r="R93" s="106"/>
    </row>
    <row r="94" spans="3:18" ht="15.75" x14ac:dyDescent="0.25">
      <c r="C94" s="106"/>
      <c r="D94" s="106"/>
      <c r="E94" s="106"/>
      <c r="F94" s="106"/>
      <c r="G94" s="106"/>
      <c r="H94" s="106"/>
      <c r="I94" s="106"/>
      <c r="J94" s="106"/>
      <c r="K94" s="106"/>
      <c r="L94" s="106"/>
      <c r="M94" s="106"/>
      <c r="N94" s="106"/>
      <c r="O94" s="106"/>
      <c r="P94" s="106"/>
      <c r="Q94" s="106"/>
      <c r="R94" s="106"/>
    </row>
    <row r="95" spans="3:18" ht="15.75" x14ac:dyDescent="0.25">
      <c r="C95" s="106"/>
      <c r="D95" s="106"/>
      <c r="E95" s="106"/>
      <c r="F95" s="106"/>
      <c r="G95" s="106"/>
      <c r="H95" s="106"/>
      <c r="I95" s="106"/>
      <c r="J95" s="106"/>
      <c r="K95" s="106"/>
      <c r="L95" s="106"/>
      <c r="M95" s="106"/>
      <c r="N95" s="106"/>
      <c r="O95" s="106"/>
      <c r="P95" s="106"/>
      <c r="Q95" s="106"/>
      <c r="R95" s="106"/>
    </row>
    <row r="96" spans="3:18" ht="15.75" x14ac:dyDescent="0.25">
      <c r="C96" s="106"/>
      <c r="D96" s="106"/>
      <c r="E96" s="106"/>
      <c r="F96" s="106"/>
      <c r="G96" s="106"/>
      <c r="H96" s="106"/>
      <c r="I96" s="106"/>
      <c r="J96" s="106"/>
      <c r="K96" s="106"/>
      <c r="L96" s="106"/>
      <c r="M96" s="106"/>
      <c r="N96" s="106"/>
      <c r="O96" s="106"/>
      <c r="P96" s="106"/>
      <c r="Q96" s="106"/>
      <c r="R96" s="106"/>
    </row>
    <row r="97" spans="3:18" ht="15.75" x14ac:dyDescent="0.25">
      <c r="C97" s="106"/>
      <c r="D97" s="106"/>
      <c r="E97" s="106"/>
      <c r="F97" s="106"/>
      <c r="G97" s="106"/>
      <c r="H97" s="106"/>
      <c r="I97" s="106"/>
      <c r="J97" s="106"/>
      <c r="K97" s="106"/>
      <c r="L97" s="106"/>
      <c r="M97" s="106"/>
      <c r="N97" s="106"/>
      <c r="O97" s="106"/>
      <c r="P97" s="106"/>
      <c r="Q97" s="106"/>
      <c r="R97" s="106"/>
    </row>
    <row r="98" spans="3:18" ht="15.75" x14ac:dyDescent="0.25">
      <c r="C98" s="106"/>
      <c r="D98" s="106"/>
      <c r="E98" s="106"/>
      <c r="F98" s="106"/>
      <c r="G98" s="106"/>
      <c r="H98" s="106"/>
      <c r="I98" s="106"/>
      <c r="J98" s="106"/>
      <c r="K98" s="106"/>
      <c r="L98" s="106"/>
      <c r="M98" s="106"/>
      <c r="N98" s="106"/>
      <c r="O98" s="106"/>
      <c r="P98" s="106"/>
      <c r="Q98" s="106"/>
      <c r="R98" s="106"/>
    </row>
    <row r="99" spans="3:18" ht="15.75" x14ac:dyDescent="0.25">
      <c r="C99" s="106"/>
      <c r="D99" s="106"/>
      <c r="E99" s="106"/>
      <c r="F99" s="106"/>
      <c r="G99" s="106"/>
      <c r="H99" s="106"/>
      <c r="I99" s="106"/>
      <c r="J99" s="106"/>
      <c r="K99" s="106"/>
      <c r="L99" s="106"/>
      <c r="M99" s="106"/>
      <c r="N99" s="106"/>
      <c r="O99" s="106"/>
      <c r="P99" s="106"/>
      <c r="Q99" s="106"/>
      <c r="R99" s="106"/>
    </row>
    <row r="100" spans="3:18" ht="15.75" x14ac:dyDescent="0.25">
      <c r="C100" s="106"/>
      <c r="D100" s="106"/>
      <c r="E100" s="106"/>
      <c r="F100" s="106"/>
      <c r="G100" s="106"/>
      <c r="H100" s="106"/>
      <c r="I100" s="106"/>
      <c r="J100" s="106"/>
      <c r="K100" s="106"/>
      <c r="L100" s="106"/>
      <c r="M100" s="106"/>
      <c r="N100" s="106"/>
      <c r="O100" s="106"/>
      <c r="P100" s="106"/>
      <c r="Q100" s="106"/>
      <c r="R100" s="106"/>
    </row>
    <row r="101" spans="3:18" ht="15.75" x14ac:dyDescent="0.25">
      <c r="C101" s="106"/>
      <c r="D101" s="106"/>
      <c r="E101" s="106"/>
      <c r="F101" s="106"/>
      <c r="G101" s="106"/>
      <c r="H101" s="106"/>
      <c r="I101" s="106"/>
      <c r="J101" s="106"/>
      <c r="K101" s="106"/>
      <c r="L101" s="106"/>
      <c r="M101" s="106"/>
      <c r="N101" s="106"/>
      <c r="O101" s="106"/>
      <c r="P101" s="106"/>
      <c r="Q101" s="106"/>
      <c r="R101" s="106"/>
    </row>
    <row r="102" spans="3:18" ht="15.75" x14ac:dyDescent="0.25">
      <c r="C102" s="106"/>
      <c r="D102" s="106"/>
      <c r="E102" s="106"/>
      <c r="F102" s="106"/>
      <c r="G102" s="106"/>
      <c r="H102" s="106"/>
      <c r="I102" s="106"/>
      <c r="J102" s="106"/>
      <c r="K102" s="106"/>
      <c r="L102" s="106"/>
      <c r="M102" s="106"/>
      <c r="N102" s="106"/>
      <c r="O102" s="106"/>
      <c r="P102" s="106"/>
      <c r="Q102" s="106"/>
      <c r="R102" s="106"/>
    </row>
    <row r="103" spans="3:18" ht="15.75" x14ac:dyDescent="0.25">
      <c r="C103" s="106"/>
      <c r="D103" s="106"/>
      <c r="E103" s="106"/>
      <c r="F103" s="106"/>
      <c r="G103" s="106"/>
      <c r="H103" s="106"/>
      <c r="I103" s="106"/>
      <c r="J103" s="106"/>
      <c r="K103" s="106"/>
      <c r="L103" s="106"/>
      <c r="M103" s="106"/>
      <c r="N103" s="106"/>
      <c r="O103" s="106"/>
      <c r="P103" s="106"/>
      <c r="Q103" s="106"/>
      <c r="R103" s="106"/>
    </row>
    <row r="104" spans="3:18" ht="15.75" x14ac:dyDescent="0.25">
      <c r="C104" s="106"/>
      <c r="D104" s="106"/>
      <c r="E104" s="106"/>
      <c r="F104" s="106"/>
      <c r="G104" s="106"/>
      <c r="H104" s="106"/>
      <c r="I104" s="106"/>
      <c r="J104" s="106"/>
      <c r="K104" s="106"/>
      <c r="L104" s="106"/>
      <c r="M104" s="106"/>
      <c r="N104" s="106"/>
      <c r="O104" s="106"/>
      <c r="P104" s="106"/>
      <c r="Q104" s="106"/>
      <c r="R104" s="106"/>
    </row>
    <row r="105" spans="3:18" ht="15.75" x14ac:dyDescent="0.25">
      <c r="C105" s="106"/>
      <c r="D105" s="106"/>
      <c r="E105" s="106"/>
      <c r="F105" s="106"/>
      <c r="G105" s="106"/>
      <c r="H105" s="106"/>
      <c r="I105" s="106"/>
      <c r="J105" s="106"/>
      <c r="K105" s="106"/>
      <c r="L105" s="106"/>
      <c r="M105" s="106"/>
      <c r="N105" s="106"/>
      <c r="O105" s="106"/>
      <c r="P105" s="106"/>
      <c r="Q105" s="106"/>
      <c r="R105" s="106"/>
    </row>
    <row r="106" spans="3:18" ht="15.75" x14ac:dyDescent="0.25">
      <c r="C106" s="106"/>
      <c r="D106" s="106"/>
      <c r="E106" s="106"/>
      <c r="F106" s="106"/>
      <c r="G106" s="106"/>
      <c r="H106" s="106"/>
      <c r="I106" s="106"/>
      <c r="J106" s="106"/>
      <c r="K106" s="106"/>
      <c r="L106" s="106"/>
      <c r="M106" s="106"/>
      <c r="N106" s="106"/>
      <c r="O106" s="106"/>
      <c r="P106" s="106"/>
      <c r="Q106" s="106"/>
      <c r="R106" s="106"/>
    </row>
    <row r="107" spans="3:18" ht="15.75" x14ac:dyDescent="0.25">
      <c r="C107" s="106"/>
      <c r="D107" s="106"/>
      <c r="E107" s="106"/>
      <c r="F107" s="106"/>
      <c r="G107" s="106"/>
      <c r="H107" s="106"/>
      <c r="I107" s="106"/>
      <c r="J107" s="106"/>
      <c r="K107" s="106"/>
      <c r="L107" s="106"/>
      <c r="M107" s="106"/>
      <c r="N107" s="106"/>
      <c r="O107" s="106"/>
      <c r="P107" s="106"/>
      <c r="Q107" s="106"/>
      <c r="R107" s="106"/>
    </row>
    <row r="108" spans="3:18" ht="15.75" x14ac:dyDescent="0.25">
      <c r="C108" s="106"/>
      <c r="D108" s="106"/>
      <c r="E108" s="106"/>
      <c r="F108" s="106"/>
      <c r="G108" s="106"/>
      <c r="H108" s="106"/>
      <c r="I108" s="106"/>
      <c r="J108" s="106"/>
      <c r="K108" s="106"/>
      <c r="L108" s="106"/>
      <c r="M108" s="106"/>
      <c r="N108" s="106"/>
      <c r="O108" s="106"/>
      <c r="P108" s="106"/>
      <c r="Q108" s="106"/>
      <c r="R108" s="106"/>
    </row>
    <row r="109" spans="3:18" ht="15.75" x14ac:dyDescent="0.25">
      <c r="C109" s="106"/>
      <c r="D109" s="106"/>
      <c r="E109" s="106"/>
      <c r="F109" s="106"/>
      <c r="G109" s="106"/>
      <c r="H109" s="106"/>
      <c r="I109" s="106"/>
      <c r="J109" s="106"/>
      <c r="K109" s="106"/>
      <c r="L109" s="106"/>
      <c r="M109" s="106"/>
      <c r="N109" s="106"/>
      <c r="O109" s="106"/>
      <c r="P109" s="106"/>
      <c r="Q109" s="106"/>
      <c r="R109" s="106"/>
    </row>
    <row r="110" spans="3:18" ht="15.75" x14ac:dyDescent="0.25">
      <c r="C110" s="106"/>
      <c r="D110" s="106"/>
      <c r="E110" s="106"/>
      <c r="F110" s="106"/>
      <c r="G110" s="106"/>
      <c r="H110" s="106"/>
      <c r="I110" s="106"/>
      <c r="J110" s="106"/>
      <c r="K110" s="106"/>
      <c r="L110" s="106"/>
      <c r="M110" s="106"/>
      <c r="N110" s="106"/>
      <c r="O110" s="106"/>
      <c r="P110" s="106"/>
      <c r="Q110" s="106"/>
      <c r="R110" s="106"/>
    </row>
    <row r="111" spans="3:18" ht="15.75" x14ac:dyDescent="0.25">
      <c r="C111" s="106"/>
      <c r="D111" s="106"/>
      <c r="E111" s="106"/>
      <c r="F111" s="106"/>
      <c r="G111" s="106"/>
      <c r="H111" s="106"/>
      <c r="I111" s="106"/>
      <c r="J111" s="106"/>
      <c r="K111" s="106"/>
      <c r="L111" s="106"/>
      <c r="M111" s="106"/>
      <c r="N111" s="106"/>
      <c r="O111" s="106"/>
      <c r="P111" s="106"/>
      <c r="Q111" s="106"/>
      <c r="R111" s="106"/>
    </row>
    <row r="112" spans="3:18" ht="15.75" x14ac:dyDescent="0.25">
      <c r="C112" s="106"/>
      <c r="D112" s="106"/>
      <c r="E112" s="106"/>
      <c r="F112" s="106"/>
      <c r="G112" s="106"/>
      <c r="H112" s="106"/>
      <c r="I112" s="106"/>
      <c r="J112" s="106"/>
      <c r="K112" s="106"/>
      <c r="L112" s="106"/>
      <c r="M112" s="106"/>
      <c r="N112" s="106"/>
      <c r="O112" s="106"/>
      <c r="P112" s="106"/>
      <c r="Q112" s="106"/>
      <c r="R112" s="106"/>
    </row>
    <row r="113" spans="3:18" ht="15.75" x14ac:dyDescent="0.25">
      <c r="C113" s="106"/>
      <c r="D113" s="106"/>
      <c r="E113" s="106"/>
      <c r="F113" s="106"/>
      <c r="G113" s="106"/>
      <c r="H113" s="106"/>
      <c r="I113" s="106"/>
      <c r="J113" s="106"/>
      <c r="K113" s="106"/>
      <c r="L113" s="106"/>
      <c r="M113" s="106"/>
      <c r="N113" s="106"/>
      <c r="O113" s="106"/>
      <c r="P113" s="106"/>
      <c r="Q113" s="106"/>
      <c r="R113" s="106"/>
    </row>
    <row r="114" spans="3:18" ht="15.75" x14ac:dyDescent="0.25">
      <c r="C114" s="106"/>
      <c r="D114" s="106"/>
      <c r="E114" s="106"/>
      <c r="F114" s="106"/>
      <c r="G114" s="106"/>
      <c r="H114" s="106"/>
      <c r="I114" s="106"/>
      <c r="J114" s="106"/>
      <c r="K114" s="106"/>
      <c r="L114" s="106"/>
      <c r="M114" s="106"/>
      <c r="N114" s="106"/>
      <c r="O114" s="106"/>
      <c r="P114" s="106"/>
      <c r="Q114" s="106"/>
      <c r="R114" s="106"/>
    </row>
    <row r="115" spans="3:18" ht="15.75" x14ac:dyDescent="0.25">
      <c r="C115" s="106"/>
      <c r="D115" s="106"/>
      <c r="E115" s="106"/>
      <c r="F115" s="106"/>
      <c r="G115" s="106"/>
      <c r="H115" s="106"/>
      <c r="I115" s="106"/>
      <c r="J115" s="106"/>
      <c r="K115" s="106"/>
      <c r="L115" s="106"/>
      <c r="M115" s="106"/>
      <c r="N115" s="106"/>
      <c r="O115" s="106"/>
      <c r="P115" s="106"/>
      <c r="Q115" s="106"/>
      <c r="R115" s="106"/>
    </row>
    <row r="116" spans="3:18" ht="15.75" x14ac:dyDescent="0.25">
      <c r="C116" s="106"/>
      <c r="D116" s="106"/>
      <c r="E116" s="106"/>
      <c r="F116" s="106"/>
      <c r="G116" s="106"/>
      <c r="H116" s="106"/>
      <c r="I116" s="106"/>
      <c r="J116" s="106"/>
      <c r="K116" s="106"/>
      <c r="L116" s="106"/>
      <c r="M116" s="106"/>
      <c r="N116" s="106"/>
      <c r="O116" s="106"/>
      <c r="P116" s="106"/>
      <c r="Q116" s="106"/>
      <c r="R116" s="106"/>
    </row>
    <row r="117" spans="3:18" ht="15.75" x14ac:dyDescent="0.25">
      <c r="C117" s="106"/>
      <c r="D117" s="106"/>
      <c r="E117" s="106"/>
      <c r="F117" s="106"/>
      <c r="G117" s="106"/>
      <c r="H117" s="106"/>
      <c r="I117" s="106"/>
      <c r="J117" s="106"/>
      <c r="K117" s="106"/>
      <c r="L117" s="106"/>
      <c r="M117" s="106"/>
      <c r="N117" s="106"/>
      <c r="O117" s="106"/>
      <c r="P117" s="106"/>
      <c r="Q117" s="106"/>
      <c r="R117" s="106"/>
    </row>
    <row r="118" spans="3:18" ht="15.75" x14ac:dyDescent="0.25">
      <c r="C118" s="106"/>
      <c r="D118" s="106"/>
      <c r="E118" s="106"/>
      <c r="F118" s="106"/>
      <c r="G118" s="106"/>
      <c r="H118" s="106"/>
      <c r="I118" s="106"/>
      <c r="J118" s="106"/>
      <c r="K118" s="106"/>
      <c r="L118" s="106"/>
      <c r="M118" s="106"/>
      <c r="N118" s="106"/>
      <c r="O118" s="106"/>
      <c r="P118" s="106"/>
      <c r="Q118" s="106"/>
      <c r="R118" s="106"/>
    </row>
    <row r="119" spans="3:18" ht="15.75" x14ac:dyDescent="0.25">
      <c r="C119" s="106"/>
      <c r="D119" s="106"/>
      <c r="E119" s="106"/>
      <c r="F119" s="106"/>
      <c r="G119" s="106"/>
      <c r="H119" s="106"/>
      <c r="I119" s="106"/>
      <c r="J119" s="106"/>
      <c r="K119" s="106"/>
      <c r="L119" s="106"/>
      <c r="M119" s="106"/>
      <c r="N119" s="106"/>
      <c r="O119" s="106"/>
      <c r="P119" s="106"/>
      <c r="Q119" s="106"/>
      <c r="R119" s="106"/>
    </row>
    <row r="120" spans="3:18" ht="15.75" x14ac:dyDescent="0.25">
      <c r="C120" s="106"/>
      <c r="D120" s="106"/>
      <c r="E120" s="106"/>
      <c r="F120" s="106"/>
      <c r="G120" s="106"/>
      <c r="H120" s="106"/>
      <c r="I120" s="106"/>
      <c r="J120" s="106"/>
      <c r="K120" s="106"/>
      <c r="L120" s="106"/>
      <c r="M120" s="106"/>
      <c r="N120" s="106"/>
      <c r="O120" s="106"/>
      <c r="P120" s="106"/>
      <c r="Q120" s="106"/>
      <c r="R120" s="106"/>
    </row>
    <row r="121" spans="3:18" ht="15.75" x14ac:dyDescent="0.25">
      <c r="C121" s="106"/>
      <c r="D121" s="106"/>
      <c r="E121" s="106"/>
      <c r="F121" s="106"/>
      <c r="G121" s="106"/>
      <c r="H121" s="106"/>
      <c r="I121" s="106"/>
      <c r="J121" s="106"/>
      <c r="K121" s="106"/>
      <c r="L121" s="106"/>
      <c r="M121" s="106"/>
      <c r="N121" s="106"/>
      <c r="O121" s="106"/>
      <c r="P121" s="106"/>
      <c r="Q121" s="106"/>
      <c r="R121" s="106"/>
    </row>
    <row r="122" spans="3:18" ht="15.75" x14ac:dyDescent="0.25">
      <c r="C122" s="106"/>
      <c r="D122" s="106"/>
      <c r="E122" s="106"/>
      <c r="F122" s="106"/>
      <c r="G122" s="106"/>
      <c r="H122" s="106"/>
      <c r="I122" s="106"/>
      <c r="J122" s="106"/>
      <c r="K122" s="106"/>
      <c r="L122" s="106"/>
      <c r="M122" s="106"/>
      <c r="N122" s="106"/>
      <c r="O122" s="106"/>
      <c r="P122" s="106"/>
      <c r="Q122" s="106"/>
      <c r="R122" s="106"/>
    </row>
    <row r="123" spans="3:18" ht="15.75" x14ac:dyDescent="0.25">
      <c r="C123" s="106"/>
      <c r="D123" s="106"/>
      <c r="E123" s="106"/>
      <c r="F123" s="106"/>
      <c r="G123" s="106"/>
      <c r="H123" s="106"/>
      <c r="I123" s="106"/>
      <c r="J123" s="106"/>
      <c r="K123" s="106"/>
      <c r="L123" s="106"/>
      <c r="M123" s="106"/>
      <c r="N123" s="106"/>
      <c r="O123" s="106"/>
      <c r="P123" s="106"/>
      <c r="Q123" s="106"/>
      <c r="R123" s="106"/>
    </row>
    <row r="124" spans="3:18" ht="15.75" x14ac:dyDescent="0.25">
      <c r="C124" s="106"/>
      <c r="D124" s="106"/>
      <c r="E124" s="106"/>
      <c r="F124" s="106"/>
      <c r="G124" s="106"/>
      <c r="H124" s="106"/>
      <c r="I124" s="106"/>
      <c r="J124" s="106"/>
      <c r="K124" s="106"/>
      <c r="L124" s="106"/>
      <c r="M124" s="106"/>
      <c r="N124" s="106"/>
      <c r="O124" s="106"/>
      <c r="P124" s="106"/>
      <c r="Q124" s="106"/>
      <c r="R124" s="106"/>
    </row>
    <row r="125" spans="3:18" ht="15.75" x14ac:dyDescent="0.25">
      <c r="C125" s="106"/>
      <c r="D125" s="106"/>
      <c r="E125" s="106"/>
      <c r="F125" s="106"/>
      <c r="G125" s="106"/>
      <c r="H125" s="106"/>
      <c r="I125" s="106"/>
      <c r="J125" s="106"/>
      <c r="K125" s="106"/>
      <c r="L125" s="106"/>
      <c r="M125" s="106"/>
      <c r="N125" s="106"/>
      <c r="O125" s="106"/>
      <c r="P125" s="106"/>
      <c r="Q125" s="106"/>
      <c r="R125" s="106"/>
    </row>
    <row r="126" spans="3:18" ht="15.75" x14ac:dyDescent="0.25">
      <c r="C126" s="106"/>
      <c r="D126" s="106"/>
      <c r="E126" s="106"/>
      <c r="F126" s="106"/>
      <c r="G126" s="106"/>
      <c r="H126" s="106"/>
      <c r="I126" s="106"/>
      <c r="J126" s="106"/>
      <c r="K126" s="106"/>
      <c r="L126" s="106"/>
      <c r="M126" s="106"/>
      <c r="N126" s="106"/>
      <c r="O126" s="106"/>
      <c r="P126" s="106"/>
      <c r="Q126" s="106"/>
      <c r="R126" s="106"/>
    </row>
    <row r="127" spans="3:18" ht="15.75" x14ac:dyDescent="0.25">
      <c r="C127" s="106"/>
      <c r="D127" s="106"/>
      <c r="E127" s="106"/>
      <c r="F127" s="106"/>
      <c r="G127" s="106"/>
      <c r="H127" s="106"/>
      <c r="I127" s="106"/>
      <c r="J127" s="106"/>
      <c r="K127" s="106"/>
      <c r="L127" s="106"/>
      <c r="M127" s="106"/>
      <c r="N127" s="106"/>
      <c r="O127" s="106"/>
      <c r="P127" s="106"/>
      <c r="Q127" s="106"/>
      <c r="R127" s="106"/>
    </row>
    <row r="128" spans="3:18" ht="15.75" x14ac:dyDescent="0.25">
      <c r="C128" s="106"/>
      <c r="D128" s="106"/>
      <c r="E128" s="106"/>
      <c r="F128" s="106"/>
      <c r="G128" s="106"/>
      <c r="H128" s="106"/>
      <c r="I128" s="106"/>
      <c r="J128" s="106"/>
      <c r="K128" s="106"/>
      <c r="L128" s="106"/>
      <c r="M128" s="106"/>
      <c r="N128" s="106"/>
      <c r="O128" s="106"/>
      <c r="P128" s="106"/>
      <c r="Q128" s="106"/>
      <c r="R128" s="106"/>
    </row>
    <row r="129" spans="3:18" ht="15.75" x14ac:dyDescent="0.25">
      <c r="C129" s="106"/>
      <c r="D129" s="106"/>
      <c r="E129" s="106"/>
      <c r="F129" s="106"/>
      <c r="G129" s="106"/>
      <c r="H129" s="106"/>
      <c r="I129" s="106"/>
      <c r="J129" s="106"/>
      <c r="K129" s="106"/>
      <c r="L129" s="106"/>
      <c r="M129" s="106"/>
      <c r="N129" s="106"/>
      <c r="O129" s="106"/>
      <c r="P129" s="106"/>
      <c r="Q129" s="106"/>
      <c r="R129" s="106"/>
    </row>
    <row r="130" spans="3:18" ht="15.75" x14ac:dyDescent="0.25">
      <c r="C130" s="106"/>
      <c r="D130" s="106"/>
      <c r="E130" s="106"/>
      <c r="F130" s="106"/>
      <c r="G130" s="106"/>
      <c r="H130" s="106"/>
      <c r="I130" s="106"/>
      <c r="J130" s="106"/>
      <c r="K130" s="106"/>
      <c r="L130" s="106"/>
      <c r="M130" s="106"/>
      <c r="N130" s="106"/>
      <c r="O130" s="106"/>
      <c r="P130" s="106"/>
      <c r="Q130" s="106"/>
      <c r="R130" s="106"/>
    </row>
    <row r="131" spans="3:18" ht="15.75" x14ac:dyDescent="0.25">
      <c r="C131" s="106"/>
      <c r="D131" s="106"/>
      <c r="E131" s="106"/>
      <c r="F131" s="106"/>
      <c r="G131" s="106"/>
      <c r="H131" s="106"/>
      <c r="I131" s="106"/>
      <c r="J131" s="106"/>
      <c r="K131" s="106"/>
      <c r="L131" s="106"/>
      <c r="M131" s="106"/>
      <c r="N131" s="106"/>
      <c r="O131" s="106"/>
      <c r="P131" s="106"/>
      <c r="Q131" s="106"/>
      <c r="R131" s="106"/>
    </row>
    <row r="132" spans="3:18" ht="15.75" x14ac:dyDescent="0.25">
      <c r="C132" s="106"/>
      <c r="D132" s="106"/>
      <c r="E132" s="106"/>
      <c r="F132" s="106"/>
      <c r="G132" s="106"/>
      <c r="H132" s="106"/>
      <c r="I132" s="106"/>
      <c r="J132" s="106"/>
      <c r="K132" s="106"/>
      <c r="L132" s="106"/>
      <c r="M132" s="106"/>
      <c r="N132" s="106"/>
      <c r="O132" s="106"/>
      <c r="P132" s="106"/>
      <c r="Q132" s="106"/>
      <c r="R132" s="106"/>
    </row>
    <row r="133" spans="3:18" ht="15.75" x14ac:dyDescent="0.25">
      <c r="C133" s="106"/>
      <c r="D133" s="106"/>
      <c r="E133" s="106"/>
      <c r="F133" s="106"/>
      <c r="G133" s="106"/>
      <c r="H133" s="106"/>
      <c r="I133" s="106"/>
      <c r="J133" s="106"/>
      <c r="K133" s="106"/>
      <c r="L133" s="106"/>
      <c r="M133" s="106"/>
      <c r="N133" s="106"/>
      <c r="O133" s="106"/>
      <c r="P133" s="106"/>
      <c r="Q133" s="106"/>
      <c r="R133" s="106"/>
    </row>
    <row r="134" spans="3:18" ht="15.75" x14ac:dyDescent="0.25">
      <c r="C134" s="106"/>
      <c r="D134" s="106"/>
      <c r="E134" s="106"/>
      <c r="F134" s="106"/>
      <c r="G134" s="106"/>
      <c r="H134" s="106"/>
      <c r="I134" s="106"/>
      <c r="J134" s="106"/>
      <c r="K134" s="106"/>
      <c r="L134" s="106"/>
      <c r="M134" s="106"/>
      <c r="N134" s="106"/>
      <c r="O134" s="106"/>
      <c r="P134" s="106"/>
      <c r="Q134" s="106"/>
      <c r="R134" s="106"/>
    </row>
    <row r="135" spans="3:18" ht="15.75" x14ac:dyDescent="0.25">
      <c r="C135" s="106"/>
      <c r="D135" s="106"/>
      <c r="E135" s="106"/>
      <c r="F135" s="106"/>
      <c r="G135" s="106"/>
      <c r="H135" s="106"/>
      <c r="I135" s="106"/>
      <c r="J135" s="106"/>
      <c r="K135" s="106"/>
      <c r="L135" s="106"/>
      <c r="M135" s="106"/>
      <c r="N135" s="106"/>
      <c r="O135" s="106"/>
      <c r="P135" s="106"/>
      <c r="Q135" s="106"/>
      <c r="R135" s="106"/>
    </row>
    <row r="136" spans="3:18" ht="15.75" x14ac:dyDescent="0.25">
      <c r="C136" s="106"/>
      <c r="D136" s="106"/>
      <c r="E136" s="106"/>
      <c r="F136" s="106"/>
      <c r="G136" s="106"/>
      <c r="H136" s="106"/>
      <c r="I136" s="106"/>
      <c r="J136" s="106"/>
      <c r="K136" s="106"/>
      <c r="L136" s="106"/>
      <c r="M136" s="106"/>
      <c r="N136" s="106"/>
      <c r="O136" s="106"/>
      <c r="P136" s="106"/>
      <c r="Q136" s="106"/>
      <c r="R136" s="106"/>
    </row>
    <row r="137" spans="3:18" ht="15.75" x14ac:dyDescent="0.25">
      <c r="C137" s="106"/>
      <c r="D137" s="106"/>
      <c r="E137" s="106"/>
      <c r="F137" s="106"/>
      <c r="G137" s="106"/>
      <c r="H137" s="106"/>
      <c r="I137" s="106"/>
      <c r="J137" s="106"/>
      <c r="K137" s="106"/>
      <c r="L137" s="106"/>
      <c r="M137" s="106"/>
      <c r="N137" s="106"/>
      <c r="O137" s="106"/>
      <c r="P137" s="106"/>
      <c r="Q137" s="106"/>
      <c r="R137" s="106"/>
    </row>
    <row r="138" spans="3:18" ht="15.75" x14ac:dyDescent="0.25">
      <c r="C138" s="106"/>
      <c r="D138" s="106"/>
      <c r="E138" s="106"/>
      <c r="F138" s="106"/>
      <c r="G138" s="106"/>
      <c r="H138" s="106"/>
      <c r="I138" s="106"/>
      <c r="J138" s="106"/>
      <c r="K138" s="106"/>
      <c r="L138" s="106"/>
      <c r="M138" s="106"/>
      <c r="N138" s="106"/>
      <c r="O138" s="106"/>
      <c r="P138" s="106"/>
      <c r="Q138" s="106"/>
      <c r="R138" s="106"/>
    </row>
    <row r="139" spans="3:18" ht="15.75" x14ac:dyDescent="0.25">
      <c r="C139" s="106"/>
      <c r="D139" s="106"/>
      <c r="E139" s="106"/>
      <c r="F139" s="106"/>
      <c r="G139" s="106"/>
      <c r="H139" s="106"/>
      <c r="I139" s="106"/>
      <c r="J139" s="106"/>
      <c r="K139" s="106"/>
      <c r="L139" s="106"/>
      <c r="M139" s="106"/>
      <c r="N139" s="106"/>
      <c r="O139" s="106"/>
      <c r="P139" s="106"/>
      <c r="Q139" s="106"/>
      <c r="R139" s="106"/>
    </row>
    <row r="140" spans="3:18" ht="15.75" x14ac:dyDescent="0.25">
      <c r="C140" s="106"/>
      <c r="D140" s="106"/>
      <c r="E140" s="106"/>
      <c r="F140" s="106"/>
      <c r="G140" s="106"/>
      <c r="H140" s="106"/>
      <c r="I140" s="106"/>
      <c r="J140" s="106"/>
      <c r="K140" s="106"/>
      <c r="L140" s="106"/>
      <c r="M140" s="106"/>
      <c r="N140" s="106"/>
      <c r="O140" s="106"/>
      <c r="P140" s="106"/>
      <c r="Q140" s="106"/>
      <c r="R140" s="106"/>
    </row>
    <row r="141" spans="3:18" ht="15.75" x14ac:dyDescent="0.25">
      <c r="C141" s="106"/>
      <c r="D141" s="106"/>
      <c r="E141" s="106"/>
      <c r="F141" s="106"/>
      <c r="G141" s="106"/>
      <c r="H141" s="106"/>
      <c r="I141" s="106"/>
      <c r="J141" s="106"/>
      <c r="K141" s="106"/>
      <c r="L141" s="106"/>
      <c r="M141" s="106"/>
      <c r="N141" s="106"/>
      <c r="O141" s="106"/>
      <c r="P141" s="106"/>
      <c r="Q141" s="106"/>
      <c r="R141" s="106"/>
    </row>
    <row r="142" spans="3:18" ht="15.75" x14ac:dyDescent="0.25">
      <c r="C142" s="106"/>
      <c r="D142" s="106"/>
      <c r="E142" s="106"/>
      <c r="F142" s="106"/>
      <c r="G142" s="106"/>
      <c r="H142" s="106"/>
      <c r="I142" s="106"/>
      <c r="J142" s="106"/>
      <c r="K142" s="106"/>
      <c r="L142" s="106"/>
      <c r="M142" s="106"/>
      <c r="N142" s="106"/>
      <c r="O142" s="106"/>
      <c r="P142" s="106"/>
      <c r="Q142" s="106"/>
      <c r="R142" s="106"/>
    </row>
    <row r="143" spans="3:18" ht="15.75" x14ac:dyDescent="0.25">
      <c r="C143" s="106"/>
      <c r="D143" s="106"/>
      <c r="E143" s="106"/>
      <c r="F143" s="106"/>
      <c r="G143" s="106"/>
      <c r="H143" s="106"/>
      <c r="I143" s="106"/>
      <c r="J143" s="106"/>
      <c r="K143" s="106"/>
      <c r="L143" s="106"/>
      <c r="M143" s="106"/>
      <c r="N143" s="106"/>
      <c r="O143" s="106"/>
      <c r="P143" s="106"/>
      <c r="Q143" s="106"/>
      <c r="R143" s="106"/>
    </row>
    <row r="144" spans="3:18" ht="15.75" x14ac:dyDescent="0.25">
      <c r="C144" s="106"/>
      <c r="D144" s="106"/>
      <c r="E144" s="106"/>
      <c r="F144" s="106"/>
      <c r="G144" s="106"/>
      <c r="H144" s="106"/>
      <c r="I144" s="106"/>
      <c r="J144" s="106"/>
      <c r="K144" s="106"/>
      <c r="L144" s="106"/>
      <c r="M144" s="106"/>
      <c r="N144" s="106"/>
      <c r="O144" s="106"/>
      <c r="P144" s="106"/>
      <c r="Q144" s="106"/>
      <c r="R144" s="106"/>
    </row>
    <row r="145" spans="3:18" ht="15.75" x14ac:dyDescent="0.25">
      <c r="C145" s="106"/>
      <c r="D145" s="106"/>
      <c r="E145" s="106"/>
      <c r="F145" s="106"/>
      <c r="G145" s="106"/>
      <c r="H145" s="106"/>
      <c r="I145" s="106"/>
      <c r="J145" s="106"/>
      <c r="K145" s="106"/>
      <c r="L145" s="106"/>
      <c r="M145" s="106"/>
      <c r="N145" s="106"/>
      <c r="O145" s="106"/>
      <c r="P145" s="106"/>
      <c r="Q145" s="106"/>
      <c r="R145" s="106"/>
    </row>
    <row r="146" spans="3:18" ht="15.75" x14ac:dyDescent="0.25">
      <c r="C146" s="106"/>
      <c r="D146" s="106"/>
      <c r="E146" s="106"/>
      <c r="F146" s="106"/>
      <c r="G146" s="106"/>
      <c r="H146" s="106"/>
      <c r="I146" s="106"/>
      <c r="J146" s="106"/>
      <c r="K146" s="106"/>
      <c r="L146" s="106"/>
      <c r="M146" s="106"/>
      <c r="N146" s="106"/>
      <c r="O146" s="106"/>
      <c r="P146" s="106"/>
      <c r="Q146" s="106"/>
      <c r="R146" s="106"/>
    </row>
    <row r="147" spans="3:18" ht="15.75" x14ac:dyDescent="0.25">
      <c r="C147" s="106"/>
      <c r="D147" s="106"/>
      <c r="E147" s="106"/>
      <c r="F147" s="106"/>
      <c r="G147" s="106"/>
      <c r="H147" s="106"/>
      <c r="I147" s="106"/>
      <c r="J147" s="106"/>
      <c r="K147" s="106"/>
      <c r="L147" s="106"/>
      <c r="M147" s="106"/>
      <c r="N147" s="106"/>
      <c r="O147" s="106"/>
      <c r="P147" s="106"/>
      <c r="Q147" s="106"/>
      <c r="R147" s="106"/>
    </row>
    <row r="148" spans="3:18" ht="15.75" x14ac:dyDescent="0.25">
      <c r="C148" s="106"/>
      <c r="D148" s="106"/>
      <c r="E148" s="106"/>
      <c r="F148" s="106"/>
      <c r="G148" s="106"/>
      <c r="H148" s="106"/>
      <c r="I148" s="106"/>
      <c r="J148" s="106"/>
      <c r="K148" s="106"/>
      <c r="L148" s="106"/>
      <c r="M148" s="106"/>
      <c r="N148" s="106"/>
      <c r="O148" s="106"/>
      <c r="P148" s="106"/>
      <c r="Q148" s="106"/>
      <c r="R148" s="106"/>
    </row>
    <row r="149" spans="3:18" ht="15.75" x14ac:dyDescent="0.25">
      <c r="C149" s="106"/>
      <c r="D149" s="106"/>
      <c r="E149" s="106"/>
      <c r="F149" s="106"/>
      <c r="G149" s="106"/>
      <c r="H149" s="106"/>
      <c r="I149" s="106"/>
      <c r="J149" s="106"/>
      <c r="K149" s="106"/>
      <c r="L149" s="106"/>
      <c r="M149" s="106"/>
      <c r="N149" s="106"/>
      <c r="O149" s="106"/>
      <c r="P149" s="106"/>
      <c r="Q149" s="106"/>
      <c r="R149" s="106"/>
    </row>
    <row r="150" spans="3:18" ht="15.75" x14ac:dyDescent="0.25">
      <c r="C150" s="106"/>
      <c r="D150" s="106"/>
      <c r="E150" s="106"/>
      <c r="F150" s="106"/>
      <c r="G150" s="106"/>
      <c r="H150" s="106"/>
      <c r="I150" s="106"/>
      <c r="J150" s="106"/>
      <c r="K150" s="106"/>
      <c r="L150" s="106"/>
      <c r="M150" s="106"/>
      <c r="N150" s="106"/>
      <c r="O150" s="106"/>
      <c r="P150" s="106"/>
      <c r="Q150" s="106"/>
      <c r="R150" s="106"/>
    </row>
    <row r="151" spans="3:18" ht="15.75" x14ac:dyDescent="0.25">
      <c r="C151" s="106"/>
      <c r="D151" s="106"/>
      <c r="E151" s="106"/>
      <c r="F151" s="106"/>
      <c r="G151" s="106"/>
      <c r="H151" s="106"/>
      <c r="I151" s="106"/>
      <c r="J151" s="106"/>
      <c r="K151" s="106"/>
      <c r="L151" s="106"/>
      <c r="M151" s="106"/>
      <c r="N151" s="106"/>
      <c r="O151" s="106"/>
      <c r="P151" s="106"/>
      <c r="Q151" s="106"/>
      <c r="R151" s="106"/>
    </row>
    <row r="152" spans="3:18" ht="15.75" x14ac:dyDescent="0.25">
      <c r="C152" s="106"/>
      <c r="D152" s="106"/>
      <c r="E152" s="106"/>
      <c r="F152" s="106"/>
      <c r="G152" s="106"/>
      <c r="H152" s="106"/>
      <c r="I152" s="106"/>
      <c r="J152" s="106"/>
      <c r="K152" s="106"/>
      <c r="L152" s="106"/>
      <c r="M152" s="106"/>
      <c r="N152" s="106"/>
      <c r="O152" s="106"/>
      <c r="P152" s="106"/>
      <c r="Q152" s="106"/>
      <c r="R152" s="106"/>
    </row>
    <row r="153" spans="3:18" ht="15.75" x14ac:dyDescent="0.25">
      <c r="C153" s="106"/>
      <c r="D153" s="106"/>
      <c r="E153" s="106"/>
      <c r="F153" s="106"/>
      <c r="G153" s="106"/>
      <c r="H153" s="106"/>
      <c r="I153" s="106"/>
      <c r="J153" s="106"/>
      <c r="K153" s="106"/>
      <c r="L153" s="106"/>
      <c r="M153" s="106"/>
      <c r="N153" s="106"/>
      <c r="O153" s="106"/>
      <c r="P153" s="106"/>
      <c r="Q153" s="106"/>
      <c r="R153" s="106"/>
    </row>
    <row r="154" spans="3:18" ht="15.75" x14ac:dyDescent="0.25">
      <c r="C154" s="106"/>
      <c r="D154" s="106"/>
      <c r="E154" s="106"/>
      <c r="F154" s="106"/>
      <c r="G154" s="106"/>
      <c r="H154" s="106"/>
      <c r="I154" s="106"/>
      <c r="J154" s="106"/>
      <c r="K154" s="106"/>
      <c r="L154" s="106"/>
      <c r="M154" s="106"/>
      <c r="N154" s="106"/>
      <c r="O154" s="106"/>
      <c r="P154" s="106"/>
      <c r="Q154" s="106"/>
      <c r="R154" s="106"/>
    </row>
    <row r="155" spans="3:18" ht="15.75" x14ac:dyDescent="0.25">
      <c r="C155" s="106"/>
      <c r="D155" s="106"/>
      <c r="E155" s="106"/>
      <c r="F155" s="106"/>
      <c r="G155" s="106"/>
      <c r="H155" s="106"/>
      <c r="I155" s="106"/>
      <c r="J155" s="106"/>
      <c r="K155" s="106"/>
      <c r="L155" s="106"/>
      <c r="M155" s="106"/>
      <c r="N155" s="106"/>
      <c r="O155" s="106"/>
      <c r="P155" s="106"/>
      <c r="Q155" s="106"/>
      <c r="R155" s="106"/>
    </row>
    <row r="156" spans="3:18" ht="15.75" x14ac:dyDescent="0.25">
      <c r="C156" s="106"/>
      <c r="D156" s="106"/>
      <c r="E156" s="106"/>
      <c r="F156" s="106"/>
      <c r="G156" s="106"/>
      <c r="H156" s="106"/>
      <c r="I156" s="106"/>
      <c r="J156" s="106"/>
      <c r="K156" s="106"/>
      <c r="L156" s="106"/>
      <c r="M156" s="106"/>
      <c r="N156" s="106"/>
      <c r="O156" s="106"/>
      <c r="P156" s="106"/>
      <c r="Q156" s="106"/>
      <c r="R156" s="106"/>
    </row>
    <row r="157" spans="3:18" ht="15.75" x14ac:dyDescent="0.25">
      <c r="C157" s="106"/>
      <c r="D157" s="106"/>
      <c r="E157" s="106"/>
      <c r="F157" s="106"/>
      <c r="G157" s="106"/>
      <c r="H157" s="106"/>
      <c r="I157" s="106"/>
      <c r="J157" s="106"/>
      <c r="K157" s="106"/>
      <c r="L157" s="106"/>
      <c r="M157" s="106"/>
      <c r="N157" s="106"/>
      <c r="O157" s="106"/>
      <c r="P157" s="106"/>
      <c r="Q157" s="106"/>
      <c r="R157" s="106"/>
    </row>
    <row r="158" spans="3:18" ht="15.75" x14ac:dyDescent="0.25">
      <c r="C158" s="106"/>
      <c r="D158" s="106"/>
      <c r="E158" s="106"/>
      <c r="F158" s="106"/>
      <c r="G158" s="106"/>
      <c r="H158" s="106"/>
      <c r="I158" s="106"/>
      <c r="J158" s="106"/>
      <c r="K158" s="106"/>
      <c r="L158" s="106"/>
      <c r="M158" s="106"/>
      <c r="N158" s="106"/>
      <c r="O158" s="106"/>
      <c r="P158" s="106"/>
      <c r="Q158" s="106"/>
      <c r="R158" s="106"/>
    </row>
    <row r="159" spans="3:18" ht="15.75" x14ac:dyDescent="0.25">
      <c r="C159" s="106"/>
      <c r="D159" s="106"/>
      <c r="E159" s="106"/>
      <c r="F159" s="106"/>
      <c r="G159" s="106"/>
      <c r="H159" s="106"/>
      <c r="I159" s="106"/>
      <c r="J159" s="106"/>
      <c r="K159" s="106"/>
      <c r="L159" s="106"/>
      <c r="M159" s="106"/>
      <c r="N159" s="106"/>
      <c r="O159" s="106"/>
      <c r="P159" s="106"/>
      <c r="Q159" s="106"/>
      <c r="R159" s="106"/>
    </row>
    <row r="160" spans="3:18" ht="15.75" x14ac:dyDescent="0.25">
      <c r="C160" s="106"/>
      <c r="D160" s="106"/>
      <c r="E160" s="106"/>
      <c r="F160" s="106"/>
      <c r="G160" s="106"/>
      <c r="H160" s="106"/>
      <c r="I160" s="106"/>
      <c r="J160" s="106"/>
      <c r="K160" s="106"/>
      <c r="L160" s="106"/>
      <c r="M160" s="106"/>
      <c r="N160" s="106"/>
      <c r="O160" s="106"/>
      <c r="P160" s="106"/>
      <c r="Q160" s="106"/>
      <c r="R160" s="106"/>
    </row>
    <row r="161" spans="3:18" ht="15.75" x14ac:dyDescent="0.25">
      <c r="C161" s="106"/>
      <c r="D161" s="106"/>
      <c r="E161" s="106"/>
      <c r="F161" s="106"/>
      <c r="G161" s="106"/>
      <c r="H161" s="106"/>
      <c r="I161" s="106"/>
      <c r="J161" s="106"/>
      <c r="K161" s="106"/>
      <c r="L161" s="106"/>
      <c r="M161" s="106"/>
      <c r="N161" s="106"/>
      <c r="O161" s="106"/>
      <c r="P161" s="106"/>
      <c r="Q161" s="106"/>
      <c r="R161" s="106"/>
    </row>
    <row r="162" spans="3:18" ht="15.75" x14ac:dyDescent="0.25">
      <c r="C162" s="106"/>
      <c r="D162" s="106"/>
      <c r="E162" s="106"/>
      <c r="F162" s="106"/>
      <c r="G162" s="106"/>
      <c r="H162" s="106"/>
      <c r="I162" s="106"/>
      <c r="J162" s="106"/>
      <c r="K162" s="106"/>
      <c r="L162" s="106"/>
      <c r="M162" s="106"/>
      <c r="N162" s="106"/>
      <c r="O162" s="106"/>
      <c r="P162" s="106"/>
      <c r="Q162" s="106"/>
      <c r="R162" s="106"/>
    </row>
    <row r="163" spans="3:18" ht="15.75" x14ac:dyDescent="0.25">
      <c r="C163" s="106"/>
      <c r="D163" s="106"/>
      <c r="E163" s="106"/>
      <c r="F163" s="106"/>
      <c r="G163" s="106"/>
      <c r="H163" s="106"/>
      <c r="I163" s="106"/>
      <c r="J163" s="106"/>
      <c r="K163" s="106"/>
      <c r="L163" s="106"/>
      <c r="M163" s="106"/>
      <c r="N163" s="106"/>
      <c r="O163" s="106"/>
      <c r="P163" s="106"/>
      <c r="Q163" s="106"/>
      <c r="R163" s="106"/>
    </row>
    <row r="164" spans="3:18" ht="15.75" x14ac:dyDescent="0.25">
      <c r="C164" s="106"/>
      <c r="D164" s="106"/>
      <c r="E164" s="106"/>
      <c r="F164" s="106"/>
      <c r="G164" s="106"/>
      <c r="H164" s="106"/>
      <c r="I164" s="106"/>
      <c r="J164" s="106"/>
      <c r="K164" s="106"/>
      <c r="L164" s="106"/>
      <c r="M164" s="106"/>
      <c r="N164" s="106"/>
      <c r="O164" s="106"/>
      <c r="P164" s="106"/>
      <c r="Q164" s="106"/>
      <c r="R164" s="106"/>
    </row>
    <row r="165" spans="3:18" ht="15.75" x14ac:dyDescent="0.25">
      <c r="C165" s="106"/>
      <c r="D165" s="106"/>
      <c r="E165" s="106"/>
      <c r="F165" s="106"/>
      <c r="G165" s="106"/>
      <c r="H165" s="106"/>
      <c r="I165" s="106"/>
      <c r="J165" s="106"/>
      <c r="K165" s="106"/>
      <c r="L165" s="106"/>
      <c r="M165" s="106"/>
      <c r="N165" s="106"/>
      <c r="O165" s="106"/>
      <c r="P165" s="106"/>
      <c r="Q165" s="106"/>
      <c r="R165" s="106"/>
    </row>
    <row r="166" spans="3:18" ht="15.75" x14ac:dyDescent="0.25">
      <c r="C166" s="106"/>
      <c r="D166" s="106"/>
      <c r="E166" s="106"/>
      <c r="F166" s="106"/>
      <c r="G166" s="106"/>
      <c r="H166" s="106"/>
      <c r="I166" s="106"/>
      <c r="J166" s="106"/>
      <c r="K166" s="106"/>
      <c r="L166" s="106"/>
      <c r="M166" s="106"/>
      <c r="N166" s="106"/>
      <c r="O166" s="106"/>
      <c r="P166" s="106"/>
      <c r="Q166" s="106"/>
      <c r="R166" s="106"/>
    </row>
    <row r="167" spans="3:18" ht="15.75" x14ac:dyDescent="0.25">
      <c r="C167" s="106"/>
      <c r="D167" s="106"/>
      <c r="E167" s="106"/>
      <c r="F167" s="106"/>
      <c r="G167" s="106"/>
      <c r="H167" s="106"/>
      <c r="I167" s="106"/>
      <c r="J167" s="106"/>
      <c r="K167" s="106"/>
      <c r="L167" s="106"/>
      <c r="M167" s="106"/>
      <c r="N167" s="106"/>
      <c r="O167" s="106"/>
      <c r="P167" s="106"/>
      <c r="Q167" s="106"/>
      <c r="R167" s="106"/>
    </row>
    <row r="168" spans="3:18" ht="15.75" x14ac:dyDescent="0.25">
      <c r="C168" s="106"/>
      <c r="D168" s="106"/>
      <c r="E168" s="106"/>
      <c r="F168" s="106"/>
      <c r="G168" s="106"/>
      <c r="H168" s="106"/>
      <c r="I168" s="106"/>
      <c r="J168" s="106"/>
      <c r="K168" s="106"/>
      <c r="L168" s="106"/>
      <c r="M168" s="106"/>
      <c r="N168" s="106"/>
      <c r="O168" s="106"/>
      <c r="P168" s="106"/>
      <c r="Q168" s="106"/>
      <c r="R168" s="106"/>
    </row>
    <row r="169" spans="3:18" ht="15.75" x14ac:dyDescent="0.25">
      <c r="C169" s="106"/>
      <c r="D169" s="106"/>
      <c r="E169" s="106"/>
      <c r="F169" s="106"/>
      <c r="G169" s="106"/>
      <c r="H169" s="106"/>
      <c r="I169" s="106"/>
      <c r="J169" s="106"/>
      <c r="K169" s="106"/>
      <c r="L169" s="106"/>
      <c r="M169" s="106"/>
      <c r="N169" s="106"/>
      <c r="O169" s="106"/>
      <c r="P169" s="106"/>
      <c r="Q169" s="106"/>
      <c r="R169" s="106"/>
    </row>
    <row r="170" spans="3:18" ht="15.75" x14ac:dyDescent="0.25">
      <c r="C170" s="106"/>
      <c r="D170" s="106"/>
      <c r="E170" s="106"/>
      <c r="F170" s="106"/>
      <c r="G170" s="106"/>
      <c r="H170" s="106"/>
      <c r="I170" s="106"/>
      <c r="J170" s="106"/>
      <c r="K170" s="106"/>
      <c r="L170" s="106"/>
      <c r="M170" s="106"/>
      <c r="N170" s="106"/>
      <c r="O170" s="106"/>
      <c r="P170" s="106"/>
      <c r="Q170" s="106"/>
      <c r="R170" s="106"/>
    </row>
    <row r="171" spans="3:18" ht="15.75" x14ac:dyDescent="0.25">
      <c r="C171" s="106"/>
      <c r="D171" s="106"/>
      <c r="E171" s="106"/>
      <c r="F171" s="106"/>
      <c r="G171" s="106"/>
      <c r="H171" s="106"/>
      <c r="I171" s="106"/>
      <c r="J171" s="106"/>
      <c r="K171" s="106"/>
      <c r="L171" s="106"/>
      <c r="M171" s="106"/>
      <c r="N171" s="106"/>
      <c r="O171" s="106"/>
      <c r="P171" s="106"/>
      <c r="Q171" s="106"/>
      <c r="R171" s="106"/>
    </row>
    <row r="172" spans="3:18" ht="15.75" x14ac:dyDescent="0.25">
      <c r="C172" s="106"/>
      <c r="D172" s="106"/>
      <c r="E172" s="106"/>
      <c r="F172" s="106"/>
      <c r="G172" s="106"/>
      <c r="H172" s="106"/>
      <c r="I172" s="106"/>
      <c r="J172" s="106"/>
      <c r="K172" s="106"/>
      <c r="L172" s="106"/>
      <c r="M172" s="106"/>
      <c r="N172" s="106"/>
      <c r="O172" s="106"/>
      <c r="P172" s="106"/>
      <c r="Q172" s="106"/>
      <c r="R172" s="106"/>
    </row>
    <row r="173" spans="3:18" ht="15.75" x14ac:dyDescent="0.25">
      <c r="C173" s="106"/>
      <c r="D173" s="106"/>
      <c r="E173" s="106"/>
      <c r="F173" s="106"/>
      <c r="G173" s="106"/>
      <c r="H173" s="106"/>
      <c r="I173" s="106"/>
      <c r="J173" s="106"/>
      <c r="K173" s="106"/>
      <c r="L173" s="106"/>
      <c r="M173" s="106"/>
      <c r="N173" s="106"/>
      <c r="O173" s="106"/>
      <c r="P173" s="106"/>
      <c r="Q173" s="106"/>
      <c r="R173" s="106"/>
    </row>
    <row r="174" spans="3:18" ht="15.75" x14ac:dyDescent="0.25">
      <c r="C174" s="106"/>
      <c r="D174" s="106"/>
      <c r="E174" s="106"/>
      <c r="F174" s="106"/>
      <c r="G174" s="106"/>
      <c r="H174" s="106"/>
      <c r="I174" s="106"/>
      <c r="J174" s="106"/>
      <c r="K174" s="106"/>
      <c r="L174" s="106"/>
      <c r="M174" s="106"/>
      <c r="N174" s="106"/>
      <c r="O174" s="106"/>
      <c r="P174" s="106"/>
      <c r="Q174" s="106"/>
      <c r="R174" s="106"/>
    </row>
    <row r="175" spans="3:18" ht="15.75" x14ac:dyDescent="0.25">
      <c r="C175" s="106"/>
      <c r="D175" s="106"/>
      <c r="E175" s="106"/>
      <c r="F175" s="106"/>
      <c r="G175" s="106"/>
      <c r="H175" s="106"/>
      <c r="I175" s="106"/>
      <c r="J175" s="106"/>
      <c r="K175" s="106"/>
      <c r="L175" s="106"/>
      <c r="M175" s="106"/>
      <c r="N175" s="106"/>
      <c r="O175" s="106"/>
      <c r="P175" s="106"/>
      <c r="Q175" s="106"/>
      <c r="R175" s="106"/>
    </row>
    <row r="176" spans="3:18" ht="15.75" x14ac:dyDescent="0.25">
      <c r="C176" s="106"/>
      <c r="D176" s="106"/>
      <c r="E176" s="106"/>
      <c r="F176" s="106"/>
      <c r="G176" s="106"/>
      <c r="H176" s="106"/>
      <c r="I176" s="106"/>
      <c r="J176" s="106"/>
      <c r="K176" s="106"/>
      <c r="L176" s="106"/>
      <c r="M176" s="106"/>
      <c r="N176" s="106"/>
      <c r="O176" s="106"/>
      <c r="P176" s="106"/>
      <c r="Q176" s="106"/>
      <c r="R176" s="106"/>
    </row>
    <row r="177" spans="3:18" ht="15.75" x14ac:dyDescent="0.25">
      <c r="C177" s="106"/>
      <c r="D177" s="106"/>
      <c r="E177" s="106"/>
      <c r="F177" s="106"/>
      <c r="G177" s="106"/>
      <c r="H177" s="106"/>
      <c r="I177" s="106"/>
      <c r="J177" s="106"/>
      <c r="K177" s="106"/>
      <c r="L177" s="106"/>
      <c r="M177" s="106"/>
      <c r="N177" s="106"/>
      <c r="O177" s="106"/>
      <c r="P177" s="106"/>
      <c r="Q177" s="106"/>
      <c r="R177" s="106"/>
    </row>
    <row r="178" spans="3:18" ht="15.75" x14ac:dyDescent="0.25">
      <c r="C178" s="106"/>
      <c r="D178" s="106"/>
      <c r="E178" s="106"/>
      <c r="F178" s="106"/>
      <c r="G178" s="106"/>
      <c r="H178" s="106"/>
      <c r="I178" s="106"/>
      <c r="J178" s="106"/>
      <c r="K178" s="106"/>
      <c r="L178" s="106"/>
      <c r="M178" s="106"/>
      <c r="N178" s="106"/>
      <c r="O178" s="106"/>
      <c r="P178" s="106"/>
      <c r="Q178" s="106"/>
      <c r="R178" s="106"/>
    </row>
    <row r="179" spans="3:18" ht="15.75" x14ac:dyDescent="0.25">
      <c r="C179" s="106"/>
      <c r="D179" s="106"/>
      <c r="E179" s="106"/>
      <c r="F179" s="106"/>
      <c r="G179" s="106"/>
      <c r="H179" s="106"/>
      <c r="I179" s="106"/>
      <c r="J179" s="106"/>
      <c r="K179" s="106"/>
      <c r="L179" s="106"/>
      <c r="M179" s="106"/>
      <c r="N179" s="106"/>
      <c r="O179" s="106"/>
      <c r="P179" s="106"/>
      <c r="Q179" s="106"/>
      <c r="R179" s="106"/>
    </row>
    <row r="180" spans="3:18" ht="15.75" x14ac:dyDescent="0.25">
      <c r="C180" s="106"/>
      <c r="D180" s="106"/>
      <c r="E180" s="106"/>
      <c r="F180" s="106"/>
      <c r="G180" s="106"/>
      <c r="H180" s="106"/>
      <c r="I180" s="106"/>
      <c r="J180" s="106"/>
      <c r="K180" s="106"/>
      <c r="L180" s="106"/>
      <c r="M180" s="106"/>
      <c r="N180" s="106"/>
      <c r="O180" s="106"/>
      <c r="P180" s="106"/>
      <c r="Q180" s="106"/>
      <c r="R180" s="106"/>
    </row>
    <row r="181" spans="3:18" ht="15.75" x14ac:dyDescent="0.25">
      <c r="C181" s="106"/>
      <c r="D181" s="106"/>
      <c r="E181" s="106"/>
      <c r="F181" s="106"/>
      <c r="G181" s="106"/>
      <c r="H181" s="106"/>
      <c r="I181" s="106"/>
      <c r="J181" s="106"/>
      <c r="K181" s="106"/>
      <c r="L181" s="106"/>
      <c r="M181" s="106"/>
      <c r="N181" s="106"/>
      <c r="O181" s="106"/>
      <c r="P181" s="106"/>
      <c r="Q181" s="106"/>
      <c r="R181" s="106"/>
    </row>
    <row r="182" spans="3:18" ht="15.75" x14ac:dyDescent="0.25">
      <c r="C182" s="106"/>
      <c r="D182" s="106"/>
      <c r="E182" s="106"/>
      <c r="F182" s="106"/>
      <c r="G182" s="106"/>
      <c r="H182" s="106"/>
      <c r="I182" s="106"/>
      <c r="J182" s="106"/>
      <c r="K182" s="106"/>
      <c r="L182" s="106"/>
      <c r="M182" s="106"/>
      <c r="N182" s="106"/>
      <c r="O182" s="106"/>
      <c r="P182" s="106"/>
      <c r="Q182" s="106"/>
      <c r="R182" s="106"/>
    </row>
    <row r="183" spans="3:18" ht="15.75" x14ac:dyDescent="0.25">
      <c r="C183" s="106"/>
      <c r="D183" s="106"/>
      <c r="E183" s="106"/>
      <c r="F183" s="106"/>
      <c r="G183" s="106"/>
      <c r="H183" s="106"/>
      <c r="I183" s="106"/>
      <c r="J183" s="106"/>
      <c r="K183" s="106"/>
      <c r="L183" s="106"/>
      <c r="M183" s="106"/>
      <c r="N183" s="106"/>
      <c r="O183" s="106"/>
      <c r="P183" s="106"/>
      <c r="Q183" s="106"/>
      <c r="R183" s="106"/>
    </row>
    <row r="184" spans="3:18" ht="15.75" x14ac:dyDescent="0.25">
      <c r="C184" s="106"/>
      <c r="D184" s="106"/>
      <c r="E184" s="106"/>
      <c r="F184" s="106"/>
      <c r="G184" s="106"/>
      <c r="H184" s="106"/>
      <c r="I184" s="106"/>
      <c r="J184" s="106"/>
      <c r="K184" s="106"/>
      <c r="L184" s="106"/>
      <c r="M184" s="106"/>
      <c r="N184" s="106"/>
      <c r="O184" s="106"/>
      <c r="P184" s="106"/>
      <c r="Q184" s="106"/>
      <c r="R184" s="106"/>
    </row>
    <row r="185" spans="3:18" ht="15.75" x14ac:dyDescent="0.25">
      <c r="C185" s="106"/>
      <c r="D185" s="106"/>
      <c r="E185" s="106"/>
      <c r="F185" s="106"/>
      <c r="G185" s="106"/>
      <c r="H185" s="106"/>
      <c r="I185" s="106"/>
      <c r="J185" s="106"/>
      <c r="K185" s="106"/>
      <c r="L185" s="106"/>
      <c r="M185" s="106"/>
      <c r="N185" s="106"/>
      <c r="O185" s="106"/>
      <c r="P185" s="106"/>
      <c r="Q185" s="106"/>
      <c r="R185" s="106"/>
    </row>
    <row r="186" spans="3:18" ht="15.75" x14ac:dyDescent="0.25">
      <c r="C186" s="106"/>
      <c r="D186" s="106"/>
      <c r="E186" s="106"/>
      <c r="F186" s="106"/>
      <c r="G186" s="106"/>
      <c r="H186" s="106"/>
      <c r="I186" s="106"/>
      <c r="J186" s="106"/>
      <c r="K186" s="106"/>
      <c r="L186" s="106"/>
      <c r="M186" s="106"/>
      <c r="N186" s="106"/>
      <c r="O186" s="106"/>
      <c r="P186" s="106"/>
      <c r="Q186" s="106"/>
      <c r="R186" s="106"/>
    </row>
    <row r="187" spans="3:18" ht="15.75" x14ac:dyDescent="0.25">
      <c r="C187" s="106"/>
      <c r="D187" s="106"/>
      <c r="E187" s="106"/>
      <c r="F187" s="106"/>
      <c r="G187" s="106"/>
      <c r="H187" s="106"/>
      <c r="I187" s="106"/>
      <c r="J187" s="106"/>
      <c r="K187" s="106"/>
      <c r="L187" s="106"/>
      <c r="M187" s="106"/>
      <c r="N187" s="106"/>
      <c r="O187" s="106"/>
      <c r="P187" s="106"/>
      <c r="Q187" s="106"/>
      <c r="R187" s="106"/>
    </row>
    <row r="188" spans="3:18" ht="15.75" x14ac:dyDescent="0.25">
      <c r="C188" s="106"/>
      <c r="D188" s="106"/>
      <c r="E188" s="106"/>
      <c r="F188" s="106"/>
      <c r="G188" s="106"/>
      <c r="H188" s="106"/>
      <c r="I188" s="106"/>
      <c r="J188" s="106"/>
      <c r="K188" s="106"/>
      <c r="L188" s="106"/>
      <c r="M188" s="106"/>
      <c r="N188" s="106"/>
      <c r="O188" s="106"/>
      <c r="P188" s="106"/>
      <c r="Q188" s="106"/>
      <c r="R188" s="106"/>
    </row>
    <row r="189" spans="3:18" ht="15.75" x14ac:dyDescent="0.25">
      <c r="C189" s="106"/>
      <c r="D189" s="106"/>
      <c r="E189" s="106"/>
      <c r="F189" s="106"/>
      <c r="G189" s="106"/>
      <c r="H189" s="106"/>
      <c r="I189" s="106"/>
      <c r="J189" s="106"/>
      <c r="K189" s="106"/>
      <c r="L189" s="106"/>
      <c r="M189" s="106"/>
      <c r="N189" s="106"/>
      <c r="O189" s="106"/>
      <c r="P189" s="106"/>
      <c r="Q189" s="106"/>
      <c r="R189" s="106"/>
    </row>
    <row r="190" spans="3:18" ht="15.75" x14ac:dyDescent="0.25">
      <c r="C190" s="106"/>
      <c r="D190" s="106"/>
      <c r="E190" s="106"/>
      <c r="F190" s="106"/>
      <c r="G190" s="106"/>
      <c r="H190" s="106"/>
      <c r="I190" s="106"/>
      <c r="J190" s="106"/>
      <c r="K190" s="106"/>
      <c r="L190" s="106"/>
      <c r="M190" s="106"/>
      <c r="N190" s="106"/>
      <c r="O190" s="106"/>
      <c r="P190" s="106"/>
      <c r="Q190" s="106"/>
      <c r="R190" s="106"/>
    </row>
    <row r="191" spans="3:18" ht="15.75" x14ac:dyDescent="0.25">
      <c r="C191" s="106"/>
      <c r="D191" s="106"/>
      <c r="E191" s="106"/>
      <c r="F191" s="106"/>
      <c r="G191" s="106"/>
      <c r="H191" s="106"/>
      <c r="I191" s="106"/>
      <c r="J191" s="106"/>
      <c r="K191" s="106"/>
      <c r="L191" s="106"/>
      <c r="M191" s="106"/>
      <c r="N191" s="106"/>
      <c r="O191" s="106"/>
      <c r="P191" s="106"/>
      <c r="Q191" s="106"/>
      <c r="R191" s="106"/>
    </row>
    <row r="192" spans="3:18" ht="15.75" x14ac:dyDescent="0.25">
      <c r="C192" s="106"/>
      <c r="D192" s="106"/>
      <c r="E192" s="106"/>
      <c r="F192" s="106"/>
      <c r="G192" s="106"/>
      <c r="H192" s="106"/>
      <c r="I192" s="106"/>
      <c r="J192" s="106"/>
      <c r="K192" s="106"/>
      <c r="L192" s="106"/>
      <c r="M192" s="106"/>
      <c r="N192" s="106"/>
      <c r="O192" s="106"/>
      <c r="P192" s="106"/>
      <c r="Q192" s="106"/>
      <c r="R192" s="106"/>
    </row>
    <row r="193" spans="3:18" ht="15.75" x14ac:dyDescent="0.25">
      <c r="C193" s="106"/>
      <c r="D193" s="106"/>
      <c r="E193" s="106"/>
      <c r="F193" s="106"/>
      <c r="G193" s="106"/>
      <c r="H193" s="106"/>
      <c r="I193" s="106"/>
      <c r="J193" s="106"/>
      <c r="K193" s="106"/>
      <c r="L193" s="106"/>
      <c r="M193" s="106"/>
      <c r="N193" s="106"/>
      <c r="O193" s="106"/>
      <c r="P193" s="106"/>
      <c r="Q193" s="106"/>
      <c r="R193" s="106"/>
    </row>
    <row r="194" spans="3:18" ht="15.75" x14ac:dyDescent="0.25">
      <c r="C194" s="106"/>
      <c r="D194" s="106"/>
      <c r="E194" s="106"/>
      <c r="F194" s="106"/>
      <c r="G194" s="106"/>
      <c r="H194" s="106"/>
      <c r="I194" s="106"/>
      <c r="J194" s="106"/>
      <c r="K194" s="106"/>
      <c r="L194" s="106"/>
      <c r="M194" s="106"/>
      <c r="N194" s="106"/>
      <c r="O194" s="106"/>
      <c r="P194" s="106"/>
      <c r="Q194" s="106"/>
      <c r="R194" s="106"/>
    </row>
    <row r="195" spans="3:18" ht="15.75" x14ac:dyDescent="0.25">
      <c r="C195" s="106"/>
      <c r="D195" s="106"/>
      <c r="E195" s="106"/>
      <c r="F195" s="106"/>
      <c r="G195" s="106"/>
      <c r="H195" s="106"/>
      <c r="I195" s="106"/>
      <c r="J195" s="106"/>
      <c r="K195" s="106"/>
      <c r="L195" s="106"/>
      <c r="M195" s="106"/>
      <c r="N195" s="106"/>
      <c r="O195" s="106"/>
      <c r="P195" s="106"/>
      <c r="Q195" s="106"/>
      <c r="R195" s="106"/>
    </row>
    <row r="196" spans="3:18" ht="15.75" x14ac:dyDescent="0.25">
      <c r="C196" s="106"/>
      <c r="D196" s="106"/>
      <c r="E196" s="106"/>
      <c r="F196" s="106"/>
      <c r="G196" s="106"/>
      <c r="H196" s="106"/>
      <c r="I196" s="106"/>
      <c r="J196" s="106"/>
      <c r="K196" s="106"/>
      <c r="L196" s="106"/>
      <c r="M196" s="106"/>
      <c r="N196" s="106"/>
      <c r="O196" s="106"/>
      <c r="P196" s="106"/>
      <c r="Q196" s="106"/>
      <c r="R196" s="106"/>
    </row>
    <row r="197" spans="3:18" ht="15.75" x14ac:dyDescent="0.25">
      <c r="C197" s="106"/>
      <c r="D197" s="106"/>
      <c r="E197" s="106"/>
      <c r="F197" s="106"/>
      <c r="G197" s="106"/>
      <c r="H197" s="106"/>
      <c r="I197" s="106"/>
      <c r="J197" s="106"/>
      <c r="K197" s="106"/>
      <c r="L197" s="106"/>
      <c r="M197" s="106"/>
      <c r="N197" s="106"/>
      <c r="O197" s="106"/>
      <c r="P197" s="106"/>
      <c r="Q197" s="106"/>
      <c r="R197" s="106"/>
    </row>
    <row r="198" spans="3:18" ht="15.75" x14ac:dyDescent="0.25">
      <c r="C198" s="106"/>
      <c r="D198" s="106"/>
      <c r="E198" s="106"/>
      <c r="F198" s="106"/>
      <c r="G198" s="106"/>
      <c r="H198" s="106"/>
      <c r="I198" s="106"/>
      <c r="J198" s="106"/>
      <c r="K198" s="106"/>
      <c r="L198" s="106"/>
      <c r="M198" s="106"/>
      <c r="N198" s="106"/>
      <c r="O198" s="106"/>
      <c r="P198" s="106"/>
      <c r="Q198" s="106"/>
      <c r="R198" s="106"/>
    </row>
    <row r="199" spans="3:18" ht="15.75" x14ac:dyDescent="0.25">
      <c r="C199" s="106"/>
      <c r="D199" s="106"/>
      <c r="E199" s="106"/>
      <c r="F199" s="106"/>
      <c r="G199" s="106"/>
      <c r="H199" s="106"/>
      <c r="I199" s="106"/>
      <c r="J199" s="106"/>
      <c r="K199" s="106"/>
      <c r="L199" s="106"/>
      <c r="M199" s="106"/>
      <c r="N199" s="106"/>
      <c r="O199" s="106"/>
      <c r="P199" s="106"/>
      <c r="Q199" s="106"/>
      <c r="R199" s="106"/>
    </row>
    <row r="200" spans="3:18" ht="15.75" x14ac:dyDescent="0.25">
      <c r="C200" s="106"/>
      <c r="D200" s="106"/>
      <c r="E200" s="106"/>
      <c r="F200" s="106"/>
      <c r="G200" s="106"/>
      <c r="H200" s="106"/>
      <c r="I200" s="106"/>
      <c r="J200" s="106"/>
      <c r="K200" s="106"/>
      <c r="L200" s="106"/>
      <c r="M200" s="106"/>
      <c r="N200" s="106"/>
      <c r="O200" s="106"/>
      <c r="P200" s="106"/>
      <c r="Q200" s="106"/>
      <c r="R200" s="106"/>
    </row>
    <row r="201" spans="3:18" ht="15.75" x14ac:dyDescent="0.25">
      <c r="C201" s="106"/>
      <c r="D201" s="106"/>
      <c r="E201" s="106"/>
      <c r="F201" s="106"/>
      <c r="G201" s="106"/>
      <c r="H201" s="106"/>
      <c r="I201" s="106"/>
      <c r="J201" s="106"/>
      <c r="K201" s="106"/>
      <c r="L201" s="106"/>
      <c r="M201" s="106"/>
      <c r="N201" s="106"/>
      <c r="O201" s="106"/>
      <c r="P201" s="106"/>
      <c r="Q201" s="106"/>
      <c r="R201" s="106"/>
    </row>
    <row r="202" spans="3:18" ht="15.75" x14ac:dyDescent="0.25">
      <c r="C202" s="106"/>
      <c r="D202" s="106"/>
      <c r="E202" s="106"/>
      <c r="F202" s="106"/>
      <c r="G202" s="106"/>
      <c r="H202" s="106"/>
      <c r="I202" s="106"/>
      <c r="J202" s="106"/>
      <c r="K202" s="106"/>
      <c r="L202" s="106"/>
      <c r="M202" s="106"/>
      <c r="N202" s="106"/>
      <c r="O202" s="106"/>
      <c r="P202" s="106"/>
      <c r="Q202" s="106"/>
      <c r="R202" s="106"/>
    </row>
    <row r="203" spans="3:18" ht="15.75" x14ac:dyDescent="0.25">
      <c r="C203" s="106"/>
      <c r="D203" s="106"/>
      <c r="E203" s="106"/>
      <c r="F203" s="106"/>
      <c r="G203" s="106"/>
      <c r="H203" s="106"/>
      <c r="I203" s="106"/>
      <c r="J203" s="106"/>
      <c r="K203" s="106"/>
      <c r="L203" s="106"/>
      <c r="M203" s="106"/>
      <c r="N203" s="106"/>
      <c r="O203" s="106"/>
      <c r="P203" s="106"/>
      <c r="Q203" s="106"/>
      <c r="R203" s="106"/>
    </row>
    <row r="204" spans="3:18" ht="15.75" x14ac:dyDescent="0.25">
      <c r="C204" s="106"/>
      <c r="D204" s="106"/>
      <c r="E204" s="106"/>
      <c r="F204" s="106"/>
      <c r="G204" s="106"/>
      <c r="H204" s="106"/>
      <c r="I204" s="106"/>
      <c r="J204" s="106"/>
      <c r="K204" s="106"/>
      <c r="L204" s="106"/>
      <c r="M204" s="106"/>
      <c r="N204" s="106"/>
      <c r="O204" s="106"/>
      <c r="P204" s="106"/>
      <c r="Q204" s="106"/>
      <c r="R204" s="106"/>
    </row>
    <row r="205" spans="3:18" ht="15.75" x14ac:dyDescent="0.25">
      <c r="C205" s="106"/>
      <c r="D205" s="106"/>
      <c r="E205" s="106"/>
      <c r="F205" s="106"/>
      <c r="G205" s="106"/>
      <c r="H205" s="106"/>
      <c r="I205" s="106"/>
      <c r="J205" s="106"/>
      <c r="K205" s="106"/>
      <c r="L205" s="106"/>
      <c r="M205" s="106"/>
      <c r="N205" s="106"/>
      <c r="O205" s="106"/>
      <c r="P205" s="106"/>
      <c r="Q205" s="106"/>
      <c r="R205" s="106"/>
    </row>
    <row r="206" spans="3:18" ht="15.75" x14ac:dyDescent="0.25">
      <c r="C206" s="106"/>
      <c r="D206" s="106"/>
      <c r="E206" s="106"/>
      <c r="F206" s="106"/>
      <c r="G206" s="106"/>
      <c r="H206" s="106"/>
      <c r="I206" s="106"/>
      <c r="J206" s="106"/>
      <c r="K206" s="106"/>
      <c r="L206" s="106"/>
      <c r="M206" s="106"/>
      <c r="N206" s="106"/>
      <c r="O206" s="106"/>
      <c r="P206" s="106"/>
      <c r="Q206" s="106"/>
      <c r="R206" s="106"/>
    </row>
    <row r="207" spans="3:18" ht="15.75" x14ac:dyDescent="0.25">
      <c r="C207" s="106"/>
      <c r="D207" s="106"/>
      <c r="E207" s="106"/>
      <c r="F207" s="106"/>
      <c r="G207" s="106"/>
      <c r="H207" s="106"/>
      <c r="I207" s="106"/>
      <c r="J207" s="106"/>
      <c r="K207" s="106"/>
      <c r="L207" s="106"/>
      <c r="M207" s="106"/>
      <c r="N207" s="106"/>
      <c r="O207" s="106"/>
      <c r="P207" s="106"/>
      <c r="Q207" s="106"/>
      <c r="R207" s="106"/>
    </row>
    <row r="208" spans="3:18" ht="15.75" x14ac:dyDescent="0.25">
      <c r="C208" s="106"/>
      <c r="D208" s="106"/>
      <c r="E208" s="106"/>
      <c r="F208" s="106"/>
      <c r="G208" s="106"/>
      <c r="H208" s="106"/>
      <c r="I208" s="106"/>
      <c r="J208" s="106"/>
      <c r="K208" s="106"/>
      <c r="L208" s="106"/>
      <c r="M208" s="106"/>
      <c r="N208" s="106"/>
      <c r="O208" s="106"/>
      <c r="P208" s="106"/>
      <c r="Q208" s="106"/>
      <c r="R208" s="106"/>
    </row>
    <row r="209" spans="3:18" ht="15.75" x14ac:dyDescent="0.25">
      <c r="C209" s="106"/>
      <c r="D209" s="106"/>
      <c r="E209" s="106"/>
      <c r="F209" s="106"/>
      <c r="G209" s="106"/>
      <c r="H209" s="106"/>
      <c r="I209" s="106"/>
      <c r="J209" s="106"/>
      <c r="K209" s="106"/>
      <c r="L209" s="106"/>
      <c r="M209" s="106"/>
      <c r="N209" s="106"/>
      <c r="O209" s="106"/>
      <c r="P209" s="106"/>
      <c r="Q209" s="106"/>
      <c r="R209" s="106"/>
    </row>
    <row r="210" spans="3:18" ht="15.75" x14ac:dyDescent="0.25">
      <c r="C210" s="106"/>
      <c r="D210" s="106"/>
      <c r="E210" s="106"/>
      <c r="F210" s="106"/>
      <c r="G210" s="106"/>
      <c r="H210" s="106"/>
      <c r="I210" s="106"/>
      <c r="J210" s="106"/>
      <c r="K210" s="106"/>
      <c r="L210" s="106"/>
      <c r="M210" s="106"/>
      <c r="N210" s="106"/>
      <c r="O210" s="106"/>
      <c r="P210" s="106"/>
      <c r="Q210" s="106"/>
      <c r="R210" s="106"/>
    </row>
    <row r="211" spans="3:18" ht="15.75" x14ac:dyDescent="0.25">
      <c r="C211" s="106"/>
      <c r="D211" s="106"/>
      <c r="E211" s="106"/>
      <c r="F211" s="106"/>
      <c r="G211" s="106"/>
      <c r="H211" s="106"/>
      <c r="I211" s="106"/>
      <c r="J211" s="106"/>
      <c r="K211" s="106"/>
      <c r="L211" s="106"/>
      <c r="M211" s="106"/>
      <c r="N211" s="106"/>
      <c r="O211" s="106"/>
      <c r="P211" s="106"/>
      <c r="Q211" s="106"/>
      <c r="R211" s="106"/>
    </row>
    <row r="212" spans="3:18" ht="15.75" x14ac:dyDescent="0.25">
      <c r="C212" s="106"/>
      <c r="D212" s="106"/>
      <c r="E212" s="106"/>
      <c r="F212" s="106"/>
      <c r="G212" s="106"/>
      <c r="H212" s="106"/>
      <c r="I212" s="106"/>
      <c r="J212" s="106"/>
      <c r="K212" s="106"/>
      <c r="L212" s="106"/>
      <c r="M212" s="106"/>
      <c r="N212" s="106"/>
      <c r="O212" s="106"/>
      <c r="P212" s="106"/>
      <c r="Q212" s="106"/>
      <c r="R212" s="106"/>
    </row>
    <row r="213" spans="3:18" ht="15.75" x14ac:dyDescent="0.25">
      <c r="C213" s="106"/>
      <c r="D213" s="106"/>
      <c r="E213" s="106"/>
      <c r="F213" s="106"/>
      <c r="G213" s="106"/>
      <c r="H213" s="106"/>
      <c r="I213" s="106"/>
      <c r="J213" s="106"/>
      <c r="K213" s="106"/>
      <c r="L213" s="106"/>
      <c r="M213" s="106"/>
      <c r="N213" s="106"/>
      <c r="O213" s="106"/>
      <c r="P213" s="106"/>
      <c r="Q213" s="106"/>
      <c r="R213" s="106"/>
    </row>
    <row r="214" spans="3:18" ht="15.75" x14ac:dyDescent="0.25">
      <c r="C214" s="106"/>
      <c r="D214" s="106"/>
      <c r="E214" s="106"/>
      <c r="F214" s="106"/>
      <c r="G214" s="106"/>
      <c r="H214" s="106"/>
      <c r="I214" s="106"/>
      <c r="J214" s="106"/>
      <c r="K214" s="106"/>
      <c r="L214" s="106"/>
      <c r="M214" s="106"/>
      <c r="N214" s="106"/>
      <c r="O214" s="106"/>
      <c r="P214" s="106"/>
      <c r="Q214" s="106"/>
      <c r="R214" s="106"/>
    </row>
    <row r="215" spans="3:18" ht="15.75" x14ac:dyDescent="0.25">
      <c r="C215" s="106"/>
      <c r="D215" s="106"/>
      <c r="E215" s="106"/>
      <c r="F215" s="106"/>
      <c r="G215" s="106"/>
      <c r="H215" s="106"/>
      <c r="I215" s="106"/>
      <c r="J215" s="106"/>
      <c r="K215" s="106"/>
      <c r="L215" s="106"/>
      <c r="M215" s="106"/>
      <c r="N215" s="106"/>
      <c r="O215" s="106"/>
      <c r="P215" s="106"/>
      <c r="Q215" s="106"/>
      <c r="R215" s="106"/>
    </row>
    <row r="216" spans="3:18" ht="15.75" x14ac:dyDescent="0.25">
      <c r="C216" s="106"/>
      <c r="D216" s="106"/>
      <c r="E216" s="106"/>
      <c r="F216" s="106"/>
      <c r="G216" s="106"/>
      <c r="H216" s="106"/>
      <c r="I216" s="106"/>
      <c r="J216" s="106"/>
      <c r="K216" s="106"/>
      <c r="L216" s="106"/>
      <c r="M216" s="106"/>
      <c r="N216" s="106"/>
      <c r="O216" s="106"/>
      <c r="P216" s="106"/>
      <c r="Q216" s="106"/>
      <c r="R216" s="106"/>
    </row>
    <row r="217" spans="3:18" ht="15.75" x14ac:dyDescent="0.25">
      <c r="C217" s="106"/>
      <c r="D217" s="106"/>
      <c r="E217" s="106"/>
      <c r="F217" s="106"/>
      <c r="G217" s="106"/>
      <c r="H217" s="106"/>
      <c r="I217" s="106"/>
      <c r="J217" s="106"/>
      <c r="K217" s="106"/>
      <c r="L217" s="106"/>
      <c r="M217" s="106"/>
      <c r="N217" s="106"/>
      <c r="O217" s="106"/>
      <c r="P217" s="106"/>
      <c r="Q217" s="106"/>
      <c r="R217" s="106"/>
    </row>
    <row r="218" spans="3:18" ht="15.75" x14ac:dyDescent="0.25">
      <c r="C218" s="106"/>
      <c r="D218" s="106"/>
      <c r="E218" s="106"/>
      <c r="F218" s="106"/>
      <c r="G218" s="106"/>
      <c r="H218" s="106"/>
      <c r="I218" s="106"/>
      <c r="J218" s="106"/>
      <c r="K218" s="106"/>
      <c r="L218" s="106"/>
      <c r="M218" s="106"/>
      <c r="N218" s="106"/>
      <c r="O218" s="106"/>
      <c r="P218" s="106"/>
      <c r="Q218" s="106"/>
      <c r="R218" s="106"/>
    </row>
    <row r="219" spans="3:18" ht="15.75" x14ac:dyDescent="0.25">
      <c r="C219" s="106"/>
      <c r="D219" s="106"/>
      <c r="E219" s="106"/>
      <c r="F219" s="106"/>
      <c r="G219" s="106"/>
      <c r="H219" s="106"/>
      <c r="I219" s="106"/>
      <c r="J219" s="106"/>
      <c r="K219" s="106"/>
      <c r="L219" s="106"/>
      <c r="M219" s="106"/>
      <c r="N219" s="106"/>
      <c r="O219" s="106"/>
      <c r="P219" s="106"/>
      <c r="Q219" s="106"/>
      <c r="R219" s="106"/>
    </row>
    <row r="220" spans="3:18" ht="15.75" x14ac:dyDescent="0.25">
      <c r="C220" s="106"/>
      <c r="D220" s="106"/>
      <c r="E220" s="106"/>
      <c r="F220" s="106"/>
      <c r="G220" s="106"/>
      <c r="H220" s="106"/>
      <c r="I220" s="106"/>
      <c r="J220" s="106"/>
      <c r="K220" s="106"/>
      <c r="L220" s="106"/>
      <c r="M220" s="106"/>
      <c r="N220" s="106"/>
      <c r="O220" s="106"/>
      <c r="P220" s="106"/>
      <c r="Q220" s="106"/>
      <c r="R220" s="106"/>
    </row>
    <row r="221" spans="3:18" ht="15.75" x14ac:dyDescent="0.25">
      <c r="C221" s="106"/>
      <c r="D221" s="106"/>
      <c r="E221" s="106"/>
      <c r="F221" s="106"/>
      <c r="G221" s="106"/>
      <c r="H221" s="106"/>
      <c r="I221" s="106"/>
      <c r="J221" s="106"/>
      <c r="K221" s="106"/>
      <c r="L221" s="106"/>
      <c r="M221" s="106"/>
      <c r="N221" s="106"/>
      <c r="O221" s="106"/>
      <c r="P221" s="106"/>
      <c r="Q221" s="106"/>
      <c r="R221" s="106"/>
    </row>
    <row r="222" spans="3:18" ht="15.75" x14ac:dyDescent="0.25">
      <c r="C222" s="106"/>
      <c r="D222" s="106"/>
      <c r="E222" s="106"/>
      <c r="F222" s="106"/>
      <c r="G222" s="106"/>
      <c r="H222" s="106"/>
      <c r="I222" s="106"/>
      <c r="J222" s="106"/>
      <c r="K222" s="106"/>
      <c r="L222" s="106"/>
      <c r="M222" s="106"/>
      <c r="N222" s="106"/>
      <c r="O222" s="106"/>
      <c r="P222" s="106"/>
      <c r="Q222" s="106"/>
      <c r="R222" s="106"/>
    </row>
    <row r="223" spans="3:18" ht="15.75" x14ac:dyDescent="0.25">
      <c r="C223" s="106"/>
      <c r="D223" s="106"/>
      <c r="E223" s="106"/>
      <c r="F223" s="106"/>
      <c r="G223" s="106"/>
      <c r="H223" s="106"/>
      <c r="I223" s="106"/>
      <c r="J223" s="106"/>
      <c r="K223" s="106"/>
      <c r="L223" s="106"/>
      <c r="M223" s="106"/>
      <c r="N223" s="106"/>
      <c r="O223" s="106"/>
      <c r="P223" s="106"/>
      <c r="Q223" s="106"/>
      <c r="R223" s="106"/>
    </row>
    <row r="224" spans="3:18" ht="15.75" x14ac:dyDescent="0.25">
      <c r="C224" s="106"/>
      <c r="D224" s="106"/>
      <c r="E224" s="106"/>
      <c r="F224" s="106"/>
      <c r="G224" s="106"/>
      <c r="H224" s="106"/>
      <c r="I224" s="106"/>
      <c r="J224" s="106"/>
      <c r="K224" s="106"/>
      <c r="L224" s="106"/>
      <c r="M224" s="106"/>
      <c r="N224" s="106"/>
      <c r="O224" s="106"/>
      <c r="P224" s="106"/>
      <c r="Q224" s="106"/>
      <c r="R224" s="106"/>
    </row>
    <row r="225" spans="3:18" ht="15.75" x14ac:dyDescent="0.25">
      <c r="C225" s="106"/>
      <c r="D225" s="106"/>
      <c r="E225" s="106"/>
      <c r="F225" s="106"/>
      <c r="G225" s="106"/>
      <c r="H225" s="106"/>
      <c r="I225" s="106"/>
      <c r="J225" s="106"/>
      <c r="K225" s="106"/>
      <c r="L225" s="106"/>
      <c r="M225" s="106"/>
      <c r="N225" s="106"/>
      <c r="O225" s="106"/>
      <c r="P225" s="106"/>
      <c r="Q225" s="106"/>
      <c r="R225" s="106"/>
    </row>
    <row r="226" spans="3:18" ht="15.75" x14ac:dyDescent="0.25">
      <c r="C226" s="106"/>
      <c r="D226" s="106"/>
      <c r="E226" s="106"/>
      <c r="F226" s="106"/>
      <c r="G226" s="106"/>
      <c r="H226" s="106"/>
      <c r="I226" s="106"/>
      <c r="J226" s="106"/>
      <c r="K226" s="106"/>
      <c r="L226" s="106"/>
      <c r="M226" s="106"/>
      <c r="N226" s="106"/>
      <c r="O226" s="106"/>
      <c r="P226" s="106"/>
      <c r="Q226" s="106"/>
      <c r="R226" s="106"/>
    </row>
    <row r="227" spans="3:18" ht="15.75" x14ac:dyDescent="0.25">
      <c r="C227" s="106"/>
      <c r="D227" s="106"/>
      <c r="E227" s="106"/>
      <c r="F227" s="106"/>
      <c r="G227" s="106"/>
      <c r="H227" s="106"/>
      <c r="I227" s="106"/>
      <c r="J227" s="106"/>
      <c r="K227" s="106"/>
      <c r="L227" s="106"/>
      <c r="M227" s="106"/>
      <c r="N227" s="106"/>
      <c r="O227" s="106"/>
      <c r="P227" s="106"/>
      <c r="Q227" s="106"/>
      <c r="R227" s="106"/>
    </row>
    <row r="228" spans="3:18" ht="15.75" x14ac:dyDescent="0.25">
      <c r="C228" s="106"/>
      <c r="D228" s="106"/>
      <c r="E228" s="106"/>
      <c r="F228" s="106"/>
      <c r="G228" s="106"/>
      <c r="H228" s="106"/>
      <c r="I228" s="106"/>
      <c r="J228" s="106"/>
      <c r="K228" s="106"/>
      <c r="L228" s="106"/>
      <c r="M228" s="106"/>
      <c r="N228" s="106"/>
      <c r="O228" s="106"/>
      <c r="P228" s="106"/>
      <c r="Q228" s="106"/>
      <c r="R228" s="106"/>
    </row>
    <row r="229" spans="3:18" ht="15.75" x14ac:dyDescent="0.25">
      <c r="C229" s="106"/>
      <c r="D229" s="106"/>
      <c r="E229" s="106"/>
      <c r="F229" s="106"/>
      <c r="G229" s="106"/>
      <c r="H229" s="106"/>
      <c r="I229" s="106"/>
      <c r="J229" s="106"/>
      <c r="K229" s="106"/>
      <c r="L229" s="106"/>
      <c r="M229" s="106"/>
      <c r="N229" s="106"/>
      <c r="O229" s="106"/>
      <c r="P229" s="106"/>
      <c r="Q229" s="106"/>
      <c r="R229" s="10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C19" sqref="C19"/>
    </sheetView>
  </sheetViews>
  <sheetFormatPr baseColWidth="10" defaultRowHeight="15" x14ac:dyDescent="0.25"/>
  <cols>
    <col min="1" max="5" width="11.42578125" style="247"/>
    <col min="6" max="6" width="16.28515625" style="247" customWidth="1"/>
    <col min="7" max="16384" width="11.42578125" style="247"/>
  </cols>
  <sheetData>
    <row r="1" spans="1:9" ht="50.25" customHeight="1" x14ac:dyDescent="0.25">
      <c r="F1" s="248"/>
    </row>
    <row r="2" spans="1:9" ht="15.75" x14ac:dyDescent="0.25">
      <c r="A2" s="249"/>
      <c r="B2" s="249"/>
      <c r="C2" s="249"/>
      <c r="D2" s="249"/>
      <c r="E2" s="249"/>
      <c r="F2" s="249"/>
      <c r="G2" s="249"/>
      <c r="H2" s="249"/>
      <c r="I2" s="249"/>
    </row>
    <row r="3" spans="1:9" ht="15.75" x14ac:dyDescent="0.25">
      <c r="A3" s="249"/>
      <c r="B3" s="249"/>
      <c r="C3" s="249"/>
      <c r="D3" s="249"/>
      <c r="E3" s="249"/>
      <c r="F3" s="249"/>
      <c r="G3" s="249"/>
      <c r="H3" s="249"/>
      <c r="I3" s="249"/>
    </row>
    <row r="4" spans="1:9" ht="15.75" x14ac:dyDescent="0.25">
      <c r="A4" s="249"/>
      <c r="B4" s="249"/>
      <c r="C4" s="249"/>
      <c r="D4" s="249"/>
      <c r="E4" s="249"/>
      <c r="F4" s="249"/>
      <c r="G4" s="249"/>
      <c r="H4" s="249"/>
      <c r="I4" s="249"/>
    </row>
    <row r="5" spans="1:9" ht="15.75" x14ac:dyDescent="0.25">
      <c r="A5" s="249"/>
      <c r="B5" s="249"/>
      <c r="C5" s="249"/>
      <c r="D5" s="249"/>
      <c r="E5" s="249"/>
      <c r="G5" s="249"/>
      <c r="H5" s="249"/>
      <c r="I5" s="249"/>
    </row>
    <row r="6" spans="1:9" ht="15.75" x14ac:dyDescent="0.25">
      <c r="A6" s="249"/>
      <c r="B6" s="249"/>
      <c r="C6" s="249"/>
      <c r="D6" s="249"/>
      <c r="E6" s="249"/>
      <c r="G6" s="249"/>
      <c r="H6" s="249"/>
      <c r="I6" s="249"/>
    </row>
    <row r="7" spans="1:9" ht="15.75" x14ac:dyDescent="0.25">
      <c r="A7" s="249"/>
      <c r="B7" s="249"/>
      <c r="C7" s="249"/>
      <c r="D7" s="249"/>
      <c r="E7" s="249"/>
      <c r="G7" s="249"/>
      <c r="H7" s="249"/>
      <c r="I7" s="249"/>
    </row>
    <row r="8" spans="1:9" ht="15.75" x14ac:dyDescent="0.25">
      <c r="A8" s="249"/>
      <c r="B8" s="249"/>
      <c r="C8" s="249"/>
      <c r="D8" s="249"/>
      <c r="E8" s="249"/>
      <c r="F8" s="249"/>
      <c r="G8" s="249"/>
      <c r="H8" s="249"/>
      <c r="I8" s="249"/>
    </row>
    <row r="9" spans="1:9" ht="15.75" x14ac:dyDescent="0.25">
      <c r="A9" s="249"/>
      <c r="B9" s="249"/>
      <c r="C9" s="249"/>
      <c r="D9" s="249"/>
      <c r="E9" s="249"/>
      <c r="F9" s="249"/>
      <c r="G9" s="249"/>
      <c r="H9" s="249"/>
      <c r="I9" s="249"/>
    </row>
    <row r="10" spans="1:9" ht="15.75" x14ac:dyDescent="0.25">
      <c r="A10" s="249"/>
      <c r="B10" s="249"/>
      <c r="C10" s="249"/>
      <c r="D10" s="249"/>
      <c r="E10" s="249"/>
      <c r="F10" s="249"/>
      <c r="G10" s="249"/>
      <c r="H10" s="249"/>
      <c r="I10" s="249"/>
    </row>
    <row r="11" spans="1:9" ht="15.75" x14ac:dyDescent="0.25">
      <c r="A11" s="249"/>
      <c r="B11" s="249"/>
      <c r="C11" s="249"/>
      <c r="D11" s="249"/>
      <c r="E11" s="249"/>
      <c r="F11" s="249"/>
      <c r="G11" s="249"/>
      <c r="H11" s="249"/>
      <c r="I11" s="249"/>
    </row>
    <row r="12" spans="1:9" ht="15.75" x14ac:dyDescent="0.25">
      <c r="A12" s="249"/>
      <c r="B12" s="249"/>
      <c r="C12" s="249"/>
      <c r="D12" s="249"/>
      <c r="E12" s="249"/>
      <c r="F12" s="249"/>
      <c r="G12" s="249"/>
      <c r="H12" s="249"/>
      <c r="I12" s="249"/>
    </row>
    <row r="13" spans="1:9" ht="15.75" x14ac:dyDescent="0.25">
      <c r="A13" s="249"/>
      <c r="B13" s="249"/>
      <c r="C13" s="249"/>
      <c r="D13" s="249"/>
      <c r="E13" s="249"/>
      <c r="F13" s="249"/>
      <c r="G13" s="249"/>
      <c r="H13" s="249"/>
      <c r="I13" s="249"/>
    </row>
    <row r="14" spans="1:9" ht="15.75" x14ac:dyDescent="0.25">
      <c r="A14" s="249"/>
      <c r="B14" s="249"/>
      <c r="C14" s="249"/>
      <c r="D14" s="249"/>
      <c r="E14" s="249"/>
      <c r="F14" s="249"/>
      <c r="G14" s="250">
        <v>0.6</v>
      </c>
      <c r="H14" s="250">
        <v>0.6</v>
      </c>
      <c r="I14" s="250">
        <v>0.4</v>
      </c>
    </row>
    <row r="15" spans="1:9" ht="15.75" x14ac:dyDescent="0.25">
      <c r="A15" s="249"/>
      <c r="B15" s="249"/>
      <c r="C15" s="249"/>
      <c r="D15" s="249"/>
      <c r="E15" s="249"/>
      <c r="F15" s="249"/>
      <c r="G15" s="249"/>
      <c r="H15" s="249"/>
      <c r="I15" s="249"/>
    </row>
    <row r="16" spans="1:9" ht="15.75" x14ac:dyDescent="0.25">
      <c r="A16" s="249"/>
      <c r="B16" s="249"/>
      <c r="C16" s="249"/>
      <c r="D16" s="249"/>
      <c r="E16" s="249"/>
      <c r="F16" s="249"/>
      <c r="G16" s="250">
        <f>+G14-I16</f>
        <v>0.36</v>
      </c>
      <c r="H16" s="249"/>
      <c r="I16" s="251">
        <f>+H14*I14</f>
        <v>0.24</v>
      </c>
    </row>
    <row r="17" spans="1:9" ht="15.75" x14ac:dyDescent="0.25">
      <c r="A17" s="249"/>
      <c r="B17" s="249"/>
      <c r="C17" s="249"/>
      <c r="D17" s="249"/>
      <c r="E17" s="249"/>
      <c r="F17" s="249"/>
      <c r="G17" s="249"/>
      <c r="H17" s="249"/>
      <c r="I17" s="249"/>
    </row>
    <row r="18" spans="1:9" ht="15.75" x14ac:dyDescent="0.25">
      <c r="A18" s="249"/>
      <c r="B18" s="249"/>
      <c r="C18" s="249"/>
      <c r="D18" s="249"/>
      <c r="E18" s="249"/>
      <c r="F18" s="249"/>
      <c r="G18" s="249"/>
      <c r="H18" s="249"/>
      <c r="I18" s="249"/>
    </row>
    <row r="19" spans="1:9" ht="15.75" x14ac:dyDescent="0.25">
      <c r="A19" s="249"/>
      <c r="B19" s="249"/>
      <c r="C19" s="249"/>
      <c r="D19" s="249"/>
      <c r="E19" s="249"/>
      <c r="F19" s="249"/>
      <c r="G19" s="249"/>
      <c r="H19" s="249"/>
      <c r="I19" s="249"/>
    </row>
    <row r="20" spans="1:9" ht="15.75" x14ac:dyDescent="0.25">
      <c r="A20" s="249"/>
      <c r="B20" s="249"/>
      <c r="C20" s="249"/>
      <c r="D20" s="249"/>
      <c r="E20" s="249"/>
      <c r="F20" s="249"/>
      <c r="G20" s="249"/>
      <c r="H20" s="249"/>
      <c r="I20" s="249"/>
    </row>
    <row r="21" spans="1:9" ht="15.75" x14ac:dyDescent="0.25">
      <c r="A21" s="249"/>
      <c r="B21" s="249"/>
      <c r="C21" s="249"/>
      <c r="D21" s="249"/>
      <c r="E21" s="249"/>
      <c r="F21" s="249"/>
      <c r="G21" s="249"/>
      <c r="H21" s="249"/>
      <c r="I21" s="249"/>
    </row>
    <row r="22" spans="1:9" ht="15.75" x14ac:dyDescent="0.25">
      <c r="A22" s="249"/>
      <c r="B22" s="249" t="s">
        <v>137</v>
      </c>
      <c r="C22" s="249"/>
      <c r="D22" s="249"/>
      <c r="E22" s="249"/>
      <c r="F22" s="249"/>
      <c r="G22" s="249"/>
      <c r="H22" s="249"/>
      <c r="I22" s="249"/>
    </row>
    <row r="23" spans="1:9" ht="15.75" x14ac:dyDescent="0.25">
      <c r="A23" s="249"/>
      <c r="B23" s="249" t="s">
        <v>138</v>
      </c>
      <c r="C23" s="249"/>
      <c r="D23" s="249"/>
      <c r="E23" s="249"/>
      <c r="F23" s="249"/>
      <c r="G23" s="249"/>
      <c r="H23" s="249"/>
      <c r="I23" s="249"/>
    </row>
    <row r="24" spans="1:9" ht="15.75" x14ac:dyDescent="0.25">
      <c r="A24" s="249"/>
      <c r="B24" s="249" t="s">
        <v>139</v>
      </c>
      <c r="C24" s="249"/>
      <c r="D24" s="249"/>
      <c r="E24" s="249"/>
      <c r="F24" s="249"/>
      <c r="G24" s="249"/>
      <c r="H24" s="249"/>
      <c r="I24" s="249"/>
    </row>
    <row r="25" spans="1:9" ht="15.75" x14ac:dyDescent="0.25">
      <c r="A25" s="249"/>
      <c r="B25" s="249"/>
      <c r="C25" s="249"/>
      <c r="D25" s="249"/>
      <c r="E25" s="249"/>
      <c r="F25" s="249"/>
      <c r="G25" s="249"/>
      <c r="H25" s="249"/>
      <c r="I25" s="249"/>
    </row>
    <row r="26" spans="1:9" ht="15.75" x14ac:dyDescent="0.25">
      <c r="A26" s="249"/>
      <c r="B26" s="249"/>
      <c r="C26" s="249"/>
      <c r="D26" s="249"/>
      <c r="E26" s="249"/>
      <c r="F26" s="249"/>
      <c r="G26" s="249"/>
      <c r="H26" s="249"/>
      <c r="I26" s="249"/>
    </row>
    <row r="27" spans="1:9" ht="15.75" x14ac:dyDescent="0.25">
      <c r="A27" s="249"/>
      <c r="B27" s="249"/>
      <c r="C27" s="249"/>
      <c r="D27" s="249"/>
      <c r="E27" s="249"/>
      <c r="F27" s="249"/>
      <c r="G27" s="249"/>
      <c r="H27" s="249"/>
      <c r="I27" s="249"/>
    </row>
    <row r="28" spans="1:9" ht="15.75" x14ac:dyDescent="0.25">
      <c r="A28" s="249"/>
      <c r="B28" s="249"/>
      <c r="C28" s="249"/>
      <c r="D28" s="249"/>
      <c r="E28" s="249"/>
      <c r="F28" s="249"/>
      <c r="G28" s="249"/>
      <c r="H28" s="249"/>
      <c r="I28" s="249"/>
    </row>
    <row r="29" spans="1:9" ht="15.75" x14ac:dyDescent="0.25">
      <c r="A29" s="249"/>
      <c r="B29" s="249"/>
      <c r="C29" s="249"/>
      <c r="D29" s="249"/>
      <c r="E29" s="249"/>
      <c r="F29" s="249"/>
      <c r="G29" s="249"/>
      <c r="H29" s="249"/>
      <c r="I29" s="249"/>
    </row>
    <row r="30" spans="1:9" ht="15.75" x14ac:dyDescent="0.25">
      <c r="A30" s="249"/>
      <c r="B30" s="249"/>
      <c r="C30" s="249"/>
      <c r="D30" s="249"/>
      <c r="E30" s="249"/>
      <c r="F30" s="249"/>
      <c r="G30" s="249"/>
      <c r="H30" s="249"/>
      <c r="I30" s="249"/>
    </row>
    <row r="31" spans="1:9" ht="15.75" x14ac:dyDescent="0.25">
      <c r="A31" s="249"/>
      <c r="B31" s="249"/>
      <c r="C31" s="249"/>
      <c r="D31" s="249"/>
      <c r="E31" s="249"/>
      <c r="F31" s="249"/>
      <c r="G31" s="249"/>
      <c r="H31" s="249"/>
      <c r="I31" s="249"/>
    </row>
    <row r="32" spans="1:9" ht="15.75" x14ac:dyDescent="0.25">
      <c r="A32" s="249"/>
      <c r="B32" s="249"/>
      <c r="C32" s="249"/>
      <c r="D32" s="249"/>
      <c r="E32" s="249"/>
      <c r="F32" s="249"/>
      <c r="G32" s="249"/>
      <c r="H32" s="249"/>
      <c r="I32" s="249"/>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Mapa riesgos gestión y fiscal</vt:lpstr>
      <vt:lpstr>Mapa riesgos corrupción</vt:lpstr>
      <vt:lpstr>Preguntas de corrupción</vt:lpstr>
      <vt:lpstr>Cátalogo riesgo fiscal</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'Cátalogo riesgo fiscal'!Área_de_impresión</vt:lpstr>
      <vt:lpstr>Instructivo!Área_de_impresión</vt:lpstr>
      <vt:lpstr>'Mapa riesgos corrupción'!Área_de_impresión</vt:lpstr>
      <vt:lpstr>'Mapa riesgos gestión y fiscal'!Área_de_impresión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Gloria Patricia Pinzon Bastidas</cp:lastModifiedBy>
  <cp:lastPrinted>2023-12-28T01:25:06Z</cp:lastPrinted>
  <dcterms:created xsi:type="dcterms:W3CDTF">2020-03-24T23:12:47Z</dcterms:created>
  <dcterms:modified xsi:type="dcterms:W3CDTF">2025-01-31T12:27:50Z</dcterms:modified>
</cp:coreProperties>
</file>