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7"/>
  <workbookPr/>
  <mc:AlternateContent xmlns:mc="http://schemas.openxmlformats.org/markup-compatibility/2006">
    <mc:Choice Requires="x15">
      <x15ac:absPath xmlns:x15ac="http://schemas.microsoft.com/office/spreadsheetml/2010/11/ac" url="Y:\Descargas.1\Gestion 2024 - Julio Gutierrez\1\"/>
    </mc:Choice>
  </mc:AlternateContent>
  <xr:revisionPtr revIDLastSave="799" documentId="11_F013D22212D3FF5854780EC3F5AA02B4F95C398E" xr6:coauthVersionLast="47" xr6:coauthVersionMax="47" xr10:uidLastSave="{67EDF8A9-68B9-496A-8318-3C474B0F2A8F}"/>
  <bookViews>
    <workbookView xWindow="0" yWindow="0" windowWidth="28800" windowHeight="11430" firstSheet="6" xr2:uid="{00000000-000D-0000-FFFF-FFFF00000000}"/>
  </bookViews>
  <sheets>
    <sheet name="CONSOLIDADO (2)" sheetId="7" r:id="rId1"/>
    <sheet name="CONSOLIDADO" sheetId="1" r:id="rId2"/>
    <sheet name="DG" sheetId="5" r:id="rId3"/>
    <sheet name="DCI" sheetId="3" r:id="rId4"/>
    <sheet name="DEMANDA" sheetId="4" r:id="rId5"/>
    <sheet name="DOCI" sheetId="6" r:id="rId6"/>
    <sheet name="DAF" sheetId="2" r:id="rId7"/>
  </sheets>
  <definedNames>
    <definedName name="_xlnm._FilterDatabase" localSheetId="4" hidden="1">DEMANDA!$B$4:$W$14</definedName>
    <definedName name="_xlnm._FilterDatabase" localSheetId="2" hidden="1">DG!$A$4:$W$20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P15" i="3"/>
  <c r="F46" i="7"/>
  <c r="F45" i="7"/>
  <c r="F44" i="7"/>
  <c r="G44" i="7"/>
  <c r="G47" i="7"/>
  <c r="F47" i="7"/>
  <c r="G46" i="7"/>
  <c r="G45" i="7"/>
  <c r="G20" i="1"/>
  <c r="G18" i="1"/>
  <c r="G17" i="1"/>
  <c r="G16" i="1"/>
  <c r="G15" i="1"/>
  <c r="G14" i="1"/>
  <c r="G13" i="1"/>
  <c r="G12" i="1"/>
  <c r="G11" i="1"/>
  <c r="G10" i="1"/>
  <c r="G8" i="1"/>
  <c r="S15" i="5"/>
  <c r="E20" i="1"/>
  <c r="E19" i="1"/>
  <c r="E18" i="1"/>
  <c r="E17" i="1"/>
  <c r="E16" i="1"/>
  <c r="E15" i="1"/>
  <c r="E14" i="1"/>
  <c r="E13" i="1"/>
  <c r="E12" i="1"/>
  <c r="E11" i="1"/>
  <c r="E10" i="1"/>
  <c r="E9" i="1"/>
  <c r="H8" i="1"/>
  <c r="F8" i="1"/>
  <c r="R25" i="2"/>
  <c r="G15" i="7"/>
  <c r="F15" i="7"/>
  <c r="G14" i="7"/>
  <c r="F14" i="7"/>
  <c r="L10" i="6"/>
  <c r="Q10" i="6"/>
  <c r="G13" i="7"/>
  <c r="F13" i="7"/>
  <c r="P15" i="4"/>
  <c r="F12" i="7"/>
  <c r="P17" i="3"/>
  <c r="G12" i="7" s="1"/>
  <c r="G11" i="7"/>
  <c r="F11" i="7"/>
  <c r="R22" i="2"/>
  <c r="M25" i="2"/>
  <c r="R13" i="2"/>
  <c r="Q25" i="2"/>
  <c r="R18" i="2"/>
  <c r="U23" i="2"/>
  <c r="U10" i="6"/>
  <c r="P10" i="6"/>
  <c r="S15" i="4"/>
  <c r="S5" i="4"/>
  <c r="O15" i="4"/>
  <c r="K15" i="4"/>
  <c r="S17" i="3"/>
  <c r="K17" i="3"/>
  <c r="S21" i="5"/>
  <c r="S19" i="5"/>
  <c r="O21" i="5"/>
  <c r="K21" i="5"/>
  <c r="U9" i="6"/>
  <c r="U6" i="6"/>
  <c r="Q6" i="6"/>
  <c r="Q9" i="6"/>
  <c r="Q8" i="6"/>
  <c r="Q7" i="6"/>
  <c r="Q5" i="6"/>
  <c r="U5" i="6"/>
  <c r="P7" i="4"/>
  <c r="P5" i="4"/>
  <c r="P10" i="4"/>
  <c r="P12" i="4"/>
  <c r="S12" i="4"/>
  <c r="S10" i="4"/>
  <c r="S7" i="4"/>
  <c r="P21" i="5"/>
  <c r="O17" i="3"/>
  <c r="P5" i="3"/>
  <c r="S15" i="3"/>
  <c r="P9" i="3"/>
  <c r="S9" i="3"/>
  <c r="P13" i="3"/>
  <c r="S13" i="3"/>
  <c r="S5" i="3"/>
  <c r="P19" i="5"/>
  <c r="P17" i="5"/>
  <c r="S17" i="5"/>
  <c r="P11" i="5"/>
  <c r="S11" i="5"/>
  <c r="S7" i="5"/>
  <c r="S5" i="5"/>
  <c r="P5" i="5"/>
  <c r="P6" i="5"/>
  <c r="U25" i="2"/>
  <c r="R20" i="2"/>
  <c r="R21" i="2"/>
  <c r="U20" i="2"/>
  <c r="U17" i="2"/>
  <c r="U13" i="2"/>
  <c r="U11" i="2"/>
  <c r="R11" i="2"/>
  <c r="R9" i="2"/>
  <c r="U9" i="2"/>
  <c r="R5" i="2"/>
  <c r="U5" i="2"/>
  <c r="P15" i="5"/>
  <c r="E48" i="7" l="1"/>
  <c r="N21" i="5"/>
  <c r="L25" i="2"/>
  <c r="G48" i="7" l="1"/>
  <c r="F48" i="7"/>
  <c r="F37" i="7" l="1"/>
  <c r="G37" i="7"/>
  <c r="E37" i="7"/>
  <c r="E16" i="7"/>
  <c r="P25" i="2"/>
  <c r="O10" i="6"/>
  <c r="K10" i="6"/>
  <c r="N15" i="4"/>
  <c r="J15" i="4"/>
  <c r="N17" i="3"/>
  <c r="J17" i="3"/>
  <c r="L21" i="5"/>
  <c r="J21" i="5"/>
  <c r="G16" i="7" l="1"/>
  <c r="F16" i="7"/>
  <c r="P7" i="5" l="1"/>
  <c r="R11" i="3" l="1"/>
  <c r="R10" i="3"/>
  <c r="R9" i="3"/>
  <c r="R5" i="3"/>
  <c r="R23" i="2" l="1"/>
  <c r="R19" i="2"/>
  <c r="R1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Princesa</author>
  </authors>
  <commentList>
    <comment ref="D5" authorId="0" shapeId="0" xr:uid="{00000000-0006-0000-0300-000001000000}">
      <text>
        <r>
          <rPr>
            <b/>
            <sz val="9"/>
            <color indexed="81"/>
            <rFont val="Tahoma"/>
            <charset val="1"/>
          </rPr>
          <t>Princesa:</t>
        </r>
        <r>
          <rPr>
            <sz val="9"/>
            <color indexed="81"/>
            <rFont val="Tahoma"/>
            <charset val="1"/>
          </rPr>
          <t xml:space="preserve">
COMO SE ARTICULA LA FROMULA PARA LA VIGENCIA CON LA PLANEACIÓN ESTRATÉGICA PARA LA VIGENCIA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tc={975C8030-27E9-4980-9EDD-151923B7AF0F}</author>
    <author>tc={704580CD-5F00-498A-B709-EFF889982BD2}</author>
  </authors>
  <commentList>
    <comment ref="Q13" authorId="0" shapeId="0" xr:uid="{975C8030-27E9-4980-9EDD-151923B7AF0F}">
      <text>
        <t>[Threaded comment]
Your version of Excel allows you to read this threaded comment; however, any edits to it will get removed if the file is opened in a newer version of Excel. Learn more: https://go.microsoft.com/fwlink/?linkid=870924
Comment:
    No se registra avance de la metas del indicador para el período</t>
      </text>
    </comment>
    <comment ref="Y16" authorId="1" shapeId="0" xr:uid="{704580CD-5F00-498A-B709-EFF889982BD2}">
      <text>
        <t>[Threaded comment]
Your version of Excel allows you to read this threaded comment; however, any edits to it will get removed if the file is opened in a newer version of Excel. Learn more: https://go.microsoft.com/fwlink/?linkid=870924
Comment:
    Aclarar con el proceso si el avance de la actividad es 10% o 50% para el 3º período</t>
      </text>
    </comment>
  </commentList>
</comments>
</file>

<file path=xl/sharedStrings.xml><?xml version="1.0" encoding="utf-8"?>
<sst xmlns="http://schemas.openxmlformats.org/spreadsheetml/2006/main" count="497" uniqueCount="307">
  <si>
    <t xml:space="preserve">Avance meta indicadores a septiembre 30 de 2024 por Direcciones </t>
  </si>
  <si>
    <t>Dirección Responsable</t>
  </si>
  <si>
    <t>Número de
Indicadores</t>
  </si>
  <si>
    <t xml:space="preserve">% promedio Meta </t>
  </si>
  <si>
    <t xml:space="preserve">% de avance 
acumulado </t>
  </si>
  <si>
    <t>Dirección General</t>
  </si>
  <si>
    <t>Dirección de Cooperación Interinstitucional</t>
  </si>
  <si>
    <t>Dirección de Demanda de Cooperación Internacional</t>
  </si>
  <si>
    <t>Dirección de Oferta de Cooperación Internacional</t>
  </si>
  <si>
    <t>Dirección Administrativa y Financiera</t>
  </si>
  <si>
    <t xml:space="preserve">TOTAL </t>
  </si>
  <si>
    <t>Avance meta indicadores a septiembre 30 de 2024 por Procesos</t>
  </si>
  <si>
    <t>Administración de Recursos de Cooperación Internal</t>
  </si>
  <si>
    <t>Gestión Contractual</t>
  </si>
  <si>
    <t>Gestión del Talento Humano</t>
  </si>
  <si>
    <t>Gestión Financiera</t>
  </si>
  <si>
    <t>Gestión de Servicios Administrativos</t>
  </si>
  <si>
    <t xml:space="preserve">Gestión de Tecnologías de la Información </t>
  </si>
  <si>
    <t>Direccionamiento Estratégico y Planeación</t>
  </si>
  <si>
    <t>Gestión Jurídica</t>
  </si>
  <si>
    <t>Evaluación Control y Mejora</t>
  </si>
  <si>
    <t>Gestión de Comunicaciones</t>
  </si>
  <si>
    <t>Preparación y Formulación</t>
  </si>
  <si>
    <t>Implementación y Seguimiento</t>
  </si>
  <si>
    <t>Identificación y Priorización</t>
  </si>
  <si>
    <t>Seguimiento Objetivos Estratégicos (corte a 30 de Septiembre)</t>
  </si>
  <si>
    <t>Objetivo Estratégico</t>
  </si>
  <si>
    <t>Alinear la cooperación internacional a las prioridades y agendas de desarrollo.</t>
  </si>
  <si>
    <t>Gestionar conocimiento orientado al fortalecimiento de capacidades en cooperación internacional para el desarrollo</t>
  </si>
  <si>
    <t>Optimizar el modelo de operación para contribuir de manera efectiva al logro de los propósitos institucionales</t>
  </si>
  <si>
    <t>Producir información de calidad, oportuna y pertinente, para la toma de decisiones en materia de cooperación internacional al desarrollo</t>
  </si>
  <si>
    <t>AVANCE PLAN DE ACCIÓN A SEPTIEMBRE 30 DE 2024</t>
  </si>
  <si>
    <t>PROCESO</t>
  </si>
  <si>
    <t>AVANCE PROMEDIO ENTREGABLES</t>
  </si>
  <si>
    <t>AVANCE PROMEDIO ENTIDAD</t>
  </si>
  <si>
    <t>AVANCE PROMEDIO META INDICADORES</t>
  </si>
  <si>
    <t>AVANCE ENTIDAD</t>
  </si>
  <si>
    <t>Direccionamiento Estratégico</t>
  </si>
  <si>
    <t>Gestión de Talento Humano</t>
  </si>
  <si>
    <t>Gestión Administrativa</t>
  </si>
  <si>
    <t>Gestión de Tecnologías de la información y las Comunicaciones</t>
  </si>
  <si>
    <t>Evaluación, Control y Mejora</t>
  </si>
  <si>
    <t>Administración de Recursos</t>
  </si>
  <si>
    <t>SEGUIMIENTO AVANCE ENTREGABLES DEL PLAN DE ACCIÓN TERCER TRIMESTRE 2024 (INDICADORES Y ACTIVIDADES)</t>
  </si>
  <si>
    <t xml:space="preserve">Producto Institucional / Producto de Gestión </t>
  </si>
  <si>
    <t>Gerente del Producto</t>
  </si>
  <si>
    <t>Dirección  responsable del Producto</t>
  </si>
  <si>
    <t>Indicador de resultado (subproducto)</t>
  </si>
  <si>
    <t>Proceso Responsable del subproducto</t>
  </si>
  <si>
    <t>Fórmula del indicador</t>
  </si>
  <si>
    <t>Unidad de medida de indicador e</t>
  </si>
  <si>
    <t xml:space="preserve">Línea base </t>
  </si>
  <si>
    <t>Meta a 31 de marzo</t>
  </si>
  <si>
    <t xml:space="preserve">Meta a 30 de Junio </t>
  </si>
  <si>
    <t xml:space="preserve">Meta a 30 de Septiembre </t>
  </si>
  <si>
    <t xml:space="preserve">Meta a 31 de diciembre </t>
  </si>
  <si>
    <t>Meta anual vigencia</t>
  </si>
  <si>
    <t>Avance a Junio 30</t>
  </si>
  <si>
    <t>Avance a Septiembre 30</t>
  </si>
  <si>
    <t>Avance acumulado</t>
  </si>
  <si>
    <t>Nombre de la actividad establecida</t>
  </si>
  <si>
    <t>Presupuesto por actividad</t>
  </si>
  <si>
    <t>Avance promedio 
acumulado de las 
actividades</t>
  </si>
  <si>
    <t>Peso ponderado de la actividad</t>
  </si>
  <si>
    <t>Avance % en el 1º trimestre</t>
  </si>
  <si>
    <t>Avance % en el 2º trimestre</t>
  </si>
  <si>
    <t>Avance % en el 3º trimestre</t>
  </si>
  <si>
    <t>Observaciones 2º trimestre</t>
  </si>
  <si>
    <t>Observaciones 3º trimestre</t>
  </si>
  <si>
    <t>1. Observatorio de Cooperación Internacional técnica y Financiera no reembolsable</t>
  </si>
  <si>
    <t>Maria Paula Alonso</t>
  </si>
  <si>
    <t>1. Producidos el 100% de los documentos definidos en el plan de trabajo para la vigencia 2024</t>
  </si>
  <si>
    <t>Gestión de comunicaciones</t>
  </si>
  <si>
    <t>Ejecutar las actividades necesarias para realizar los documentos definidos en el plan de trabajo para la vigencia 2024</t>
  </si>
  <si>
    <t>porcentaje</t>
  </si>
  <si>
    <t>N/A</t>
  </si>
  <si>
    <t>1. Producir documentos a partir de insumos relacionados por las direcciones técnicas</t>
  </si>
  <si>
    <t>Se ha venido ejecutando el avance de cada una de las actividades del proyecto conforme a lo planeado, derivado de ello se presenta consistencia en el avance promedio de los indicadores y el avance de las actividades. se recomienda revisar y ajustar el documento soporte del indicador de las actividades programadas, pues el reporte refiere primer trimestre, así como adjuntar la programación de las actividades .
Respecto a los soportes de las actividades, hace falta incluir el soporte 9 de la actividad 2</t>
  </si>
  <si>
    <t>El avance de la meta del indicador es consistente con el avance promedio de las actividades que lo desarrollan. En cuanto al avance de la ejecución presupuestal, para el caso de la actividad de generar espacios de conocimiento, la ejecución presentada supera el monto de los recursos asignados, lo propio ocurre para la la actividad de generar espacios de conocimiento, se hace necesario ajustar las partidas ejecutadas acorde con el presupuesto asignado.</t>
  </si>
  <si>
    <t xml:space="preserve">2. Realizadas el 100% de las actividades programadas desde el observatorio de cooperación internacional técnica y financiera no reembolsable
</t>
  </si>
  <si>
    <t>Actividades ejecutadas sobre actividades programadas</t>
  </si>
  <si>
    <t>2. Generar espacios de conocimiento</t>
  </si>
  <si>
    <t>2. Diseño e Implementación de la Estrategia de Gestión del Conocimiento y la Innovación</t>
  </si>
  <si>
    <t>Carlos Alberto Cifuentes</t>
  </si>
  <si>
    <t xml:space="preserve">1. Porcentaje de implementación en la vigencia 2024, de la estrategia de gestión del conocimiento y la innovación diseñada. </t>
  </si>
  <si>
    <t xml:space="preserve">Porcentaje de ejecución en la vigencia 2024, de la estrategia de gestión del conocimiento y la innovación diseñada. </t>
  </si>
  <si>
    <t>Porcentaje</t>
  </si>
  <si>
    <t>1. Diseñar la estrategia de gestión del conocimiento y la innovación.</t>
  </si>
  <si>
    <t>Los documentos soportes presentados no dan cuenta del avance señalado para algunas de las actividades, así como del indicador, por otra parte no existe coherencia entre el avance acumulado de la meta del indicador y el avance promedio de las actividades. Lo anterior denota excesivo retrazo en el avance del proyecto a junio 30 de 2024. No se señalan las causas del retrazo, así como tampoco las acciones a tomar, que permitan alcanzar el objetivo del proyecto, al cierre de la vigencia.</t>
  </si>
  <si>
    <t>2. Diseñar y habilitar el repositorio de saberes misionales y de apoyo de APC-Colombia</t>
  </si>
  <si>
    <t>3. Determinar la estructura para contar con una unidad de capacitación, acompañamiento y formulación de proyectos</t>
  </si>
  <si>
    <t>4. Implementar los componentes de la estrategia de gestión del conocimiento y la innovación, en las líneas de preinducción, inducción, reinducción y gestión documental programados para la vigencia 2024.</t>
  </si>
  <si>
    <t>3. Plan Estratégico de Comunicaciones</t>
  </si>
  <si>
    <t>1. Cumplimiento del Plan Estratégico de Comunicaciones 2024</t>
  </si>
  <si>
    <t>Porcentaje de Cumplimiento del Plan Estratégico de Comunicaciones 2024</t>
  </si>
  <si>
    <t>1. Aprobar e implementar el PEC 2024</t>
  </si>
  <si>
    <t>El avance del proyecto no se ha dado en los términos planeados, derivado de ello la actividad relacionada con la elaboración y aprobación del Plan Estratégico de Comunicaciones no ha sido culminada, debido a que falta la aprobación del mismo, por lo que es necesario que se solicite la modificación dentro del Plan de Acción de la fecha estimada dentro de la cual se culminará la actividad, por otra parte, frente al desarrollo de la actividad de desarrollar la estratégia de redes sociales no se aporta evidencia. 
En lo relacionado con la meta del indicador , el avance porcentual del mismo no es congruente con el del promedio de las actividades, el analisis no da cuenta de la razón de esa desviación .</t>
  </si>
  <si>
    <t>El avance del proyecto al cabo del tercer trimestre 2024, no da cuenta conforme a lo esperado, aún no se ha aprobado el PEC, se espera que para el mes de octubre quede aprobado, en cuanto al desarrollo de las otras tres actividades (visibilizar eventos, publicar boletines y desarrollar la estratérgia de redes sociales), las mismas se han desarrollado acorde a lo establecido. De otra parte, en cuanto al avance de la meta del indicador, la misma reporta un avance superior, asl que se reporta derivado del avance de las actividades, lo cual no es concordante, es necesario que se analice la disparidad de criterio para que se presenten esas diferencias en el avance de las metas y del desarrollo de las actividades.</t>
  </si>
  <si>
    <t>2. Visibilizar eventos institucionales de la Agencia</t>
  </si>
  <si>
    <t>3. Publicar boletines externo e internos</t>
  </si>
  <si>
    <t>4. Desarrollar estrategia de redes sociales</t>
  </si>
  <si>
    <t>4. Implementación del Plan de Trabajo de Control Interno vigencia 2024</t>
  </si>
  <si>
    <t>Carlos Aristizabal</t>
  </si>
  <si>
    <t xml:space="preserve">1. Cumplimiento plan de trabajo </t>
  </si>
  <si>
    <t>Evaluación control y mejora</t>
  </si>
  <si>
    <t>actividades del plan ejecutada/actividades del plan programadas</t>
  </si>
  <si>
    <t>1. Formular plan de trabajo (auditoría)</t>
  </si>
  <si>
    <t xml:space="preserve">El avance de la meta acumulada del indicador no alcanzó la meta propuesta para el cierre del período, no se menciona la razón o razones que impidieron el cumplimiento, así como si el no haber alcanzado la meta incidirá en el alcance de las metas de los proximos períodos, o si es necesario reformular las metas para el tercer y cuarto paeríodo, por otra parte, en cuanto al avance del desarrollo de las actividades, el promedio se ha dado dentro de lo previsto, sin embargo, no hay coherencia entre el avance de la meta acumulada del indicador y el de las actividades, se recomienda revisar los criterios tenidos en cuenta para formular las metas del indicador y si es del caso proponer los ajustes correspondientes, a fin de que el avance de las mismas guarde mayor coherencia con el avance promedio del de las actividades.
</t>
  </si>
  <si>
    <t>El avance de la meta acumulada del indicador no alcanzó la meta propuesta para el cierre del período, no se menciona la razón o razones que impidieron el cumplimiento, incumplimiento que se ha venido dando desde el período anterior: Así mismo no se menciona si  el no haber alcanzado la meta incidirá en el alcance de las metas final, propuesta para la vigencia, en cuanto al avance del desarrollo de las actividades, el promedio se ha dado dentro de lo previsto, sin embargo, no hay coherencia entre el avance de la meta acumulada del indicador y el de las actividades.</t>
  </si>
  <si>
    <t>2. Ejecutar el plan de trabajo (auditoría)</t>
  </si>
  <si>
    <t>5. Implementación de la política de prevención de daño antijurídico en la vigencia 2024</t>
  </si>
  <si>
    <t xml:space="preserve">Diana del Pilar Morales </t>
  </si>
  <si>
    <t>1. Avance de implementación de la política de prevención de daño antijurídico en la vigencia 2024</t>
  </si>
  <si>
    <t>Porcentaje de avance  de implementación de la política de prevención de daño antijurídico en la vigencia 2024</t>
  </si>
  <si>
    <t xml:space="preserve">1. Realizar mesas de trabajo interinstitucional con entidades aliadas técnicas, beneficiarias, ejecutoras y oferentes de cooperación internacional técnica y financiera no reembolsable, a solicitud de las direcciones técnicas y áreas de trabajo de la Agencia. </t>
  </si>
  <si>
    <t>El avance de la meta acumulada del indicador, como el promedio del desarrollo de las actividades del entrtegable se ha dado dentro de lo previsto, sin embargo, no hay coherencia entre el avance de la meta acumulada del indicador y el de las actividades, se recomienda revisar los criterios tenidos encuenta para formular las metas del indicador y si es del caso proponer los ajustes correspondientes, a fin de que el avance de las mismas guarde mayor coherencia con el avance promedio del de las actividades.</t>
  </si>
  <si>
    <t>El avance de la meta acumulada del indicador, como el promedio del desarrollo de las actividades del entrtegable se ha dado dentro de lo previsto, sin embargo, no hay coherencia entre el avance de la meta acumulada del indicador y el de las actividades, es necesariol identificar las brechas y tomar las acciones correspondientes</t>
  </si>
  <si>
    <t>2. Realizar un espacio de conocimiento con supervisores de contratos de APC - Colombia y aliados técnicos.</t>
  </si>
  <si>
    <t>6. Implementación del plan Maestro de Planeación y Seguimiento Institucional 2024</t>
  </si>
  <si>
    <t>María Victoria Losada</t>
  </si>
  <si>
    <t>1. Plan Maestro 2024 implementado</t>
  </si>
  <si>
    <t>Porcentaje de avance de implementación del plan maestro 2024</t>
  </si>
  <si>
    <t>1. Formular el cronograma de acciones del plan Maestro de Planeación  2024</t>
  </si>
  <si>
    <t>Durante el período se continuo avanzando con el desarrollo de las actividades asociadas al Plan maestro, sin embargo es importante señalar que aunque el avance de las actividades en promedio es semejante al avance de la meta acumulada del indicador, el avance de la meta programada no se alcanzó, no obstante,  Es importante señalar que algunas de las actividades previstas para terminarse en el 2º trimestre, se ejecutarán en el 3º, lo cual no afectará el cumplimiento de las metas previstas para el 3º período</t>
  </si>
  <si>
    <t>Durante el período se continuo avanzando con el desarrollo de las actividades asociadas al Plan maestro, sin embargo es importante señalar que aunque el avance de las actividades en promedio es semejante al avance de la meta acumulada del indicador, el avance de la meta programada no se alcanzó, no obstante,  Es importante señalar que algunas de las actividades previstas para terminarse en el 3º trimestre, se ejecutarán en y culminarán en el último trimestre</t>
  </si>
  <si>
    <t>2. Realizar la ejecución y seguimiento a las acciones del cronograma</t>
  </si>
  <si>
    <t>SEGUIMIENTO AVANCE ENTREGABLES DEL PLAN DE ACCIÓN SEGUNDO TRIMESTRE 2024 (INDICADORES Y ACTIVIDADES)</t>
  </si>
  <si>
    <t xml:space="preserve">Unidad de medida de indicador </t>
  </si>
  <si>
    <t>Avance promedio 
acumulado 
de las 
actividades</t>
  </si>
  <si>
    <t>Avance %en el 1º trimestre</t>
  </si>
  <si>
    <t>Observaciones</t>
  </si>
  <si>
    <t xml:space="preserve">1. Implementación de la Estrategia Nacional de Cooperación Internacional ENCI 2023-2026. </t>
  </si>
  <si>
    <t>Diego Alejandro Zuluaga</t>
  </si>
  <si>
    <t>1.  Estrategia ENCI 2023-2026 implementada</t>
  </si>
  <si>
    <t xml:space="preserve">Preparación y formulación de la Cooperación Internacional </t>
  </si>
  <si>
    <t xml:space="preserve">Porcentaje de avance en la implementación estrategia  ENCI 2023-2026. </t>
  </si>
  <si>
    <t>1. Elaborar y hacer seguimiento a 10 planes de trabajo para la vigencia 2024 de Cooperación Internacional.</t>
  </si>
  <si>
    <t>Se reporta un avance del entregable o proyecto durante el semestre para cada una de las actividades, de en promedio el 35%, el cual es bajo con rrespecto al avance de la meta del indicador (50%), ello por cuanto se menciona que no se ha avanzado en el desarrollo de las actividades de Implementar la estratgia y de elaborar la línea técnica, sin ebargo es necesario que con base en las razones identificadas como motivos del retrazo, se identifiquen las acciones a seguir y se haga particular seguimiento al desarrollo de dichas acciones, a fin de poder superar los escollos identificados que garanticen la ejecución total de las mismas al cierre de la vigencia, y por lo tanto del proyecto. de otra parte, se presenta un avance en la ejecución de los recursos asignados a algunas de las actividades</t>
  </si>
  <si>
    <t>El avance del proyecto, por el desarrollo reportado de cada una de las actividades, es de en promedio 64% y la meta del indicador del 75%, lo cual evidencia inconsistencia en el avance promedio de las actividades y la meta del indicador, el reporte no señala la o las razones de dicha inconsistencia, por otra parte, el avance de las actividades:  "Implementar la estrategia de apropiación institucional y social de la linea tecnica de la Cooperación internacional feminista" y  "Elaborar la linea tecnica interseccional (Genero, Etnicos, Territorio) de la Cooperación Internacional" reportado para el tercer trimestre, no es consistente con los reportes presentados en los períodos precedentes. En cuato a la ejecución de los recursos asignados al proyecto, no se reporta avance en ninguna de las actividades a las cuales se les asigno presupuesto.</t>
  </si>
  <si>
    <t xml:space="preserve">2. Desarrollar 5 acciones de fortalecimiento de capacidades en gestión de cooperación internacional. </t>
  </si>
  <si>
    <t>3. Implementar la estrategia de apropiación institucional y social de la linea tecnica de la Cooperación internacional feminista</t>
  </si>
  <si>
    <t xml:space="preserve">4. Elaborar la linea tecnica interseccional (Genero, Etnicos, Territorio) de la Cooperación Internacional. </t>
  </si>
  <si>
    <t>2. Dinamización del Sistema Nacional de Cooperación Internacional.</t>
  </si>
  <si>
    <t xml:space="preserve">2. Sistema Nacional de Cooperación Internacional Dinamizado </t>
  </si>
  <si>
    <t>Preparación y formulación de la Cooperación Internacional</t>
  </si>
  <si>
    <t xml:space="preserve">Porcentaje de avance en la dinamización del Sistema Nacional de Cooperación Internacional. </t>
  </si>
  <si>
    <t>5. Conformar 10 mesas de trabajo temáticas y territotoriales para la dinamización del Sistema Nacional de Cooperación Internacional - SNCI</t>
  </si>
  <si>
    <t>Frente al desarrollo del entregable, el mismo se ha dado acorde con lo previsto, de ahí el desarrollo promedio de las actividades, que lo componen, el cual es de aproximadamenteel 45% y del 50% en la meta del indicador.  En cuanto a ja ejecución de los recursos asignados a cada una de las actividades el mismo se ha dado proporcional al avance de las respectivas actividades</t>
  </si>
  <si>
    <t>El desarrollo de cada una de las actividades que componen el proyecto se ha dado en promedio en un 78%, acorde con el avance de la meta del indicador 75%, al mismo tiempo los recursos asignados a cada una de las actividades del proyecto se han ido ejecutando gradualmente en cada uno de los trimestres.
Lo anteriormente señalado se evidencia por el desarrollo de las siguientes actividades reportadas por el proceso acargo del proyecto:. 1. Apertura o instalación de las mesas en el marco del Sistema Nacional de Cooperación Reindustrialización, paz, medio ambiente, Pacífico capítulo Chocó, Valle del Cauca, San Andrés y medio ambiente, asimismo se instalaron los nuevos espacios de articulación sectorial y territorial de las mesas de Reforma agraria, Catatumbo y transición energética. 2. Elaborar y hacer seguimiento a los planes de trabajo en el marco del SNCII, se viene adelantando una matriz para la gestión de la dinamización de los planes de trabajo que salieron en el marco de la instalación de las mesas. 3. Desarrollar 5 intercambios COL-COL alineados a las prioridades de la ENCI2023-2026, a la fecha se han desarrollado 3 de los 5 intercambios Col-COL programados. 4. Realizar seguimiento a 3 intercambios de conocimiento Col- Col, alineados a las prioridades de la ENCI 2023-2026, se ha desarrollado 1 de los 3 seguimientos de los intercambios Col- Col programados.</t>
  </si>
  <si>
    <t>6. Elaborar y hacer seguimiento a 10 planes de trabajo tematicas y territoriales para la vigencia 2024 de Cooperación Internacional en el marco del SNCI</t>
  </si>
  <si>
    <t>7. Desarrollar 5 intercambios de conocimiento Col-Col, alineados a las prioridades de la ENCI 2023-2026</t>
  </si>
  <si>
    <t>8. Realizar seguimiento a 3 intercambios de conocimiento Col-Col, alineados a las prioridades de la ENCI 2023-2026</t>
  </si>
  <si>
    <t>3. Posicionamiento de Colombia en la gestión de cooperación internacional a través de las diferentes modalidades.</t>
  </si>
  <si>
    <t>3. IMPLEMENTACIÓN DE PROYECTOS DE COOPERACIÓN INTERNACIONAL NO REEMBOLSABLE CON APORTE DE RECURSOS DE CONTRAPARTIDA NACIONAL</t>
  </si>
  <si>
    <t>Dirección de Coordinación Interinstitucional</t>
  </si>
  <si>
    <t>Porcentaje de Asignación de recursos de contrapartida nacional a proyectos de Cooperación Internacional alineados con la ENCI 2023-2026.</t>
  </si>
  <si>
    <t>9. Articular la  financiación de al menos 1 proyecto con enfoque multiactor y recursos de contrapartidas</t>
  </si>
  <si>
    <t xml:space="preserve">Frente al desarrollo del entregable, el mismo se ha dado acorde con el avance de las actividades, lo cual en promedio es del 90%, con cordante con el avance de la meta del indicador.
En cuanto a la ejecución de los recrsos asignados al proyecto, los mismos se comprometieron el el 100% </t>
  </si>
  <si>
    <t>El avance del proyecto se ha dado dentro de los términos previstos, es así, que durante el el primer trimestre se culminó la actividad "Cofinanciar proyectos de cooperación internacional mediante el desembolso de recursos de contrapartidas nacional"y la de" Articular la  financiación de al menos 1 proyecto con enfoque multiactor y recursos de contrapartidas) ha avanzado 75%, lo que evidencia un avance promedio de las 2 actividades del 95%, coherente con el desarrollo de la meta del indicador en el mismo porcentaje, superandose la meta prevista para el período.  En cuanto a la ejecución presupuestal, los recursos asignados al proyecto se comprometieron en su totalidad</t>
  </si>
  <si>
    <t>10. Cofinanciar proyectos de cooperación internacional mediante el desembolso de recursos de contrapartidas nacional</t>
  </si>
  <si>
    <t>4. Posicionamiento de Colombia en la gestión de cooperación internacional a través de las diferentes modalidades.</t>
  </si>
  <si>
    <t>Jhonnatan Gamboa</t>
  </si>
  <si>
    <t>4. Plan de trabajo para la cooperación descentralizada 2024</t>
  </si>
  <si>
    <t>Preparación y formulación</t>
  </si>
  <si>
    <t>Porcentaje de avance de implementación del plan de trabajo para la cooperación descentralizada durante la vigencia 2024</t>
  </si>
  <si>
    <t xml:space="preserve">11. Elaborar y socializar un documento  que defina el marco conceptual y de acción para APC-Colombia en materia de cooperación descentralizada </t>
  </si>
  <si>
    <t>Se presenta avance del desarrolo del proyecto en promedio del 90% de las actividades que lo conforman, sin embargo, en lo que respecta a la al desarrollo de la actividad de "Definir e implementar el Plan de trabajo de cooperación", no se menciona como las tareas desarrolladas contribuyen a formular el plan de trabajo y a su implementación, por otra parte no se presentan los soportes que evidencien el avance reportado de las respectivas actividades durante el período</t>
  </si>
  <si>
    <t>El promedio de avance de las actividades del proyecto es del 83%, correspondiente al desarrollo y culminación  de la actividad "Elaborar y socializar un documento  que defina el marco conceptual y de acción para APC-Colombia en materia de cooperación descentralizada ", la cual se culminó en el tercer trimestre 2024, respecto de la actividad "Definir e implementar el plan de trabajo  en cooperación descentralizada durante la vigencia 2024", la misma ha avanzado un75%. Respecto al avance de la meta del indicador, no se reportó avance del 3º trimestre, por consiguiente el avance que se reporta es a junio 30 de 2024, el cual es del 65%</t>
  </si>
  <si>
    <t>12. Definir e implementar el plan de trabajo  en cooperación descentralizada durante la vigencia 2024</t>
  </si>
  <si>
    <t>Unidad de medida de indicador en moneda, porcentaje, número</t>
  </si>
  <si>
    <t>Santiago Quiñones</t>
  </si>
  <si>
    <t xml:space="preserve">1. Alineación de los recursos de cooperación internacional a las prioridades definidas de la ENCI 2023-2026. </t>
  </si>
  <si>
    <t>Identificación y priorización.</t>
  </si>
  <si>
    <t>(Monto de recursos alineados a las prioridades definidas / monto total de la cooperación registrada) * 100</t>
  </si>
  <si>
    <t>1. Acompañar y brindar insumos   para negociación  de marcos país</t>
  </si>
  <si>
    <t>Se presenta avance en el desarrollo del proyecto, a través de la realización de las actividades que lo componen, el avance de las mismas en promedio es del 81%, concordante con el avance de las metas del indicador, sin embargo no se presenta estrictamente una descripción del avance de las actividades durante el período</t>
  </si>
  <si>
    <t>Se presenta avance en el desarrollo del proyecto, a través de la realización de las actividades que lo componen, el avance de las mismas en promedio es del 81%, concordante con el avance de las metas del indicado.</t>
  </si>
  <si>
    <t xml:space="preserve">2. Orientar  las iniciativas de cooperación en los mecanismos de gobernanza en los que participa APC Colombia </t>
  </si>
  <si>
    <t>2. Posicionamiento de Colombia en la gestión de cooperación internacional a través de las diferentes modalidades.</t>
  </si>
  <si>
    <t>2. Posicionamiento a través de la Ayuda Oficial al Desarrollo</t>
  </si>
  <si>
    <t>Dirección de Gestión de Demanda</t>
  </si>
  <si>
    <t>(Actividades de posicionamiento desarrolladas / Actividades de posicionamiento identifcadas) *100</t>
  </si>
  <si>
    <t>3. Facilitar el acceso  a oportunidades de cooperación  internacional no reembolsable, a través de las difusión y acompañamiento  a convocatorias</t>
  </si>
  <si>
    <t>El desarrollo del proyecto se ha realizado conforme a la planeación realizada, el avance de las actividades en promedio es del 50%, igual que el avance de la meta del indicador, no se presenta avance en la ejecución de los recursos asignados al proyecto.</t>
  </si>
  <si>
    <t>El desarrollo del proyecto se ha realizado conforme a la planeación realizada, el avance de las actividades en promedio es del 75%, igual que el avance de la meta del indicador, no se presenta avance en la ejecución de los recursos asignados al proyecto.</t>
  </si>
  <si>
    <t>4. Formular y hacer seguimiento a planes de trabajo con socios de cooperación bilaterales y multilares</t>
  </si>
  <si>
    <t>5. Optimizar la gestión de Certificados de Utilidad Común promoviendo actividades de acompañamiento y socialización permanentes.</t>
  </si>
  <si>
    <t>3. Potencialización de nuevas fuentes  y mecanismos de financiamiento</t>
  </si>
  <si>
    <t>3. Dos mecanismos  privados de financiemiento diseñados</t>
  </si>
  <si>
    <t>No. De mecanismos privados de financiamiento diseñados</t>
  </si>
  <si>
    <t>6. Formular  la estrategia de mecanismos de financiación  para el desarrollo con fuentes privadas</t>
  </si>
  <si>
    <t>El desarrollo del proyecto se ha realizado conforme a la planeación realizada, el avance de las actividades en promedio es del 75%, de bido fundamentalmente a que se formuló la estrategia de mecanismos de financiación, con lo cual se cumplio en su totalidad la actividad, en tanto que la otra actividad, el avance es del 50%.
En cuanto al avance de la meta del indicador, éste es del 67%, no se menciona la o las diferencias con respecto al avance promedio de las actividades. Por otra parte, no se presenta avance en la ejecución de los recursos asignados al proyecto a través de las dos actividades. Se recomienda para futuros informes tener encuenta las observaciones aqui presentadas así como revisar las fechas para los cuales se establecen realizar la actividad, considerando por ejemplo que la actividad de formular la estrategia se terminó 5 meses antes de lo previsto.</t>
  </si>
  <si>
    <t>El avance de las dos actividades que desarrollan el proyecto se ha dado conforme a lo previsto derivado de ello al cierre del período se ha cumplido con el 50% de la meta del indicador</t>
  </si>
  <si>
    <t>7. Orientar la estructuración de  dos mecanismos privados de financiamiento para el desarrollo</t>
  </si>
  <si>
    <t>4. Operación Estadística</t>
  </si>
  <si>
    <t>4 Plan de Trabajo Fase I de la Operación Estadística</t>
  </si>
  <si>
    <t>8. Reallizar un diagnóstico frente al estado actual de la política de Gestión Estadística</t>
  </si>
  <si>
    <t>Se registra a vance de cada una de las actividades que hacen parte del proyecto, dicho avance en promedio es del 50%, el cual es consistente con el registrado en relación con el avance de la meta del indicador a junio 30, sin embargo, la descripción del avance de la actividad "realizar un diagnóstico frente al estado actual de la política de Gestión Estadística" no da cuenta del avance de la actividad, toda vez que se hace referencia a la elaboración de un documento diferente al diagnóstico que es el objeto del desarrollo de la actividad, por lo tanto la evidencia no es la que debe aportarse, por otra parte frente al avance de la actividad " Brindar lineamientos  y recomendaciones para el registro de información de Cooperación Internacional (AOD)", el soporte que se aporta no es el acordado a presentar como evidencia del desarrollo de la actividad y frente a la actividad "Elaborar productos de análisis de la Asistencia Oficial al Desarrollo (AOD) que recibe el país", la misma presenta un avance del 50%, no obstante, la evidencia no se considera no es el soporte establecido como evidencia del avance de la actividad.
se recomienda tener encuenta las observaciones para el desarrollo del avance y reporte en los futuros períodos.</t>
  </si>
  <si>
    <t>El avance del proyecto a través del desarrollo de las actividades que lo componen es de en promedio del 89%, ello por cuanto el avance de la actividad de "Elaborar productos de análisis de la Asistencia Oficial al Desarrollo (AOD) que recibe el país", el documento registra un avance del 90%. Por otra parte el avance de la meta del indicador es del 75%, ello por cuanto según el proceso a cargo del proceso reporta: "se avanzó en la construcción del Plan de Trabajo, el cual corresponden a la segunda fase del documento de Plan Estadístico Institucional, bajo el cual se pretende formalizar la operación estadística de la APC – Colombia.".</t>
  </si>
  <si>
    <t>9. Brindar lineamientos  y recomendaciones para el registro de información de Cooperación Internacional (AOD)</t>
  </si>
  <si>
    <t>10. Elaborar productos de análisis de la Asistencia Oficial al Desarrollo (AOD) que recibe el país</t>
  </si>
  <si>
    <t>Analisis avance indicador</t>
  </si>
  <si>
    <t>1. Porcentaje de proyectos de demanda y doble vía  incorporados con prioridades de la ENCI (Porcentaje de proyectos incorporados con prioridades de la ENCI)</t>
  </si>
  <si>
    <t>Implementación y segumiento</t>
  </si>
  <si>
    <t>Número de proyectos de demanda y doble vía alineados a la ENCI sobre número de proyectos de demanda y doble vía aprobados</t>
  </si>
  <si>
    <t xml:space="preserve"> - En la VIII Comisión Mixta entre Colombia y Uruguay  se aprobaron cuatro proyectos de los cuales uno es de demanda de Colombia y tiene como misión la promoción del uso de tecnologías en la educación y se alinea con el cuarto objetivo de política de la ENCI: Fortalecimiento institucional para la gestión de la cooperación internacional, en la línea estratégica dos sobre afianzar al SNCI como mecanismo de coordinación. Además, otro de los proyectos aprobados es el de Doble Vía que aborda la promoción de prácticas alimentarias saludables en entornos familiares con vulnerabilidad social, lo cual puede alinearse con el Objetivo de política número 2 sobre contribución de la lucha contra el hambre y atención humanitaria a la población. En resumen, dos de los cuatro proyectos aprobados con Uruguay (uno de demanda y otro de doble vía) están alineados con la ENCI.
 -En la X Comisión Mixta entre la República de Costa Rica y la República de Colombia, se aprobaron cuatro proyectos de los cuales dos son de demanda: 
1. Experiencias en la producción, secado y almacenamiento de café en Colombia y Costa Rica. Su objetivo es el de Intercambiar experiencias relacionadas con el manejo agronómico pre y poscosecha del cultivo de café en Costa Rica y Colombia y aprender las técnicas para el análisis de micotoxinas en los granos. Este le apunta al objetivo 2 “contribuir a la lucha contra el hambre y la atención humanitaria con la línea estratégica economía popular, solidaria y comunitaria” de la ENCI y se desarrollará en el SENA regional Valle del Cauca.
"El fogón del Ubuntu. Transferencia de conocimiento sobre proyectos productivos derivados del Modelo de Museo Sostenible" . Su objetivo es  el de definir un modelo de articulación con las distintas iniciativas productivas lideradas por víctimas del conflicto armado que se implementará en la sala "Fogón del Ubuntu" del Museo de Memoria de Colombia. Este proyecto se alinea con el 3 objetvo de la ENCI denominado: Promover una cultura de paz justicia y lucha contra la desigualdad.
 -Los proyectos de doble vía con Türkiye y Vietnam, están alineados con la ENCI con el eje tematico 1:Acción climática y justicia ambiental, enfocado en el objetivo de promover la lucha contra el cambio climático y la justicia ambiental:
"Transición de la industria de la moda colombiana hacia modelos más sostenibles: Una colaboración con el IMA como referente de la industria de la moda de Türkiye" 
" Knowledge exchange and capacity strengthening of VAAS and AGROSAVIA in relation to rice and cashew production systems to promote efficient, resilient, and sustainable agriculture and agroindustry in Colombia-Vietnam." 
Ambos proyectos buscan intercambiar experiencias que permitan adaptar sistemas y procesos que aportan a la sostenibilidad en materia de producción textil al ser uno de los sectores más contaminantes del mundo, así como el fortalecimiento de capacidad en materia de sistemas de producción eficiente.
- El proyecto de doble vía "Social appropriation of historical memory for peace building: role of museums and places of memory"  se alinea con los objetivos 3 y 4 de la ENCI como son Promover la construcción de paz y la reconciliación a través de la memoria histórica y Fortalecimiento Institucional. El proyecto incluye la creación de metodologías y herramientas para la reparación simbólica y la construcción de una cultura de paz basada en la memoria histórica. 
</t>
  </si>
  <si>
    <t>1. Incorporar líneas estratégicas de la ENCI, en proyectos de demanda y de doble vía de Colombia, en al menos el 60% de los nuevos que se negocien con países y mecanismos del Sur Global.</t>
  </si>
  <si>
    <t xml:space="preserve">Se ha avanzado en el desarrollo del proyecto, acorde con el avance de la actividad establecida para tal fin y las metas establecidas para el indicador, sin enbargo, frente a los recursos asignados para el desarrollo de la actividad, no se menciona el monto ejecutado acumulado a junio 30.
Por otra parte se muestra un porcentaje de avance de la actividad del 10%, lo cual no es coherente con el avance de la meta del indicador, no se justifica la desviación </t>
  </si>
  <si>
    <t>Se ha avanzado en el desarrollo del proyecto, el reporte presentado por el proceso registra que "se logró incorporar en 13 proyectos de demanda, y 5 de doble vía, los temas y sectores alineados con la ENCI, cumpliendo con el 60% de los proyectos aprobados en esa vigencia.
 Frente a los recursos asignados para el desarrollo de la actividad,  se menciona ejecución por $1,1171,7 millones.</t>
  </si>
  <si>
    <t>Daniel Rodríguez</t>
  </si>
  <si>
    <t>Todas las direcciones técnicas</t>
  </si>
  <si>
    <t>2. Alianzas y Estrategias Regionales alineadas a líneas estratégicas de la ENCI.</t>
  </si>
  <si>
    <t>Número de Alianzas y Estratégias establecidas sobre número de alianzas y estrategias programadas</t>
  </si>
  <si>
    <r>
      <rPr>
        <sz val="11"/>
        <color rgb="FF000000"/>
        <rFont val="Calibri"/>
        <scheme val="minor"/>
      </rPr>
      <t xml:space="preserve">Con corte al segundo trimestre se han establecido 4 nuevas alianzas las cuales estaban programadas dentro de lo proyectado:
</t>
    </r>
    <r>
      <rPr>
        <b/>
        <sz val="11"/>
        <color rgb="FF000000"/>
        <rFont val="Calibri"/>
        <scheme val="minor"/>
      </rPr>
      <t xml:space="preserve">FIDA: USD$147.000 </t>
    </r>
    <r>
      <rPr>
        <sz val="11"/>
        <color rgb="FF000000"/>
        <rFont val="Calibri"/>
        <scheme val="minor"/>
      </rPr>
      <t xml:space="preserve">Su objetivo es promover el fortalecimiento de capacidades del gobierno en la aplicación de herramientas para promover la equidad de género y la inclusión integral de la mujer en las inversiones en desarrollo rural y apoyo a la agricultura familiar por parte de sus equipos técnicos.  
</t>
    </r>
    <r>
      <rPr>
        <b/>
        <sz val="11"/>
        <color rgb="FF000000"/>
        <rFont val="Calibri"/>
        <scheme val="minor"/>
      </rPr>
      <t>ESCAP:USD$180.000</t>
    </r>
    <r>
      <rPr>
        <sz val="11"/>
        <color rgb="FF000000"/>
        <rFont val="Calibri"/>
        <scheme val="minor"/>
      </rPr>
      <t xml:space="preserve"> Su objetivo es mejorar las medidas políticas en los países de Asia y el Pacífico y Mesoamérica que contribuyan a unas economías sensibles al clima y al género. 
</t>
    </r>
    <r>
      <rPr>
        <b/>
        <sz val="11"/>
        <color rgb="FF000000"/>
        <rFont val="Calibri"/>
        <scheme val="minor"/>
      </rPr>
      <t xml:space="preserve">Alianza Movilidad Académica (ICETEX): USD$150.000 </t>
    </r>
    <r>
      <rPr>
        <sz val="11"/>
        <color rgb="FF000000"/>
        <rFont val="Calibri"/>
        <scheme val="minor"/>
      </rPr>
      <t xml:space="preserve">(Aprox) Su objetio es contribuir a la formación de recurso humano altamente calificado, la mejora de la calidad de al educación superior y el fortalecimiento de la capacidad investigativa de los países pertenecientes a la Alianza Pacífico.
</t>
    </r>
    <r>
      <rPr>
        <b/>
        <sz val="11"/>
        <color rgb="FF000000"/>
        <rFont val="Calibri"/>
        <scheme val="minor"/>
      </rPr>
      <t xml:space="preserve">CARDI: (USD$300.000) </t>
    </r>
    <r>
      <rPr>
        <sz val="11"/>
        <color rgb="FF000000"/>
        <rFont val="Calibri"/>
        <scheme val="minor"/>
      </rPr>
      <t xml:space="preserve">La alianza estratégica entre APC-Colombia y CARDI busca fortalecer el sector agrícola del Caribe mediante la implementación de proyectos en 2024 y 2025. Estos proyectos se enfocan en la transformación digital de sistemas agroalimentarios y el uso de herramientas digitales en el sector agropecuario.
</t>
    </r>
    <r>
      <rPr>
        <b/>
        <sz val="11"/>
        <color rgb="FF000000"/>
        <rFont val="Calibri"/>
        <scheme val="minor"/>
      </rPr>
      <t xml:space="preserve">Mecanismo tripartito GIZ: 250.000 Euros:  </t>
    </r>
    <r>
      <rPr>
        <sz val="11"/>
        <color rgb="FF000000"/>
        <rFont val="Calibri"/>
        <scheme val="minor"/>
      </rPr>
      <t>Es una iniciativa conjunta de Colombia, la Unión Europea y Alemania para fomentar proyectos triangulares con socios de América Latina y el Caribe. Esta alianza fue firmada y girada en el primer trimestre pero no había sido reportada por lo que se incluye en este periodo.</t>
    </r>
  </si>
  <si>
    <t xml:space="preserve">2. Establecer  6 alianzas y 2 estrategias regionales de cooperación sur sur alineadas a líneas estratégicas la ENCI y/o Agendas de desarrollo.
 </t>
  </si>
  <si>
    <t>Acorde con lo señalado frente al avance del proyecto y éste con el avance de cada una de las actividades, el avance es bajo (19%) en promedio, ello por cuanto salvo el avance de la actividad  de establecer 6 alianzas y 2 estratégias, las otras  dos (2) actividades no han avanzado mas del 10%.
Aparte de lo anterior, se observa que el avance de la meta del indicador establecido para cada actividad no es coherente con el avance de cada de la respectiva actividad, no se señalan las razones que propician esas difencias.
Finalmente, a cada una de las actividades se les asignaron recursos para su ejecución, y aúnque cada una de ellas ha avanzado, no se muestra avance en la ejecución de los recursos que les fueron asignados.
Es necesario que se tomen encuenta las observaciones señaladas y se realicen los ajustes que correspondan.</t>
  </si>
  <si>
    <t xml:space="preserve">Durante el trimestre se avanzó en el establecimiento de 7 alianzas, con lo cual se realiza una mas de las prevista, al mismo tiempo se reporta por parte del proceso"aprobado el Capítulo técnico de la Estrategia África y se elaboró la propuesta del Capítulo Técnico de la Estrategia Asia, este último se encuentra en revisión y comentarios de Cancillería". por otra parte, conforme a lo anterior se ha venido haciendo seguimiento a las siete alianzas.
De otra parte frente al avance de la actividad "Incorporar los temas en los que Colombia es reconocido como líder técnico, en al menos el 50% de  los nuevos proyectos de oferta y de doble vía de CSS y Tr del país",  el proceso reporta"se logró incorporar en 8 proyectos de oferta, y en 5 de doble vía, los temas y sectores en los que Colombia es reconocido como líder técnico, cumpliendo con el 50% de proyectos aprobados en esa vigencia".
Frente al avance de la meta de los indicadores, éste del 76%, coherente con el avance promedio de las actividades del proyecto (78%). en cuanto a la ejecución presupuestal, para cada una de las actividads se ha venido registrando la ejecución respectiva, sin embargo, en lo que respecta a la actividad de efectuar seguimiento, se registra un mayor valor del monto total asignado </t>
  </si>
  <si>
    <t>3. Alianzas y Estrategias Regionales con seguimiento</t>
  </si>
  <si>
    <t>Número de Alianzas y Estratégias Regionales alineadas a líneas estratégicas de la ENCI.</t>
  </si>
  <si>
    <r>
      <rPr>
        <sz val="11"/>
        <color rgb="FF000000"/>
        <rFont val="Calibri"/>
        <scheme val="minor"/>
      </rPr>
      <t xml:space="preserve">Con corte al segundo trimestre se ha realizado seguimiento a: 
</t>
    </r>
    <r>
      <rPr>
        <b/>
        <sz val="11"/>
        <color rgb="FF000000"/>
        <rFont val="Calibri"/>
        <scheme val="minor"/>
      </rPr>
      <t>Alianza con OIM.</t>
    </r>
    <r>
      <rPr>
        <sz val="11"/>
        <color rgb="FF000000"/>
        <rFont val="Calibri"/>
        <scheme val="minor"/>
      </rPr>
      <t xml:space="preserve">  En dicho seguimiento se presenta el informe de avance en donde se muestran los principales resultados: 
Se realizaron comites técnicos
Se vinculó a la ONG procasur como socio implementador
Se definió el plan de trabajo y el cronograma de actividades.
</t>
    </r>
    <r>
      <rPr>
        <b/>
        <sz val="11"/>
        <color rgb="FF000000"/>
        <rFont val="Calibri"/>
        <scheme val="minor"/>
      </rPr>
      <t>GPSDD</t>
    </r>
    <r>
      <rPr>
        <sz val="11"/>
        <color rgb="FF000000"/>
        <rFont val="Calibri"/>
        <scheme val="minor"/>
      </rPr>
      <t xml:space="preserve">: Se han realizado reuniones frecuentes de seguimiento  con el punto focal del proyecto, socializando los resultados del taller de arranque de Nairobi y los pasos a seguir en el marco del proyecto, lo cual incluye la organización de la próxima actividad presencial en el marco del Foro Mundial de Datos a realizarse en Medellín en noviembre del 2024, para lo cual se están estableciendo las metas de avance para llegar a esta reunión con avances puntuales en la construcción de los productos de conocimiento acordes a las líneas de acción con base a las necesidades de los 3 países participantes.
</t>
    </r>
    <r>
      <rPr>
        <b/>
        <sz val="11"/>
        <color rgb="FF000000"/>
        <rFont val="Calibri"/>
        <scheme val="minor"/>
      </rPr>
      <t xml:space="preserve">Mecanismo tripartito GIZ: </t>
    </r>
    <r>
      <rPr>
        <sz val="11"/>
        <color rgb="FF000000"/>
        <rFont val="Calibri"/>
        <scheme val="minor"/>
      </rPr>
      <t>Se realizó una reunión de seguimiento en el marco del comité Directivo del Mecanismo Tripartito de Cooperación Triangular  en el que se revisó el avance e los 3 proyectos en ejecución y se revisaron los proyectos a ser seleccionados en la convocatoria 2023</t>
    </r>
    <r>
      <rPr>
        <b/>
        <sz val="11"/>
        <color rgb="FF000000"/>
        <rFont val="Calibri"/>
        <scheme val="minor"/>
      </rPr>
      <t xml:space="preserve"> 
</t>
    </r>
  </si>
  <si>
    <t xml:space="preserve">3. Hacer seguimiento a 6 alianzas y 2 estrategias regionales de cooperación sur sur alineadas a líneas estratégicas la ENCI y/o Agendas de desarrollo.
 </t>
  </si>
  <si>
    <t xml:space="preserve">4. % de avance en el # de proyectos de oferta y doble vía en los que Colombia  es líder </t>
  </si>
  <si>
    <t>Número de proyectos de oferta en doble vía que incorporan temas en los que Colombia es líder/ número de proyectos de oferta en doble vía aprobados</t>
  </si>
  <si>
    <t>En la VIII Comisión Mixta entre Colombia y Uruguay se aprobaron cuatro proyectos de cooperación, de los cuales dos son de Oferta, uno de Doble Vía y uno de demanda. Los tres proyectos que corresponden a este indicador apuntan a los sectores de Fortaleciminto de instituciones y políticas públicas: 
- Proyecto de seguridad alimentaria con la alcaldía de medellín
- Proyecto de calidad del agua con AMVA y EPM
- Proyecto de derechgos del consumidor con la SIC
Con relación a la X reunión de la Comisión Mixta de cooperación técnica, científica, cultural, educativa y deportiva entre la República de Costa Rica y la República de Colombia, se aprobaron cuatro proyectos de los cuales 2 son de oferta de Colombia y uno en doble vía. Los proyectos apuntan a los sectores de Fortaleciminto de instituciones y políticas públicas:
-Experiencias en la producción, secado y almacenamiento de café en Colombia y Costa Rica.
-Proyecto de fortalecimiento a la función oública con la CNSC
- Proyecdto conecta derechos con la defensoría del Pueblo
Adicionalmente en la Coordinación de Eurasia Asia y África se formularon 3 proyectos los cuales son en doble vía, en temas de  Fortaleciminto de instituciones y políticas públicas, agropecuario y  paz:
- Transición de la industria de la moda colombiana hacia modelos más sostenibles: Una colaboración con el IMA como referente de la industria de la moda de Türkiye
- Knowledge exchange and capacity strengthening of VAAS and AGROSAVIA in relation to rice and cashew production systems to promote efficient, resilient, and sustainable agriculture and agroindustry in Colombia-Vietnam.
- El proyecto Social appropriation of historical memory for peace building: role of museums and places of memory</t>
  </si>
  <si>
    <t xml:space="preserve">
4. Incorporar los temas en los que Colombia es reconocido como líder técnico, en al menos el 50% de  los nuevos proyectos de oferta y de doble vía de CSS y Tr del país.
 </t>
  </si>
  <si>
    <t>3. Gestión de proyectos de cooperación internacional</t>
  </si>
  <si>
    <t>Jeny Patricia Gutiérrez</t>
  </si>
  <si>
    <t>Dirección de Oferta</t>
  </si>
  <si>
    <t xml:space="preserve">
5. % de avance del seguimiento técnico de las iniciativas y/o proyectos aprobadas del Fondo del Pacífico</t>
  </si>
  <si>
    <t>Iniciativas de los planes de trabajo con procesos de seguimiento ó ejecución / proyectos de los planes de trabajo aprobados por el mecanismo</t>
  </si>
  <si>
    <t>19 iniciativas entregadas a APC Colombia para gestión, a 30 de Junio de 2024* / 11 iniciativas con seguimiento técnico (a partir de la etapa de construcción de términos de referencia)
Nota: Se debe diferenciar el seguimiento de las iniciativas al segundo semestre (58%), de la gestión integral de todas las etapas aplicadas a los proyectos bajo responsabilidad de APC Colombia (que en promedio es de 30%) (ver informe soporte, especialmente punto 3.1).</t>
  </si>
  <si>
    <t>5. Realizar seguimiento a la ejecución técnica de las iniciativas y/o proyectos del Fondo Alianza del Pacífico, según el modelo de gestión determinado.</t>
  </si>
  <si>
    <t xml:space="preserve">Se ha avanzado en el desarrollo del proyecto, acorde con el avance de la actividad establecida para tal fin sin embargo no es coherente el reporte de avance de la meta del indicador y el acumulado a junio 30 del desarrollo de la actividad. 
Frente a los recursos asignados para el desarrollo de la actividad, no se menciona el monto ejecutado acumulado a junio 30.
</t>
  </si>
  <si>
    <t>El abvance de las actifvdades del promedio se ha venido realizando acorde con lo programado, de ello se desprende una ejecución acumulada en promedio de las actividades del 82% y en la meta del indicador del mismo porcenta. en cuanto al avance de los recursos asignados, este es de $132,0 millones</t>
  </si>
  <si>
    <t>Presupuesto 
por actividad</t>
  </si>
  <si>
    <t>1. Posicionamiento de Colombia en la gestión de cooperación internacional a través de las diferentes modalidades.</t>
  </si>
  <si>
    <t>Yair Alexander Valderrama Parra</t>
  </si>
  <si>
    <t>1. Porcentaje de recursos recibidos en Administración ejecutados presupuestalmente</t>
  </si>
  <si>
    <t>Administración de Recursos y Donaciones en Especie</t>
  </si>
  <si>
    <t>(Recursos ejecutados presupuestalmente a nivel de obligaciones / Recursos apropiados) * 100</t>
  </si>
  <si>
    <t>1. Definir lineamientos técnicos, operativos y metodológicos para la administración de recursos</t>
  </si>
  <si>
    <t>El avance del proyecto se encuentra atrazado en primer lugar por las dilaciones que se señalan respecto del avance de la actividad de eefinir lineamientos técnicos, ya que la actvidad debío terminarse en abril y a la fecha el avance es del 50%, es necesario que el procesos solicite a planeación la modificación de la fecha de terminación de la misma, considerando el tiempo ya transcurrido. 
Por otra parte, en cuanto al avance de la actividad de ejecutar los recursos de cooperación , la misma solamente refleja un avance del 1,21%, lo anterior, fundamentalmente debido afactores de orden operativo, es necesario que las dificultades señaladas se corrijan y por consiguiente permitan una mayor ejecución de recursos en los períodos restantes de la vigencia, sumado a esto es necesario que se avance en la gestión para comprometer la totalidad de los recursos asignados a la actividad, toda vez que de ello depende el desarrollo pleno de la actividad en lo que resta de la vigencia.
En lo que respecta al desarrollo de la actividad de adelantar gestiones para la consecución de nuevos recursosde cooperación por donación ce hace necesario propender por la materialización de dichas gestiones, ya que del éxito de dichas gestiones impactará en el avance del desarrollo de la actividad de ejecutar los recursos.
Finalmente respecto de la actividad de seguimiento, se han realizado y presentado los informes a los aliados técnicos, acorde con los compromisos adquiridos.
de lo anterior se desprende la coherencia y avance de la meta del indicador y el promedio de avance de las respectivas actividades del entregable.</t>
  </si>
  <si>
    <t>A septiembre 30 de 2024, el avance promedio de las a tividades del proyecto es del 51%, el cual no concuerda con el avance de la meta del indicador, ello por cuanto de las 4 actividades, solo una de ellas le apunta avanzar en la meta del indicvador (Ejecutar los recursos de cooperación internacional no reembolsables recibidos en administración en APC-Colombia) y aún así, en lo relacionado con el avance de la actividad "Realizar gestiones para la consecución de nuevos recursos de donación para ser administrados por APC-Colombia", no materializa la ejecuciín propiamente de la misma, ya que las gestiones que se realizan no evidencian la suscripción de convenios, acuerdos, u otro documento de donación obtenido por el país, que por consiguiente al ejecutarsen contribuyan en buen grado a la ejecución de los recursos asignados al proyecto, de ello se deriva la ejecución baja de la meta del indicador, que solo refleja la ejecución de los recursos recibidos en donación en vigencias anteriores, los cuales de por sí son de baja ejecución, por lo que es necesario que se establezcan las causas y se tomen las medidas tendientes a corregir las fallas a fin de logrtar un mayor avance de la meta del indicador.</t>
  </si>
  <si>
    <t xml:space="preserve">2. Ejecutar los recursos de cooperación internacional no reembolsables recibidos en administración en APC-Colombia. </t>
  </si>
  <si>
    <t>3. Realizar gestiones para la consecución de nuevos recursos de donación para ser administrados por APC-Colombia</t>
  </si>
  <si>
    <t>4. Realizar el seguimiento de los recursos recibidos en administración ante el aliado técnico o el contratista.</t>
  </si>
  <si>
    <t>1. Donaciones Internacionales en especie canalizadas alineadas al Plan Nacional de Desarrollo</t>
  </si>
  <si>
    <t>Sumatoria total de número de donaciones en especie entregadas alineadas al Plan Nacional de Desarrollo</t>
  </si>
  <si>
    <t>1. Socializar a nivel interno y externo el instrumento que orienta el procedimiento actualizado de donaciones en especie en la entidad</t>
  </si>
  <si>
    <t>Deacuerdo con la información reportada el avance del proyecto se ajusta a lo Planeado, sin embargo respecto al seguimiento de las donaciones recibidas, acorde con las evidencias señaladas que serían aportadas para evidenciar el avance de la activid, las mismas no se adjuntan, de otra parte no se conoce cual es el estimado de donaciones que se espera recibir en la vigencia que permita corroborar el avance de la meta del indicador y finalmente,no se conoce a cual o cuales de los componentes del PND se articulan las donaciones recibidas, se recomienda considerar las recomendaciones presentadas y aportar las evidencias correspondientes.</t>
  </si>
  <si>
    <t>Durante el tercer trimestre se avanzó en el desarrollo de las actividades del proyecto, las mismasreflejan un avance en promedio del 75%, lo cual no es coherrente con el avance de la meta del indicador, que al cabo del mes de septiembre refleja un avance del 100% en la meta del indicador, al misdmo tiempo no es coherente la información que se reporta en el avance de la meta del indicador, en el primer trimestre se reporto la entrega de 6 donaciones y un avance de la meta del 25%, para el segundo trimestre se mencionan dos donaciones para un acumulado a junio 30 de 13 y avance del 54% y finalmente en el tercer trimestre se mencionan dos donaciones canalizadas y se muestra un avance de la meta del 100%, no obstasnte, como se mencionó respecto del analisis del avance de la metas a junio 30, no se menciona cual es la meta a alcanzar durante la vigencia en cantidades.</t>
  </si>
  <si>
    <t>2. Realizar el seguimiento de las donaciones en especie canalizadas a los beneficiarios finales.</t>
  </si>
  <si>
    <t>3. Sistema de Gestión de la Información</t>
  </si>
  <si>
    <t>Willy Alexander Vijalba</t>
  </si>
  <si>
    <t>1. Implementación de las  unidades del Portafolio de la hoja de ruta del PETI 2024</t>
  </si>
  <si>
    <t>Gestión de Tecnologías de la información</t>
  </si>
  <si>
    <t>Porcentaje de avance del conjunto de iniciativas implementada de la Hoja de Ruta del PETI  2024</t>
  </si>
  <si>
    <t>1. Incorporar nuevas capacidades de servicios tecnológicos para la trasformación digital TIC</t>
  </si>
  <si>
    <t>El reporte de la ejecución del proyecto da cuenta unicamente del desarrollo de la actividad  "Incorporar nuevas capacidades de servicios tecnológicos para la trasformación digital TIC", así misma no da cuenta del avance en la ejecución de los recursos asignados acada una de las actividades.
En cuanto al indicador, no se presenta  la descripción del avance de la meta del al cierre del período</t>
  </si>
  <si>
    <t>A septiembre 30 de 2024 el proyecto presenrta un avance en promedio de las actividades del 85%, esto debido al avance de 51% de la actividad de "FOrtalecer o sostener la operatividad TICs, en tanto que la actividad de incoprporar nuevas capacidades no registra avance por centual, a causa de ello se han comp´rometido recursos por $707 millones y pagos por $359,5 millones. En cuanto al avance de la meta del indicador, la misma va en un 75%, incohrente con el avance promedio de las actividades, acorde con lo señalado anteriormente., no se mencionan la o las razones que justifiquen esa diferencia.</t>
  </si>
  <si>
    <t>2. Fortalecer o sostener la operación TICS</t>
  </si>
  <si>
    <t>4. Implementación del plan de trabajo del proceso de gestión administrativa 2024</t>
  </si>
  <si>
    <t>Luis Alejandro Gutiérrez S.</t>
  </si>
  <si>
    <t xml:space="preserve">1. Plan de trabajo del proceso de gestión administrativa 2024 implementado </t>
  </si>
  <si>
    <t>Porcentaje de implementación del Plan de trabajo del proceso de gestión administrativa 2024 en el 2024</t>
  </si>
  <si>
    <t>1. Formular y hacer seguimiento al plan de gestión administrativa</t>
  </si>
  <si>
    <t>El desarrollo de cada una de las actividades que que permiten implementar el Plan de Trabajo del proceso, se han desarrollado al parecer según lo previsto, no obstante que la descripción del avance de la actividad "Formular y hacer seguimiento al plan de gestión administrativa" no hace referencia sino a una de las actividades del Plan.
sin embargo, el reporte permite  evidenciar la coherencia en el avance promedio de las actividades y la meta del indicador.
Por otra parte, es necesario que se solicite la modificación de la fecha de terminación de la actividad " Formular y hacer seguimiento al plan de gestión administrativa", ya que la misma se programó inicialmente a marzo 31 de 2024, considerando que la misma no solo consiste en elaborar el Plan, sino también implementarlo. 
Finalmente, es necesario que se registre en futuros informes el monto de recursos ejecutados a la actividad que le fueron asignados y por ende al proyecto.</t>
  </si>
  <si>
    <t>Se ha venido avanzando en el desarrollo del proyecto, lo cual se evidencia con el reporte de avance de cada una de las actividades que lo componen y las evidencias aportadas en cada una de ellas, sin embargo, no se presenta avance de la meta del indicador para el período. El avance promedio de las actividades es de 79%.  En cuanto al avance presupuestal de los recursos asignados al proyecto , éste se viene ejecutando períodicamente acorde con lo programado.</t>
  </si>
  <si>
    <t>2. Realizar digitalización del archivo central e histórico de APC Colombia</t>
  </si>
  <si>
    <t>3. Actualizar y poner en marcha el Plan institucional de gestión ambiental - PIGA</t>
  </si>
  <si>
    <t>4. Realizar el seguimiento al Plan Anual de Adquisiciones vigente  de la entidad al menos tres (3) veces al año con el proceso gestión Contractual y Financiera.</t>
  </si>
  <si>
    <t>5. Implementación del Plan Estratégico de Talento Humano en la vigencia 2024</t>
  </si>
  <si>
    <t>Yvette Araujo Hernández</t>
  </si>
  <si>
    <t>1. Cumplimiento en la formulación y publicación de planes de talento humano</t>
  </si>
  <si>
    <t>(Planes formulados / Total  planes a formular y  publicar en sede electrónica)*100</t>
  </si>
  <si>
    <t>1. Formular y publicar los planes de TH en la sede electronica correspondientes a la vigencia 2024</t>
  </si>
  <si>
    <t>El avance del entregable o proyecto en términos generales se ha desarrollado conforme a lo previsto, ello por cuanto la actividad de formular el PETH se realizó en el primer trimestre, la de ejecutar y hacer seguimiento al Plan avanzó en enacorde con lo programado para el trimestre en un 92.5, para un acumulado al cierre del mes de junio de 47%, sin embargo no se menciona si la actividad denominada "Liderazgo femenino, desigualdad e inclusión" se se realizó en el período, como se mencionó en el reporte del primer trimestre, por otra parte no se menciona como ha sido la ejecución de los recursos asignados a la actividad</t>
  </si>
  <si>
    <t xml:space="preserve">El avance del entregable o proyecto en términos generales se ha desarrollado conforme a lo previsto, ello por cuanto la actividad de formular el PETH se realizó en el primer trimestre, la de ejecutar y hacer seguimiento al Plan avanzó acorde con lo programado para el trimestre en un 24,3, para un acumulado al cierre del mes de septiembre de 73%, las actividades que impidieron cumplir la meta prevista en el período se realizará en el último período del año.  en cuanto a la ejecución presupuestal esta se ha venido dando desde el 2º trimestre, a la fecha el acumulado es de $44,5 millones.
En cuanto al avance de la meta del indicador esta se ha venido ejecutando acorde con lo previsto, practicamente en 100% de lo programado para cada trimestre.
</t>
  </si>
  <si>
    <t>2. Nivel de cumplimiento del Plan Estratégico del Talento Humano en la vigencia 2024</t>
  </si>
  <si>
    <t>Nivel de cumplimiento del Plan Estratégico del Talento Humano en la vigencia 2024</t>
  </si>
  <si>
    <t>2. Ejecutar y realizar seguimiento a los planes  de Talento Humano</t>
  </si>
  <si>
    <t>3. Impacto de los resultados de los planes de TH</t>
  </si>
  <si>
    <t xml:space="preserve">Encuesta de satisfacción </t>
  </si>
  <si>
    <t>Número</t>
  </si>
  <si>
    <t>3. Evaluar los resultados de los planes de TH</t>
  </si>
  <si>
    <t>6. Implementación plan de trabajo de gestión contractual</t>
  </si>
  <si>
    <t>Lucena Valencia</t>
  </si>
  <si>
    <t>1. Matriz contractual actualizada</t>
  </si>
  <si>
    <t xml:space="preserve">Matriz contractual actualizada mensualmente con los contratos suscritos durante el mes </t>
  </si>
  <si>
    <t>1. Realizar seguimiento, a partir del mes de febrero, a la matriz de gestion contractual, a través de mesas de trabajo programadas.</t>
  </si>
  <si>
    <t>El del desarrollo del proyecto se ha venido dando acorde con lo establecido, ello se evidencia por el avance reportado para cada una de las actividades y de las metas de los indicadores que se relacionan con cada una de lasmismas, en cuanto a la ejecución presupuestal de los recursos asignados a las actividades, no se registra el avance durante el período y el acumulado al cierre del mes de junio de 2024.</t>
  </si>
  <si>
    <t xml:space="preserve">El del desarrollo del proyecto a septiembre 30 se ha venido dando acorde con lo previsto, ello se evidencia por el avance reportado para cada una de las actividades, no obstante el avance promedio de la meta de los indicadores en promedio es del 67%, debido a que los documentos a actualizar aún no han sido aprobados
En cuanto a la ejecución presupuestal de los recursos asignados a las actividades, se registra avance por encima del valor asignado para el desarrollo de la actividad " Realizar seguimiento, a partir del mes de febrero, a la matriz de gestion contractual, a través de mesas de trabajo programadas", es necesario realizar los ajustes correspondientes y tenercuidado al momento de efctuar el registro al seguimiento, tener claridad de las partidas asignadas y registradas en el aplicativo brújula.
 </t>
  </si>
  <si>
    <t>2. Documento elaborado lineamientos sobre la debida diligencia en la supervisión de contratos</t>
  </si>
  <si>
    <t>Porcentaje de avance en la elaboración del documento de lineamientos sobre la debida diligencia en la supervisión de contratos.</t>
  </si>
  <si>
    <t>2. Elaborar el documento de lineamientos sobre la debida diligencia en la supervisión de contratos, conforme al plan de trabajo de la implementación de la política de prevención del daño antijurídico 2024-2025</t>
  </si>
  <si>
    <t>3. Actualización de la documentacion de proceso de Gestión Contractual</t>
  </si>
  <si>
    <t>Actualización de la documentacion de proceso de Gestión Contractual</t>
  </si>
  <si>
    <t xml:space="preserve">3. Actualizar la documentación del proceso de gestión contractual requerida conforme a validación </t>
  </si>
  <si>
    <t>7. Elaboración y publicación de estados financieros</t>
  </si>
  <si>
    <t>Faisuly Urrea López</t>
  </si>
  <si>
    <t>1. Estados financieros elaborados y publicados</t>
  </si>
  <si>
    <t xml:space="preserve">Estados Financieros Publicados / Estados Financieros elaborados y publicados </t>
  </si>
  <si>
    <t>N.D.</t>
  </si>
  <si>
    <t>1. Registrar oportunamente las obligaciones tramitadas al grupo financiero</t>
  </si>
  <si>
    <t>El avance del entregable a junio 30 da cuenta del avance promedio de las actividades al corte (50%), lo cual es coherente con el avance de la meta del indicador, por consiguiente se puede concluir que el desarrollo del entregable se ajusta a lo planeado, lo cual se evidencia con los soportes aportados</t>
  </si>
  <si>
    <t>El avance de las Actividades del proyecto y de la meta del indicador durante el período se realizaron conforme estuvo previsto.</t>
  </si>
  <si>
    <t>2. Analizar y depurar las cuentas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</si>
</sst>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quot;$&quot;* #,##0.00_-;\-&quot;$&quot;* #,##0.00_-;_-&quot;$&quot;* &quot;-&quot;??_-;_-@_-"/>
  </numFmts>
  <fonts count="3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Arial"/>
      <family val="2"/>
    </font>
    <font>
      <b/>
      <sz val="12"/>
      <name val="Arial"/>
    </font>
    <font>
      <sz val="11"/>
      <color rgb="FF000000"/>
      <name val="Calibri"/>
      <scheme val="minor"/>
    </font>
    <font>
      <b/>
      <sz val="11"/>
      <color rgb="FF000000"/>
      <name val="Calibri"/>
      <scheme val="minor"/>
    </font>
    <font>
      <sz val="11"/>
      <color rgb="FF000000"/>
      <name val="Calibri"/>
      <family val="2"/>
      <scheme val="minor"/>
    </font>
    <font>
      <sz val="11"/>
      <color theme="1"/>
      <name val="Calibri"/>
      <charset val="1"/>
    </font>
    <font>
      <b/>
      <sz val="9"/>
      <color indexed="81"/>
      <name val="Tahoma"/>
      <charset val="1"/>
    </font>
    <font>
      <sz val="9"/>
      <color indexed="81"/>
      <name val="Tahoma"/>
      <charset val="1"/>
    </font>
    <font>
      <sz val="10"/>
      <color rgb="FF000000"/>
      <name val="Calibri"/>
      <scheme val="minor"/>
    </font>
    <font>
      <sz val="12"/>
      <color theme="1"/>
      <name val="Calibri"/>
      <family val="2"/>
      <scheme val="minor"/>
    </font>
    <font>
      <sz val="16"/>
      <color theme="1"/>
      <name val="Calibri"/>
      <family val="2"/>
      <scheme val="minor"/>
    </font>
    <font>
      <b/>
      <sz val="16"/>
      <color theme="1"/>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00B050"/>
        <bgColor indexed="64"/>
      </patternFill>
    </fill>
    <fill>
      <patternFill patternType="solid">
        <fgColor theme="4" tint="0.59999389629810485"/>
        <bgColor indexed="6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diagonal/>
    </border>
    <border>
      <left style="thin">
        <color auto="1"/>
      </left>
      <right/>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rgb="FF000000"/>
      </bottom>
      <diagonal/>
    </border>
    <border>
      <left/>
      <right style="thin">
        <color auto="1"/>
      </right>
      <top style="thin">
        <color auto="1"/>
      </top>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right style="thin">
        <color rgb="FF000000"/>
      </right>
      <top/>
      <bottom style="thin">
        <color rgb="FF000000"/>
      </bottom>
      <diagonal/>
    </border>
    <border>
      <left style="thin">
        <color auto="1"/>
      </left>
      <right style="thin">
        <color auto="1"/>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style="thin">
        <color auto="1"/>
      </right>
      <top/>
      <bottom/>
      <diagonal/>
    </border>
    <border>
      <left/>
      <right/>
      <top style="thin">
        <color rgb="FF000000"/>
      </top>
      <bottom style="thin">
        <color rgb="FF000000"/>
      </bottom>
      <diagonal/>
    </border>
    <border>
      <left/>
      <right/>
      <top style="thin">
        <color rgb="FF000000"/>
      </top>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s>
  <cellStyleXfs count="4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251">
    <xf numFmtId="0" fontId="0" fillId="0" borderId="0" xfId="0"/>
    <xf numFmtId="0" fontId="18" fillId="33" borderId="10" xfId="0" applyFont="1" applyFill="1" applyBorder="1" applyAlignment="1">
      <alignment horizontal="center" vertical="top" wrapText="1"/>
    </xf>
    <xf numFmtId="0" fontId="18" fillId="33" borderId="11" xfId="0" applyFont="1" applyFill="1" applyBorder="1" applyAlignment="1">
      <alignment horizontal="center" vertical="top" wrapText="1"/>
    </xf>
    <xf numFmtId="0" fontId="19" fillId="33" borderId="10" xfId="0" applyFont="1" applyFill="1" applyBorder="1" applyAlignment="1">
      <alignment horizontal="center" vertical="top" wrapText="1"/>
    </xf>
    <xf numFmtId="0" fontId="0" fillId="0" borderId="11" xfId="0" applyBorder="1" applyAlignment="1">
      <alignment horizontal="center" vertical="center" wrapText="1"/>
    </xf>
    <xf numFmtId="3" fontId="0" fillId="0" borderId="11" xfId="0" applyNumberFormat="1" applyBorder="1" applyAlignment="1">
      <alignment horizontal="center" vertical="center" wrapText="1"/>
    </xf>
    <xf numFmtId="9" fontId="0" fillId="0" borderId="11" xfId="1" applyFont="1" applyFill="1" applyBorder="1" applyAlignment="1">
      <alignment horizontal="center" vertical="center" wrapText="1"/>
    </xf>
    <xf numFmtId="9" fontId="0" fillId="0" borderId="11" xfId="1" applyFont="1" applyFill="1" applyBorder="1" applyAlignment="1">
      <alignment horizontal="center" vertical="center"/>
    </xf>
    <xf numFmtId="0" fontId="0" fillId="34" borderId="11" xfId="0" applyFill="1" applyBorder="1" applyAlignment="1">
      <alignment horizontal="center" vertical="center" wrapText="1"/>
    </xf>
    <xf numFmtId="10" fontId="0" fillId="0" borderId="11" xfId="1" applyNumberFormat="1" applyFont="1" applyFill="1" applyBorder="1" applyAlignment="1">
      <alignment horizontal="center" vertical="center"/>
    </xf>
    <xf numFmtId="9" fontId="0" fillId="0" borderId="11" xfId="1" applyFont="1" applyFill="1" applyBorder="1" applyAlignment="1">
      <alignment vertical="center"/>
    </xf>
    <xf numFmtId="3" fontId="0" fillId="0" borderId="12" xfId="0" applyNumberFormat="1" applyBorder="1" applyAlignment="1">
      <alignment horizontal="center" vertical="center" wrapText="1"/>
    </xf>
    <xf numFmtId="9" fontId="0" fillId="0" borderId="21" xfId="1" applyFont="1" applyFill="1" applyBorder="1" applyAlignment="1">
      <alignment horizontal="center" vertical="center" wrapText="1"/>
    </xf>
    <xf numFmtId="9" fontId="0" fillId="0" borderId="11" xfId="1" applyFont="1" applyFill="1" applyBorder="1"/>
    <xf numFmtId="9" fontId="0" fillId="0" borderId="11" xfId="1" applyFont="1" applyFill="1" applyBorder="1" applyAlignment="1">
      <alignment vertical="center" wrapText="1"/>
    </xf>
    <xf numFmtId="9" fontId="0" fillId="0" borderId="11" xfId="1" applyFont="1" applyBorder="1" applyAlignment="1">
      <alignment horizontal="center" vertical="center"/>
    </xf>
    <xf numFmtId="9" fontId="0" fillId="0" borderId="12" xfId="1" applyFont="1" applyFill="1" applyBorder="1" applyAlignment="1">
      <alignment horizontal="center" vertical="center"/>
    </xf>
    <xf numFmtId="9" fontId="0" fillId="0" borderId="0" xfId="0" applyNumberFormat="1"/>
    <xf numFmtId="0" fontId="18" fillId="35" borderId="10" xfId="0" applyFont="1" applyFill="1" applyBorder="1" applyAlignment="1">
      <alignment horizontal="center" vertical="top" wrapText="1"/>
    </xf>
    <xf numFmtId="0" fontId="18" fillId="35" borderId="14" xfId="0" applyFont="1" applyFill="1" applyBorder="1" applyAlignment="1">
      <alignment horizontal="center" vertical="top" wrapText="1"/>
    </xf>
    <xf numFmtId="0" fontId="0" fillId="35" borderId="0" xfId="0" applyFill="1"/>
    <xf numFmtId="0" fontId="0" fillId="35" borderId="11" xfId="0" applyFill="1" applyBorder="1" applyAlignment="1">
      <alignment horizontal="center" vertical="center" wrapText="1"/>
    </xf>
    <xf numFmtId="3" fontId="0" fillId="35" borderId="11" xfId="0" applyNumberFormat="1" applyFill="1" applyBorder="1" applyAlignment="1">
      <alignment horizontal="center" vertical="center" wrapText="1"/>
    </xf>
    <xf numFmtId="9" fontId="0" fillId="35" borderId="11" xfId="1" applyFont="1" applyFill="1" applyBorder="1" applyAlignment="1">
      <alignment horizontal="center" vertical="center" wrapText="1"/>
    </xf>
    <xf numFmtId="0" fontId="0" fillId="36" borderId="11" xfId="0" applyFill="1" applyBorder="1" applyAlignment="1">
      <alignment horizontal="center" vertical="center" wrapText="1"/>
    </xf>
    <xf numFmtId="3" fontId="0" fillId="36" borderId="11" xfId="0" applyNumberFormat="1" applyFill="1" applyBorder="1" applyAlignment="1">
      <alignment horizontal="center" vertical="center" wrapText="1"/>
    </xf>
    <xf numFmtId="9" fontId="0" fillId="36" borderId="11" xfId="1" applyFont="1" applyFill="1" applyBorder="1" applyAlignment="1">
      <alignment horizontal="center" vertical="center" wrapText="1"/>
    </xf>
    <xf numFmtId="0" fontId="0" fillId="36" borderId="0" xfId="0" applyFill="1"/>
    <xf numFmtId="3" fontId="0" fillId="34" borderId="11" xfId="0" applyNumberFormat="1" applyFill="1" applyBorder="1" applyAlignment="1">
      <alignment horizontal="center" vertical="center" wrapText="1"/>
    </xf>
    <xf numFmtId="9" fontId="0" fillId="34" borderId="11" xfId="1" applyFont="1" applyFill="1" applyBorder="1" applyAlignment="1">
      <alignment horizontal="center" vertical="center" wrapText="1"/>
    </xf>
    <xf numFmtId="0" fontId="18" fillId="33" borderId="14" xfId="0" applyFont="1" applyFill="1" applyBorder="1" applyAlignment="1">
      <alignment horizontal="center" vertical="top" wrapText="1"/>
    </xf>
    <xf numFmtId="0" fontId="18" fillId="33" borderId="16" xfId="0" applyFont="1" applyFill="1" applyBorder="1" applyAlignment="1">
      <alignment horizontal="center" vertical="top" wrapText="1"/>
    </xf>
    <xf numFmtId="0" fontId="0" fillId="0" borderId="11" xfId="0" applyBorder="1" applyAlignment="1">
      <alignment horizontal="center" vertical="center"/>
    </xf>
    <xf numFmtId="0" fontId="0" fillId="0" borderId="0" xfId="0" applyAlignment="1">
      <alignment horizontal="center" vertical="center" wrapText="1"/>
    </xf>
    <xf numFmtId="164" fontId="0" fillId="0" borderId="0" xfId="0" applyNumberFormat="1"/>
    <xf numFmtId="0" fontId="0" fillId="0" borderId="12" xfId="0" applyBorder="1" applyAlignment="1">
      <alignment horizontal="center" vertical="center" wrapText="1"/>
    </xf>
    <xf numFmtId="10" fontId="0" fillId="0" borderId="11" xfId="1" applyNumberFormat="1" applyFont="1" applyFill="1" applyBorder="1" applyAlignment="1">
      <alignment horizontal="center" vertical="center" wrapText="1"/>
    </xf>
    <xf numFmtId="0" fontId="0" fillId="0" borderId="21" xfId="0" applyBorder="1" applyAlignment="1">
      <alignment horizontal="center" vertical="center" wrapText="1"/>
    </xf>
    <xf numFmtId="0" fontId="18" fillId="33" borderId="13" xfId="0" applyFont="1" applyFill="1" applyBorder="1" applyAlignment="1">
      <alignment horizontal="center" vertical="top" wrapText="1"/>
    </xf>
    <xf numFmtId="9" fontId="0" fillId="0" borderId="11" xfId="0" applyNumberFormat="1" applyBorder="1" applyAlignment="1">
      <alignment horizontal="center" vertical="center"/>
    </xf>
    <xf numFmtId="9" fontId="0" fillId="0" borderId="12" xfId="0" applyNumberFormat="1" applyBorder="1" applyAlignment="1">
      <alignment horizontal="center" vertical="center"/>
    </xf>
    <xf numFmtId="9" fontId="0" fillId="0" borderId="12" xfId="1" applyFont="1" applyFill="1" applyBorder="1" applyAlignment="1">
      <alignment horizontal="center" vertical="center" wrapText="1"/>
    </xf>
    <xf numFmtId="10" fontId="0" fillId="0" borderId="0" xfId="0" applyNumberFormat="1"/>
    <xf numFmtId="0" fontId="0" fillId="0" borderId="10" xfId="0" applyBorder="1" applyAlignment="1">
      <alignment horizontal="center" vertical="center" wrapText="1"/>
    </xf>
    <xf numFmtId="3" fontId="0" fillId="0" borderId="17" xfId="0" applyNumberFormat="1" applyBorder="1" applyAlignment="1">
      <alignment horizontal="center" vertical="center" wrapText="1"/>
    </xf>
    <xf numFmtId="9" fontId="0" fillId="0" borderId="24" xfId="1" applyFont="1" applyFill="1" applyBorder="1" applyAlignment="1">
      <alignment horizontal="center" vertical="center" wrapText="1"/>
    </xf>
    <xf numFmtId="0" fontId="0" fillId="0" borderId="13" xfId="0" applyBorder="1" applyAlignment="1">
      <alignment horizontal="center" vertical="center" wrapText="1"/>
    </xf>
    <xf numFmtId="3" fontId="0" fillId="0" borderId="13" xfId="0" applyNumberFormat="1" applyBorder="1" applyAlignment="1">
      <alignment horizontal="center" vertical="center" wrapText="1"/>
    </xf>
    <xf numFmtId="9" fontId="0" fillId="0" borderId="13" xfId="1" applyFont="1" applyFill="1" applyBorder="1" applyAlignment="1">
      <alignment horizontal="center" vertical="center" wrapText="1"/>
    </xf>
    <xf numFmtId="9" fontId="0" fillId="0" borderId="13" xfId="0" applyNumberFormat="1" applyBorder="1" applyAlignment="1">
      <alignment horizontal="center" vertical="center"/>
    </xf>
    <xf numFmtId="0" fontId="0" fillId="0" borderId="25" xfId="0" applyBorder="1"/>
    <xf numFmtId="9" fontId="0" fillId="0" borderId="13" xfId="0" applyNumberFormat="1" applyBorder="1" applyAlignment="1">
      <alignment vertical="center"/>
    </xf>
    <xf numFmtId="9" fontId="0" fillId="0" borderId="25" xfId="0" applyNumberFormat="1" applyBorder="1" applyAlignment="1">
      <alignment vertical="center"/>
    </xf>
    <xf numFmtId="0" fontId="0" fillId="0" borderId="15" xfId="0" applyBorder="1" applyAlignment="1">
      <alignment horizontal="center" vertical="center" wrapText="1"/>
    </xf>
    <xf numFmtId="9" fontId="22" fillId="0" borderId="11" xfId="1" applyFont="1" applyFill="1" applyBorder="1" applyAlignment="1">
      <alignment horizontal="center" vertical="center" wrapText="1"/>
    </xf>
    <xf numFmtId="9" fontId="26" fillId="0" borderId="11" xfId="1" applyFont="1" applyFill="1" applyBorder="1" applyAlignment="1">
      <alignment horizontal="left" vertical="center" wrapText="1"/>
    </xf>
    <xf numFmtId="9" fontId="0" fillId="0" borderId="11" xfId="0" applyNumberFormat="1" applyBorder="1" applyAlignment="1">
      <alignment horizontal="center" vertical="center" wrapText="1"/>
    </xf>
    <xf numFmtId="9" fontId="20" fillId="0" borderId="11" xfId="1" applyFont="1" applyFill="1" applyBorder="1" applyAlignment="1">
      <alignment vertical="center" wrapText="1"/>
    </xf>
    <xf numFmtId="10" fontId="0" fillId="0" borderId="11" xfId="0" applyNumberFormat="1" applyBorder="1" applyAlignment="1">
      <alignment vertical="center"/>
    </xf>
    <xf numFmtId="0" fontId="27" fillId="0" borderId="11" xfId="0" applyFont="1" applyBorder="1" applyAlignment="1">
      <alignment horizontal="center" vertical="center" wrapText="1"/>
    </xf>
    <xf numFmtId="10" fontId="0" fillId="0" borderId="11" xfId="0" applyNumberFormat="1" applyBorder="1" applyAlignment="1">
      <alignment horizontal="center" vertical="center" wrapText="1"/>
    </xf>
    <xf numFmtId="9" fontId="0" fillId="0" borderId="15" xfId="1" applyFont="1" applyFill="1" applyBorder="1" applyAlignment="1">
      <alignment vertical="center" wrapText="1"/>
    </xf>
    <xf numFmtId="17" fontId="0" fillId="0" borderId="0" xfId="0" applyNumberFormat="1"/>
    <xf numFmtId="0" fontId="28" fillId="0" borderId="0" xfId="0" applyFont="1"/>
    <xf numFmtId="0" fontId="29" fillId="40" borderId="26" xfId="0" applyFont="1" applyFill="1" applyBorder="1"/>
    <xf numFmtId="0" fontId="28" fillId="0" borderId="33" xfId="0" applyFont="1" applyBorder="1"/>
    <xf numFmtId="0" fontId="28" fillId="0" borderId="31" xfId="0" applyFont="1" applyBorder="1"/>
    <xf numFmtId="0" fontId="28" fillId="0" borderId="32" xfId="0" applyFont="1" applyBorder="1"/>
    <xf numFmtId="0" fontId="28" fillId="0" borderId="0" xfId="0" applyFont="1" applyAlignment="1">
      <alignment wrapText="1"/>
    </xf>
    <xf numFmtId="0" fontId="29" fillId="40" borderId="26" xfId="0" applyFont="1" applyFill="1" applyBorder="1" applyAlignment="1">
      <alignment wrapText="1"/>
    </xf>
    <xf numFmtId="0" fontId="29" fillId="40" borderId="30" xfId="0" applyFont="1" applyFill="1" applyBorder="1" applyAlignment="1">
      <alignment wrapText="1"/>
    </xf>
    <xf numFmtId="0" fontId="28" fillId="0" borderId="31" xfId="0" applyFont="1" applyBorder="1" applyAlignment="1">
      <alignment wrapText="1"/>
    </xf>
    <xf numFmtId="0" fontId="29" fillId="40" borderId="30" xfId="0" applyFont="1" applyFill="1" applyBorder="1" applyAlignment="1">
      <alignment vertical="center" wrapText="1"/>
    </xf>
    <xf numFmtId="9" fontId="28" fillId="37" borderId="31" xfId="0" applyNumberFormat="1" applyFont="1" applyFill="1" applyBorder="1" applyAlignment="1">
      <alignment horizontal="center" vertical="center" wrapText="1"/>
    </xf>
    <xf numFmtId="9" fontId="28" fillId="41" borderId="31" xfId="0" applyNumberFormat="1" applyFont="1" applyFill="1" applyBorder="1" applyAlignment="1">
      <alignment horizontal="center" vertical="center" wrapText="1"/>
    </xf>
    <xf numFmtId="9" fontId="28" fillId="37" borderId="36" xfId="0" applyNumberFormat="1" applyFont="1" applyFill="1" applyBorder="1" applyAlignment="1">
      <alignment horizontal="center" vertical="center" wrapText="1"/>
    </xf>
    <xf numFmtId="9" fontId="28" fillId="37" borderId="32" xfId="0" applyNumberFormat="1" applyFont="1" applyFill="1" applyBorder="1" applyAlignment="1">
      <alignment horizontal="center" vertical="center" wrapText="1"/>
    </xf>
    <xf numFmtId="9" fontId="28" fillId="38" borderId="32" xfId="0" applyNumberFormat="1" applyFont="1" applyFill="1" applyBorder="1" applyAlignment="1">
      <alignment horizontal="center" vertical="center" wrapText="1"/>
    </xf>
    <xf numFmtId="0" fontId="0" fillId="42" borderId="0" xfId="0" applyFill="1"/>
    <xf numFmtId="9" fontId="0" fillId="42" borderId="0" xfId="0" applyNumberFormat="1" applyFill="1"/>
    <xf numFmtId="0" fontId="16" fillId="39" borderId="0" xfId="0" applyFont="1" applyFill="1" applyAlignment="1">
      <alignment vertical="center"/>
    </xf>
    <xf numFmtId="0" fontId="16" fillId="39" borderId="0" xfId="0" applyFont="1" applyFill="1" applyAlignment="1">
      <alignment vertical="center" wrapText="1"/>
    </xf>
    <xf numFmtId="9" fontId="0" fillId="42" borderId="0" xfId="1" applyFont="1" applyFill="1"/>
    <xf numFmtId="9" fontId="0" fillId="0" borderId="0" xfId="1" applyFont="1"/>
    <xf numFmtId="0" fontId="0" fillId="0" borderId="0" xfId="0" applyAlignment="1">
      <alignment horizontal="justify" vertical="top"/>
    </xf>
    <xf numFmtId="9" fontId="0" fillId="0" borderId="10" xfId="1" applyFont="1" applyFill="1" applyBorder="1" applyAlignment="1">
      <alignment horizontal="center" vertical="center" wrapText="1"/>
    </xf>
    <xf numFmtId="9" fontId="0" fillId="0" borderId="18" xfId="1" applyFont="1" applyFill="1" applyBorder="1" applyAlignment="1">
      <alignment horizontal="center" vertical="center" wrapText="1"/>
    </xf>
    <xf numFmtId="0" fontId="16" fillId="0" borderId="0" xfId="0" applyFont="1" applyAlignment="1">
      <alignment horizontal="center"/>
    </xf>
    <xf numFmtId="9" fontId="0" fillId="0" borderId="16" xfId="1" applyFont="1" applyFill="1" applyBorder="1" applyAlignment="1">
      <alignment horizontal="center" vertical="center" wrapText="1"/>
    </xf>
    <xf numFmtId="9" fontId="0" fillId="0" borderId="12" xfId="1" applyFont="1" applyFill="1" applyBorder="1" applyAlignment="1">
      <alignment vertical="center"/>
    </xf>
    <xf numFmtId="9" fontId="0" fillId="0" borderId="12" xfId="1" applyFont="1" applyFill="1" applyBorder="1"/>
    <xf numFmtId="0" fontId="18" fillId="33" borderId="17" xfId="0" applyFont="1" applyFill="1" applyBorder="1" applyAlignment="1">
      <alignment horizontal="center" vertical="top" wrapText="1"/>
    </xf>
    <xf numFmtId="0" fontId="0" fillId="0" borderId="13" xfId="0" applyBorder="1"/>
    <xf numFmtId="9" fontId="0" fillId="0" borderId="17" xfId="0" applyNumberFormat="1" applyBorder="1" applyAlignment="1">
      <alignment horizontal="center" vertical="center"/>
    </xf>
    <xf numFmtId="9" fontId="0" fillId="0" borderId="39" xfId="1" applyFont="1" applyFill="1" applyBorder="1" applyAlignment="1">
      <alignment horizontal="center" vertical="center" wrapText="1"/>
    </xf>
    <xf numFmtId="0" fontId="0" fillId="0" borderId="12" xfId="0" applyBorder="1" applyAlignment="1">
      <alignment horizontal="center" vertical="center"/>
    </xf>
    <xf numFmtId="9" fontId="0" fillId="0" borderId="25" xfId="0" applyNumberFormat="1" applyBorder="1" applyAlignment="1">
      <alignment horizontal="center" vertical="center"/>
    </xf>
    <xf numFmtId="9" fontId="0" fillId="35" borderId="12" xfId="1" applyFont="1" applyFill="1" applyBorder="1" applyAlignment="1">
      <alignment horizontal="center" vertical="center" wrapText="1"/>
    </xf>
    <xf numFmtId="9" fontId="0" fillId="36" borderId="12" xfId="1" applyFont="1" applyFill="1" applyBorder="1" applyAlignment="1">
      <alignment horizontal="center" vertical="center" wrapText="1"/>
    </xf>
    <xf numFmtId="9" fontId="0" fillId="34" borderId="12" xfId="1" applyFont="1" applyFill="1" applyBorder="1" applyAlignment="1">
      <alignment horizontal="center" vertical="center" wrapText="1"/>
    </xf>
    <xf numFmtId="0" fontId="0" fillId="0" borderId="13" xfId="0" applyBorder="1" applyAlignment="1">
      <alignment horizontal="center" vertical="center"/>
    </xf>
    <xf numFmtId="9" fontId="0" fillId="0" borderId="17" xfId="1" applyFont="1" applyFill="1" applyBorder="1" applyAlignment="1">
      <alignment horizontal="center" vertical="center"/>
    </xf>
    <xf numFmtId="9" fontId="0" fillId="0" borderId="18" xfId="1" applyFont="1" applyFill="1" applyBorder="1" applyAlignment="1">
      <alignment vertical="center"/>
    </xf>
    <xf numFmtId="3" fontId="22" fillId="37" borderId="11" xfId="0" applyNumberFormat="1" applyFont="1" applyFill="1" applyBorder="1" applyAlignment="1">
      <alignment horizontal="center" vertical="center" wrapText="1"/>
    </xf>
    <xf numFmtId="9" fontId="0" fillId="0" borderId="13" xfId="1" applyFont="1" applyFill="1" applyBorder="1" applyAlignment="1">
      <alignment vertical="center"/>
    </xf>
    <xf numFmtId="9" fontId="0" fillId="0" borderId="20" xfId="1" applyFont="1" applyFill="1" applyBorder="1" applyAlignment="1">
      <alignment vertical="center"/>
    </xf>
    <xf numFmtId="3" fontId="0" fillId="0" borderId="16" xfId="0" applyNumberFormat="1" applyBorder="1" applyAlignment="1">
      <alignment horizontal="center" vertical="center" wrapText="1"/>
    </xf>
    <xf numFmtId="0" fontId="0" fillId="0" borderId="13" xfId="0" applyBorder="1" applyAlignment="1">
      <alignment vertical="top" wrapText="1"/>
    </xf>
    <xf numFmtId="0" fontId="0" fillId="0" borderId="25" xfId="0" applyBorder="1" applyAlignment="1">
      <alignment horizontal="center" vertical="center"/>
    </xf>
    <xf numFmtId="0" fontId="0" fillId="0" borderId="17" xfId="0" applyBorder="1" applyAlignment="1">
      <alignment vertical="center" wrapText="1"/>
    </xf>
    <xf numFmtId="0" fontId="0" fillId="0" borderId="43" xfId="0" applyBorder="1" applyAlignment="1">
      <alignment vertical="top" wrapText="1"/>
    </xf>
    <xf numFmtId="10" fontId="0" fillId="0" borderId="12" xfId="0" applyNumberFormat="1" applyBorder="1" applyAlignment="1">
      <alignment vertical="center"/>
    </xf>
    <xf numFmtId="9" fontId="0" fillId="0" borderId="12" xfId="0" applyNumberFormat="1" applyBorder="1" applyAlignment="1">
      <alignment horizontal="center" vertical="center" wrapText="1"/>
    </xf>
    <xf numFmtId="0" fontId="0" fillId="0" borderId="16" xfId="0" applyBorder="1" applyAlignment="1">
      <alignment vertical="center" wrapText="1"/>
    </xf>
    <xf numFmtId="9" fontId="0" fillId="37" borderId="0" xfId="0" applyNumberFormat="1" applyFill="1"/>
    <xf numFmtId="9" fontId="0" fillId="34" borderId="13" xfId="1" applyFont="1" applyFill="1" applyBorder="1" applyAlignment="1">
      <alignment horizontal="center" vertical="center" wrapText="1"/>
    </xf>
    <xf numFmtId="9" fontId="0" fillId="34" borderId="16" xfId="1" applyFont="1" applyFill="1" applyBorder="1" applyAlignment="1">
      <alignment horizontal="center" vertical="center" wrapText="1"/>
    </xf>
    <xf numFmtId="9" fontId="28" fillId="37" borderId="33" xfId="0" applyNumberFormat="1" applyFont="1" applyFill="1" applyBorder="1" applyAlignment="1">
      <alignment horizontal="center" vertical="center" wrapText="1"/>
    </xf>
    <xf numFmtId="0" fontId="16" fillId="39" borderId="0" xfId="0" applyFont="1" applyFill="1" applyAlignment="1">
      <alignment horizontal="center"/>
    </xf>
    <xf numFmtId="9" fontId="28" fillId="0" borderId="27" xfId="0" applyNumberFormat="1" applyFont="1" applyBorder="1" applyAlignment="1">
      <alignment horizontal="center" vertical="center"/>
    </xf>
    <xf numFmtId="9" fontId="28" fillId="0" borderId="28" xfId="0" applyNumberFormat="1" applyFont="1" applyBorder="1" applyAlignment="1">
      <alignment horizontal="center" vertical="center"/>
    </xf>
    <xf numFmtId="9" fontId="28" fillId="0" borderId="29" xfId="0" applyNumberFormat="1" applyFont="1" applyBorder="1" applyAlignment="1">
      <alignment horizontal="center" vertical="center"/>
    </xf>
    <xf numFmtId="9" fontId="28" fillId="0" borderId="36" xfId="0" applyNumberFormat="1" applyFont="1" applyBorder="1" applyAlignment="1">
      <alignment horizontal="center" vertical="center"/>
    </xf>
    <xf numFmtId="9" fontId="28" fillId="0" borderId="34" xfId="0" applyNumberFormat="1" applyFont="1" applyBorder="1" applyAlignment="1">
      <alignment horizontal="center" vertical="center"/>
    </xf>
    <xf numFmtId="9" fontId="28" fillId="0" borderId="32" xfId="0" applyNumberFormat="1" applyFont="1" applyBorder="1" applyAlignment="1">
      <alignment horizontal="center" vertical="center"/>
    </xf>
    <xf numFmtId="0" fontId="29" fillId="39" borderId="35" xfId="0" applyFont="1" applyFill="1" applyBorder="1" applyAlignment="1">
      <alignment horizontal="center"/>
    </xf>
    <xf numFmtId="0" fontId="29" fillId="39" borderId="0" xfId="0" applyFont="1" applyFill="1" applyAlignment="1">
      <alignment horizontal="center"/>
    </xf>
    <xf numFmtId="3" fontId="0" fillId="0" borderId="16" xfId="0" applyNumberFormat="1" applyBorder="1" applyAlignment="1">
      <alignment horizontal="center" vertical="center" wrapText="1"/>
    </xf>
    <xf numFmtId="3" fontId="0" fillId="0" borderId="20" xfId="0" applyNumberFormat="1" applyBorder="1" applyAlignment="1">
      <alignment horizontal="center" vertical="center" wrapText="1"/>
    </xf>
    <xf numFmtId="9" fontId="0" fillId="0" borderId="16" xfId="1" applyFont="1" applyFill="1" applyBorder="1" applyAlignment="1">
      <alignment horizontal="center" vertical="center" wrapText="1"/>
    </xf>
    <xf numFmtId="9" fontId="0" fillId="0" borderId="20" xfId="1" applyFont="1" applyFill="1" applyBorder="1" applyAlignment="1">
      <alignment horizontal="center" vertical="center" wrapText="1"/>
    </xf>
    <xf numFmtId="0" fontId="16" fillId="0" borderId="0" xfId="0" applyFont="1" applyAlignment="1">
      <alignment horizontal="center"/>
    </xf>
    <xf numFmtId="0" fontId="0" fillId="0" borderId="11" xfId="0" applyBorder="1" applyAlignment="1">
      <alignment horizontal="center" vertical="center" wrapText="1"/>
    </xf>
    <xf numFmtId="9" fontId="0" fillId="0" borderId="24" xfId="0" applyNumberFormat="1" applyBorder="1" applyAlignment="1">
      <alignment horizontal="center" vertical="center" wrapText="1"/>
    </xf>
    <xf numFmtId="9" fontId="0" fillId="0" borderId="39" xfId="0" applyNumberFormat="1" applyBorder="1" applyAlignment="1">
      <alignment horizontal="center" vertical="center" wrapText="1"/>
    </xf>
    <xf numFmtId="0" fontId="0" fillId="0" borderId="42" xfId="0" applyBorder="1" applyAlignment="1">
      <alignment horizontal="center" vertical="top" wrapText="1"/>
    </xf>
    <xf numFmtId="0" fontId="0" fillId="0" borderId="43" xfId="0" applyBorder="1" applyAlignment="1">
      <alignment horizontal="center" vertical="top" wrapText="1"/>
    </xf>
    <xf numFmtId="9" fontId="0" fillId="0" borderId="11" xfId="1" applyFont="1" applyFill="1" applyBorder="1" applyAlignment="1">
      <alignment horizontal="center" vertical="center" wrapText="1"/>
    </xf>
    <xf numFmtId="3" fontId="0" fillId="0" borderId="14" xfId="0" applyNumberFormat="1" applyBorder="1" applyAlignment="1">
      <alignment horizontal="center" vertical="center" wrapText="1"/>
    </xf>
    <xf numFmtId="3" fontId="0" fillId="0" borderId="15" xfId="0" applyNumberFormat="1" applyBorder="1" applyAlignment="1">
      <alignment horizontal="center" vertical="center" wrapText="1"/>
    </xf>
    <xf numFmtId="9" fontId="0" fillId="0" borderId="13" xfId="0" applyNumberFormat="1" applyBorder="1" applyAlignment="1">
      <alignment horizontal="center" vertical="center" wrapText="1"/>
    </xf>
    <xf numFmtId="0" fontId="0" fillId="0" borderId="43" xfId="0" applyBorder="1" applyAlignment="1">
      <alignment horizontal="left" vertical="top" wrapText="1"/>
    </xf>
    <xf numFmtId="0" fontId="0" fillId="0" borderId="25" xfId="0" applyBorder="1" applyAlignment="1">
      <alignment horizontal="left" vertical="top" wrapText="1"/>
    </xf>
    <xf numFmtId="0" fontId="0" fillId="0" borderId="16" xfId="0" applyBorder="1" applyAlignment="1">
      <alignment horizontal="left" vertical="top" wrapText="1"/>
    </xf>
    <xf numFmtId="0" fontId="0" fillId="0" borderId="19" xfId="0" applyBorder="1" applyAlignment="1">
      <alignment horizontal="left" vertical="top"/>
    </xf>
    <xf numFmtId="3" fontId="0" fillId="0" borderId="16" xfId="0" applyNumberFormat="1" applyBorder="1" applyAlignment="1">
      <alignment horizontal="left" vertical="center" wrapText="1"/>
    </xf>
    <xf numFmtId="3" fontId="0" fillId="0" borderId="19" xfId="0" applyNumberFormat="1" applyBorder="1" applyAlignment="1">
      <alignment horizontal="left" vertical="center" wrapText="1"/>
    </xf>
    <xf numFmtId="9" fontId="0" fillId="0" borderId="19" xfId="1" applyFont="1" applyFill="1" applyBorder="1" applyAlignment="1">
      <alignment horizontal="center" vertical="center" wrapText="1"/>
    </xf>
    <xf numFmtId="9" fontId="0" fillId="0" borderId="10" xfId="1" applyFont="1" applyFill="1" applyBorder="1" applyAlignment="1">
      <alignment horizontal="center" vertical="center" wrapText="1"/>
    </xf>
    <xf numFmtId="9" fontId="0" fillId="0" borderId="14" xfId="1" applyFont="1" applyFill="1" applyBorder="1" applyAlignment="1">
      <alignment horizontal="center" vertical="center" wrapText="1"/>
    </xf>
    <xf numFmtId="9" fontId="0" fillId="0" borderId="15" xfId="1" applyFont="1" applyFill="1" applyBorder="1" applyAlignment="1">
      <alignment horizontal="center" vertical="center" wrapText="1"/>
    </xf>
    <xf numFmtId="0" fontId="0" fillId="0" borderId="42" xfId="0" applyBorder="1" applyAlignment="1">
      <alignment horizontal="left" wrapText="1"/>
    </xf>
    <xf numFmtId="0" fontId="0" fillId="0" borderId="43" xfId="0" applyBorder="1" applyAlignment="1">
      <alignment horizontal="left"/>
    </xf>
    <xf numFmtId="9" fontId="0" fillId="0" borderId="17" xfId="1" applyFont="1" applyFill="1" applyBorder="1" applyAlignment="1">
      <alignment horizontal="center" vertical="center" wrapText="1"/>
    </xf>
    <xf numFmtId="9" fontId="0" fillId="0" borderId="22" xfId="1" applyFont="1" applyFill="1" applyBorder="1" applyAlignment="1">
      <alignment horizontal="center" vertical="center" wrapText="1"/>
    </xf>
    <xf numFmtId="9" fontId="0" fillId="0" borderId="24" xfId="1" applyFont="1" applyBorder="1" applyAlignment="1">
      <alignment horizontal="center" vertical="center" wrapText="1"/>
    </xf>
    <xf numFmtId="9" fontId="0" fillId="0" borderId="45" xfId="1" applyFont="1" applyBorder="1" applyAlignment="1">
      <alignment horizontal="center" vertical="center" wrapText="1"/>
    </xf>
    <xf numFmtId="0" fontId="0" fillId="0" borderId="16" xfId="0" applyBorder="1" applyAlignment="1">
      <alignment horizontal="center"/>
    </xf>
    <xf numFmtId="0" fontId="0" fillId="0" borderId="19" xfId="0" applyBorder="1" applyAlignment="1">
      <alignment horizontal="center"/>
    </xf>
    <xf numFmtId="0" fontId="0" fillId="0" borderId="13" xfId="0" applyBorder="1" applyAlignment="1">
      <alignment horizontal="left" vertical="top" wrapText="1"/>
    </xf>
    <xf numFmtId="0" fontId="0" fillId="0" borderId="13" xfId="0" applyBorder="1" applyAlignment="1">
      <alignment horizontal="center" vertical="top" wrapText="1"/>
    </xf>
    <xf numFmtId="0" fontId="0" fillId="0" borderId="16" xfId="0" applyBorder="1" applyAlignment="1">
      <alignment horizontal="center" vertical="top" wrapText="1"/>
    </xf>
    <xf numFmtId="3" fontId="0" fillId="0" borderId="42" xfId="0" applyNumberFormat="1" applyBorder="1" applyAlignment="1">
      <alignment horizontal="center" vertical="center" wrapText="1"/>
    </xf>
    <xf numFmtId="3" fontId="0" fillId="0" borderId="43" xfId="0" applyNumberFormat="1" applyBorder="1" applyAlignment="1">
      <alignment horizontal="center" vertical="center" wrapText="1"/>
    </xf>
    <xf numFmtId="9" fontId="0" fillId="0" borderId="12" xfId="1" applyFont="1" applyFill="1" applyBorder="1" applyAlignment="1">
      <alignment horizontal="center" vertical="center" wrapText="1"/>
    </xf>
    <xf numFmtId="9" fontId="0" fillId="0" borderId="13" xfId="1" applyFont="1" applyFill="1" applyBorder="1" applyAlignment="1">
      <alignment horizontal="center" vertical="center" wrapText="1"/>
    </xf>
    <xf numFmtId="9" fontId="0" fillId="0" borderId="25" xfId="1" applyFont="1" applyFill="1" applyBorder="1" applyAlignment="1">
      <alignment horizontal="center" vertical="center" wrapText="1"/>
    </xf>
    <xf numFmtId="9" fontId="0" fillId="0" borderId="38" xfId="1" applyFont="1" applyBorder="1" applyAlignment="1">
      <alignment horizontal="center" vertical="center" wrapText="1"/>
    </xf>
    <xf numFmtId="9" fontId="0" fillId="0" borderId="20" xfId="0" applyNumberFormat="1" applyBorder="1" applyAlignment="1">
      <alignment horizontal="center" vertical="center" wrapText="1"/>
    </xf>
    <xf numFmtId="3" fontId="0" fillId="0" borderId="42" xfId="0" applyNumberFormat="1" applyBorder="1" applyAlignment="1">
      <alignment horizontal="left" vertical="center" wrapText="1"/>
    </xf>
    <xf numFmtId="3" fontId="0" fillId="0" borderId="43" xfId="0" applyNumberFormat="1" applyBorder="1" applyAlignment="1">
      <alignment horizontal="left" vertical="center" wrapText="1"/>
    </xf>
    <xf numFmtId="9" fontId="0" fillId="0" borderId="14" xfId="0" applyNumberFormat="1" applyBorder="1" applyAlignment="1">
      <alignment horizontal="center" vertical="center" wrapText="1"/>
    </xf>
    <xf numFmtId="9" fontId="0" fillId="0" borderId="23" xfId="0" applyNumberFormat="1" applyBorder="1" applyAlignment="1">
      <alignment horizontal="center" vertical="center" wrapText="1"/>
    </xf>
    <xf numFmtId="0" fontId="22" fillId="35" borderId="13" xfId="0" applyFont="1" applyFill="1" applyBorder="1" applyAlignment="1">
      <alignment horizontal="left" vertical="top" wrapText="1"/>
    </xf>
    <xf numFmtId="0" fontId="22" fillId="36" borderId="19" xfId="0" applyFont="1" applyFill="1" applyBorder="1" applyAlignment="1">
      <alignment horizontal="left" vertical="top" wrapText="1"/>
    </xf>
    <xf numFmtId="0" fontId="22" fillId="36" borderId="20" xfId="0" applyFont="1" applyFill="1" applyBorder="1" applyAlignment="1">
      <alignment horizontal="left" vertical="top" wrapText="1"/>
    </xf>
    <xf numFmtId="0" fontId="0" fillId="34" borderId="20" xfId="0" applyFill="1" applyBorder="1" applyAlignment="1">
      <alignment horizontal="left" vertical="top" wrapText="1"/>
    </xf>
    <xf numFmtId="0" fontId="0" fillId="34" borderId="16" xfId="0" applyFill="1" applyBorder="1" applyAlignment="1">
      <alignment horizontal="left" vertical="top" wrapText="1"/>
    </xf>
    <xf numFmtId="0" fontId="0" fillId="34" borderId="13" xfId="0" applyFill="1" applyBorder="1" applyAlignment="1">
      <alignment horizontal="left" vertical="top" wrapText="1"/>
    </xf>
    <xf numFmtId="9" fontId="0" fillId="34" borderId="10" xfId="1" applyFont="1" applyFill="1" applyBorder="1" applyAlignment="1">
      <alignment horizontal="center" vertical="center" wrapText="1"/>
    </xf>
    <xf numFmtId="9" fontId="0" fillId="34" borderId="15" xfId="1" applyFont="1" applyFill="1" applyBorder="1" applyAlignment="1">
      <alignment horizontal="center" vertical="center" wrapText="1"/>
    </xf>
    <xf numFmtId="9" fontId="22" fillId="36" borderId="10" xfId="1" applyFont="1" applyFill="1" applyBorder="1" applyAlignment="1">
      <alignment horizontal="center" vertical="center" wrapText="1"/>
    </xf>
    <xf numFmtId="9" fontId="22" fillId="36" borderId="14" xfId="1" applyFont="1" applyFill="1" applyBorder="1" applyAlignment="1">
      <alignment horizontal="center" vertical="center" wrapText="1"/>
    </xf>
    <xf numFmtId="9" fontId="22" fillId="36" borderId="15" xfId="1" applyFont="1" applyFill="1" applyBorder="1" applyAlignment="1">
      <alignment horizontal="center" vertical="center" wrapText="1"/>
    </xf>
    <xf numFmtId="0" fontId="22" fillId="35" borderId="25" xfId="0" applyFont="1" applyFill="1" applyBorder="1" applyAlignment="1">
      <alignment horizontal="left" vertical="top" wrapText="1"/>
    </xf>
    <xf numFmtId="0" fontId="22" fillId="35" borderId="42" xfId="0" applyFont="1" applyFill="1" applyBorder="1" applyAlignment="1">
      <alignment horizontal="left" vertical="top" wrapText="1"/>
    </xf>
    <xf numFmtId="0" fontId="22" fillId="36" borderId="42" xfId="0" applyFont="1" applyFill="1" applyBorder="1" applyAlignment="1">
      <alignment horizontal="left" vertical="top" wrapText="1"/>
    </xf>
    <xf numFmtId="0" fontId="22" fillId="36" borderId="44" xfId="0" applyFont="1" applyFill="1" applyBorder="1" applyAlignment="1">
      <alignment horizontal="left" vertical="top" wrapText="1"/>
    </xf>
    <xf numFmtId="0" fontId="22" fillId="36" borderId="43" xfId="0" applyFont="1" applyFill="1" applyBorder="1" applyAlignment="1">
      <alignment horizontal="left" vertical="top" wrapText="1"/>
    </xf>
    <xf numFmtId="0" fontId="0" fillId="34" borderId="25" xfId="0" applyFill="1" applyBorder="1" applyAlignment="1">
      <alignment horizontal="left" vertical="top" wrapText="1"/>
    </xf>
    <xf numFmtId="0" fontId="0" fillId="35" borderId="11" xfId="0" applyFill="1" applyBorder="1" applyAlignment="1">
      <alignment horizontal="center" vertical="center" wrapText="1"/>
    </xf>
    <xf numFmtId="0" fontId="0" fillId="35" borderId="10" xfId="0" applyFill="1" applyBorder="1" applyAlignment="1">
      <alignment horizontal="center" vertical="center" wrapText="1"/>
    </xf>
    <xf numFmtId="0" fontId="0" fillId="35" borderId="14" xfId="0" applyFill="1" applyBorder="1" applyAlignment="1">
      <alignment horizontal="center" vertical="center" wrapText="1"/>
    </xf>
    <xf numFmtId="0" fontId="0" fillId="35" borderId="15" xfId="0" applyFill="1" applyBorder="1" applyAlignment="1">
      <alignment horizontal="center" vertical="center" wrapText="1"/>
    </xf>
    <xf numFmtId="9" fontId="0" fillId="35" borderId="10" xfId="1" applyFont="1" applyFill="1" applyBorder="1" applyAlignment="1">
      <alignment horizontal="center" vertical="center" wrapText="1"/>
    </xf>
    <xf numFmtId="9" fontId="0" fillId="35" borderId="14" xfId="1" applyFont="1" applyFill="1" applyBorder="1" applyAlignment="1">
      <alignment horizontal="center" vertical="center" wrapText="1"/>
    </xf>
    <xf numFmtId="9" fontId="0" fillId="35" borderId="15" xfId="1" applyFont="1" applyFill="1" applyBorder="1" applyAlignment="1">
      <alignment horizontal="center" vertical="center" wrapText="1"/>
    </xf>
    <xf numFmtId="9" fontId="22" fillId="35" borderId="10" xfId="1" applyFont="1" applyFill="1" applyBorder="1" applyAlignment="1">
      <alignment horizontal="center" vertical="center" wrapText="1"/>
    </xf>
    <xf numFmtId="9" fontId="22" fillId="35" borderId="14" xfId="1" applyFont="1" applyFill="1" applyBorder="1" applyAlignment="1">
      <alignment horizontal="center" vertical="center" wrapText="1"/>
    </xf>
    <xf numFmtId="9" fontId="22" fillId="35" borderId="15" xfId="1" applyFont="1" applyFill="1" applyBorder="1" applyAlignment="1">
      <alignment horizontal="center" vertical="center" wrapText="1"/>
    </xf>
    <xf numFmtId="0" fontId="0" fillId="36" borderId="11" xfId="0" applyFill="1" applyBorder="1" applyAlignment="1">
      <alignment horizontal="center" vertical="center" wrapText="1"/>
    </xf>
    <xf numFmtId="0" fontId="0" fillId="36" borderId="10" xfId="0" applyFill="1" applyBorder="1" applyAlignment="1">
      <alignment horizontal="center" vertical="center" wrapText="1"/>
    </xf>
    <xf numFmtId="0" fontId="0" fillId="36" borderId="14" xfId="0" applyFill="1" applyBorder="1" applyAlignment="1">
      <alignment horizontal="center" vertical="center" wrapText="1"/>
    </xf>
    <xf numFmtId="0" fontId="0" fillId="34" borderId="10" xfId="0" applyFill="1" applyBorder="1" applyAlignment="1">
      <alignment horizontal="center" vertical="center" wrapText="1"/>
    </xf>
    <xf numFmtId="0" fontId="0" fillId="34" borderId="15" xfId="0" applyFill="1" applyBorder="1" applyAlignment="1">
      <alignment horizontal="center" vertical="center" wrapText="1"/>
    </xf>
    <xf numFmtId="9" fontId="0" fillId="36" borderId="10" xfId="1" applyFont="1" applyFill="1" applyBorder="1" applyAlignment="1">
      <alignment horizontal="center" vertical="center" wrapText="1"/>
    </xf>
    <xf numFmtId="9" fontId="0" fillId="36" borderId="14" xfId="1" applyFont="1" applyFill="1" applyBorder="1" applyAlignment="1">
      <alignment horizontal="center" vertical="center" wrapText="1"/>
    </xf>
    <xf numFmtId="0" fontId="0" fillId="34" borderId="14" xfId="0" applyFill="1" applyBorder="1" applyAlignment="1">
      <alignment horizontal="center" vertical="center" wrapText="1"/>
    </xf>
    <xf numFmtId="9" fontId="0" fillId="36" borderId="15" xfId="1" applyFont="1" applyFill="1" applyBorder="1" applyAlignment="1">
      <alignment horizontal="center" vertical="center" wrapText="1"/>
    </xf>
    <xf numFmtId="9" fontId="0" fillId="34" borderId="10" xfId="0" applyNumberFormat="1" applyFill="1" applyBorder="1" applyAlignment="1">
      <alignment horizontal="center" vertical="center" wrapText="1"/>
    </xf>
    <xf numFmtId="9" fontId="0" fillId="34" borderId="15" xfId="0" applyNumberFormat="1" applyFill="1"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9" fontId="0" fillId="0" borderId="10" xfId="0" applyNumberFormat="1" applyBorder="1" applyAlignment="1">
      <alignment horizontal="center" vertical="center" wrapText="1"/>
    </xf>
    <xf numFmtId="9" fontId="0" fillId="0" borderId="15" xfId="0" applyNumberFormat="1"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left" vertical="top" wrapText="1"/>
    </xf>
    <xf numFmtId="0" fontId="0" fillId="0" borderId="46" xfId="0" applyBorder="1" applyAlignment="1">
      <alignment horizontal="left" vertical="top" wrapText="1"/>
    </xf>
    <xf numFmtId="0" fontId="0" fillId="0" borderId="16" xfId="0"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horizontal="center" vertical="top" wrapText="1"/>
    </xf>
    <xf numFmtId="0" fontId="0" fillId="0" borderId="20" xfId="0" applyBorder="1" applyAlignment="1">
      <alignment horizontal="center" vertical="top" wrapText="1"/>
    </xf>
    <xf numFmtId="9" fontId="0" fillId="0" borderId="48" xfId="1" applyFont="1" applyFill="1" applyBorder="1" applyAlignment="1">
      <alignment horizontal="center" vertical="center" wrapText="1"/>
    </xf>
    <xf numFmtId="9" fontId="0" fillId="0" borderId="49" xfId="1" applyFont="1" applyFill="1" applyBorder="1" applyAlignment="1">
      <alignment horizontal="center" vertical="center" wrapText="1"/>
    </xf>
    <xf numFmtId="9" fontId="0" fillId="0" borderId="50" xfId="1" applyFont="1" applyFill="1" applyBorder="1" applyAlignment="1">
      <alignment horizontal="center"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13" xfId="0" applyBorder="1" applyAlignment="1">
      <alignment vertical="top" wrapText="1"/>
    </xf>
    <xf numFmtId="0" fontId="0" fillId="0" borderId="16" xfId="0" applyBorder="1" applyAlignment="1">
      <alignment vertical="top" wrapText="1"/>
    </xf>
    <xf numFmtId="0" fontId="0" fillId="0" borderId="42" xfId="0" applyBorder="1" applyAlignment="1">
      <alignment vertical="top" wrapText="1"/>
    </xf>
    <xf numFmtId="0" fontId="0" fillId="0" borderId="44" xfId="0" applyBorder="1" applyAlignment="1">
      <alignment vertical="top" wrapText="1"/>
    </xf>
    <xf numFmtId="0" fontId="0" fillId="0" borderId="43" xfId="0" applyBorder="1" applyAlignment="1">
      <alignment vertical="top" wrapText="1"/>
    </xf>
    <xf numFmtId="0" fontId="23" fillId="0" borderId="19" xfId="0" applyFont="1" applyBorder="1" applyAlignment="1">
      <alignment horizontal="left" vertical="top" wrapText="1"/>
    </xf>
    <xf numFmtId="0" fontId="23" fillId="0" borderId="20" xfId="0" applyFont="1" applyBorder="1" applyAlignment="1">
      <alignment horizontal="left" vertical="top" wrapText="1"/>
    </xf>
    <xf numFmtId="0" fontId="0" fillId="0" borderId="13" xfId="0" applyBorder="1" applyAlignment="1">
      <alignment horizontal="left" vertical="center" wrapText="1"/>
    </xf>
    <xf numFmtId="0" fontId="0" fillId="0" borderId="16"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9" fontId="0" fillId="0" borderId="18" xfId="1" applyFont="1" applyFill="1" applyBorder="1" applyAlignment="1">
      <alignment horizontal="center" vertical="center" wrapText="1"/>
    </xf>
    <xf numFmtId="9" fontId="0" fillId="0" borderId="24" xfId="1" applyFont="1" applyFill="1" applyBorder="1" applyAlignment="1">
      <alignment horizontal="center" vertical="center" wrapText="1"/>
    </xf>
    <xf numFmtId="9" fontId="0" fillId="0" borderId="39" xfId="1" applyFont="1" applyFill="1" applyBorder="1" applyAlignment="1">
      <alignment horizontal="center" vertical="center" wrapText="1"/>
    </xf>
    <xf numFmtId="0" fontId="23" fillId="0" borderId="37" xfId="0" applyFont="1" applyBorder="1" applyAlignment="1">
      <alignment horizontal="left" vertical="top" wrapText="1"/>
    </xf>
    <xf numFmtId="0" fontId="23" fillId="0" borderId="40" xfId="0" applyFont="1" applyBorder="1" applyAlignment="1">
      <alignment horizontal="left" vertical="top" wrapText="1"/>
    </xf>
    <xf numFmtId="10" fontId="0" fillId="0" borderId="10" xfId="1" applyNumberFormat="1" applyFont="1" applyFill="1" applyBorder="1" applyAlignment="1">
      <alignment horizontal="center" vertical="center" wrapText="1" indent="2"/>
    </xf>
    <xf numFmtId="10" fontId="0" fillId="0" borderId="14" xfId="1" applyNumberFormat="1" applyFont="1" applyFill="1" applyBorder="1" applyAlignment="1">
      <alignment horizontal="center" vertical="center" wrapText="1" indent="2"/>
    </xf>
    <xf numFmtId="10" fontId="0" fillId="0" borderId="15" xfId="1" applyNumberFormat="1" applyFont="1" applyFill="1" applyBorder="1" applyAlignment="1">
      <alignment horizontal="center" vertical="center" wrapText="1" indent="2"/>
    </xf>
    <xf numFmtId="9" fontId="0" fillId="0" borderId="10" xfId="1" applyFont="1" applyFill="1" applyBorder="1" applyAlignment="1">
      <alignment horizontal="center" vertical="center" wrapText="1" indent="2"/>
    </xf>
    <xf numFmtId="9" fontId="0" fillId="0" borderId="14" xfId="1" applyFont="1" applyFill="1" applyBorder="1" applyAlignment="1">
      <alignment horizontal="center" vertical="center" wrapText="1" indent="2"/>
    </xf>
    <xf numFmtId="9" fontId="0" fillId="0" borderId="15" xfId="1" applyFont="1" applyFill="1" applyBorder="1" applyAlignment="1">
      <alignment horizontal="center" vertical="center" wrapText="1" indent="2"/>
    </xf>
    <xf numFmtId="0" fontId="0" fillId="0" borderId="38" xfId="0" applyBorder="1" applyAlignment="1">
      <alignment vertical="top" wrapText="1"/>
    </xf>
    <xf numFmtId="9" fontId="0" fillId="0" borderId="41" xfId="1" applyFont="1" applyFill="1" applyBorder="1" applyAlignment="1">
      <alignment horizontal="center" vertical="center" wrapText="1"/>
    </xf>
  </cellXfs>
  <cellStyles count="45">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2" xfId="43" xr:uid="{00000000-0005-0000-0000-000020000000}"/>
    <cellStyle name="Moneda 2" xfId="44" xr:uid="{00000000-0005-0000-0000-000021000000}"/>
    <cellStyle name="Neutral" xfId="9" builtinId="28" customBuiltin="1"/>
    <cellStyle name="Normal" xfId="0" builtinId="0"/>
    <cellStyle name="Notas" xfId="16" builtinId="10" customBuiltin="1"/>
    <cellStyle name="Porcentaje" xfId="1"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Julio Ignacio Gutiérrez Vargas" id="{184FBD49-58E0-47A3-B59C-B59A32BD84F7}" userId="S::juliogutierrez@apccolombia.gov.co::da2b0d9a-a579-4de2-95d0-3d589f25b8e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13" dT="2024-12-10T19:47:33.08" personId="{184FBD49-58E0-47A3-B59C-B59A32BD84F7}" id="{975C8030-27E9-4980-9EDD-151923B7AF0F}">
    <text>No se registra avance de la metas del indicador para el período</text>
  </threadedComment>
  <threadedComment ref="Y16" dT="2024-12-10T19:56:33.85" personId="{184FBD49-58E0-47A3-B59C-B59A32BD84F7}" id="{704580CD-5F00-498A-B709-EFF889982BD2}">
    <text>Aclarar con el proceso si el avance de la actividad es 10% o 50% para el 3º período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7:G48"/>
  <sheetViews>
    <sheetView tabSelected="1" workbookViewId="0">
      <selection activeCell="D26" sqref="D26"/>
    </sheetView>
  </sheetViews>
  <sheetFormatPr defaultColWidth="11.42578125" defaultRowHeight="15"/>
  <cols>
    <col min="4" max="4" width="46.85546875" customWidth="1"/>
    <col min="5" max="5" width="11.28515625" bestFit="1" customWidth="1"/>
    <col min="6" max="6" width="14.140625" bestFit="1" customWidth="1"/>
    <col min="7" max="7" width="15.28515625" bestFit="1" customWidth="1"/>
    <col min="8" max="8" width="14.85546875" customWidth="1"/>
  </cols>
  <sheetData>
    <row r="7" spans="4:7">
      <c r="D7" s="118" t="s">
        <v>0</v>
      </c>
      <c r="E7" s="118"/>
      <c r="F7" s="118"/>
      <c r="G7" s="118"/>
    </row>
    <row r="9" spans="4:7" ht="30">
      <c r="D9" s="80" t="s">
        <v>1</v>
      </c>
      <c r="E9" s="81" t="s">
        <v>2</v>
      </c>
      <c r="F9" s="81" t="s">
        <v>3</v>
      </c>
      <c r="G9" s="81" t="s">
        <v>4</v>
      </c>
    </row>
    <row r="11" spans="4:7">
      <c r="D11" t="s">
        <v>5</v>
      </c>
      <c r="E11">
        <v>7</v>
      </c>
      <c r="F11" s="17">
        <f>+DG!K21</f>
        <v>0.77299999999999991</v>
      </c>
      <c r="G11" s="17">
        <f>+DG!P21</f>
        <v>0.69158571428571425</v>
      </c>
    </row>
    <row r="12" spans="4:7">
      <c r="D12" t="s">
        <v>6</v>
      </c>
      <c r="E12">
        <v>4</v>
      </c>
      <c r="F12" s="17">
        <f>+DCI!K17</f>
        <v>0.76249999999999996</v>
      </c>
      <c r="G12" s="17">
        <f>+DCI!P17</f>
        <v>0.82377500000000003</v>
      </c>
    </row>
    <row r="13" spans="4:7">
      <c r="D13" t="s">
        <v>7</v>
      </c>
      <c r="E13">
        <v>4</v>
      </c>
      <c r="F13" s="17">
        <f>+DEMANDA!K15</f>
        <v>0.74285714285714288</v>
      </c>
      <c r="G13" s="17">
        <f>+DEMANDA!P15</f>
        <v>0.7</v>
      </c>
    </row>
    <row r="14" spans="4:7">
      <c r="D14" t="s">
        <v>8</v>
      </c>
      <c r="E14">
        <v>5</v>
      </c>
      <c r="F14" s="17">
        <f>+DEMANDA!K15</f>
        <v>0.74285714285714288</v>
      </c>
      <c r="G14" s="17">
        <f>+DEMANDA!P15</f>
        <v>0.7</v>
      </c>
    </row>
    <row r="15" spans="4:7">
      <c r="D15" t="s">
        <v>9</v>
      </c>
      <c r="E15">
        <v>11</v>
      </c>
      <c r="F15" s="17">
        <f>+DAF!M25</f>
        <v>0.71599999999999997</v>
      </c>
      <c r="G15" s="17">
        <f>+DAF!R25</f>
        <v>0.62929090909090912</v>
      </c>
    </row>
    <row r="16" spans="4:7">
      <c r="D16" s="78" t="s">
        <v>10</v>
      </c>
      <c r="E16" s="78">
        <f>SUM(E11:E15)</f>
        <v>31</v>
      </c>
      <c r="F16" s="79">
        <f>AVERAGE(F11:F15)</f>
        <v>0.74744285714285719</v>
      </c>
      <c r="G16" s="79">
        <f>AVERAGE(G11:G15)</f>
        <v>0.7089303246753248</v>
      </c>
    </row>
    <row r="19" spans="4:7">
      <c r="D19" s="118" t="s">
        <v>11</v>
      </c>
      <c r="E19" s="118"/>
      <c r="F19" s="118"/>
      <c r="G19" s="118"/>
    </row>
    <row r="21" spans="4:7" ht="30">
      <c r="D21" s="80" t="s">
        <v>1</v>
      </c>
      <c r="E21" s="81" t="s">
        <v>2</v>
      </c>
      <c r="F21" s="81" t="s">
        <v>3</v>
      </c>
      <c r="G21" s="81" t="s">
        <v>4</v>
      </c>
    </row>
    <row r="23" spans="4:7">
      <c r="D23" t="s">
        <v>12</v>
      </c>
      <c r="E23">
        <v>2</v>
      </c>
      <c r="F23" s="83">
        <v>0.63</v>
      </c>
      <c r="G23" s="83">
        <v>0.57999999999999996</v>
      </c>
    </row>
    <row r="24" spans="4:7">
      <c r="D24" t="s">
        <v>13</v>
      </c>
      <c r="E24">
        <v>3</v>
      </c>
      <c r="F24" s="83">
        <v>0.72</v>
      </c>
      <c r="G24" s="83">
        <v>0.67</v>
      </c>
    </row>
    <row r="25" spans="4:7">
      <c r="D25" t="s">
        <v>14</v>
      </c>
      <c r="E25">
        <v>3</v>
      </c>
      <c r="F25" s="83">
        <v>0.63</v>
      </c>
      <c r="G25" s="83">
        <v>0.63</v>
      </c>
    </row>
    <row r="26" spans="4:7">
      <c r="D26" t="s">
        <v>15</v>
      </c>
      <c r="E26">
        <v>1</v>
      </c>
      <c r="F26" s="83">
        <v>0.75</v>
      </c>
      <c r="G26" s="83">
        <v>0.75</v>
      </c>
    </row>
    <row r="27" spans="4:7">
      <c r="D27" t="s">
        <v>16</v>
      </c>
      <c r="E27">
        <v>1</v>
      </c>
      <c r="F27" s="83">
        <v>0.75</v>
      </c>
      <c r="G27" s="83">
        <v>0.75</v>
      </c>
    </row>
    <row r="28" spans="4:7">
      <c r="D28" t="s">
        <v>17</v>
      </c>
      <c r="E28">
        <v>1</v>
      </c>
      <c r="F28" s="83">
        <v>0.75</v>
      </c>
      <c r="G28" s="83">
        <v>0.75</v>
      </c>
    </row>
    <row r="29" spans="4:7">
      <c r="D29" t="s">
        <v>18</v>
      </c>
      <c r="E29">
        <v>2</v>
      </c>
      <c r="F29" s="83">
        <v>0.8</v>
      </c>
      <c r="G29" s="83">
        <v>0.8</v>
      </c>
    </row>
    <row r="30" spans="4:7">
      <c r="D30" t="s">
        <v>19</v>
      </c>
      <c r="E30">
        <v>1</v>
      </c>
      <c r="F30" s="83">
        <v>0.8</v>
      </c>
      <c r="G30" s="83">
        <v>0.75</v>
      </c>
    </row>
    <row r="31" spans="4:7">
      <c r="D31" t="s">
        <v>20</v>
      </c>
      <c r="E31">
        <v>1</v>
      </c>
      <c r="F31" s="83">
        <v>0.83</v>
      </c>
      <c r="G31" s="83">
        <v>0.72</v>
      </c>
    </row>
    <row r="32" spans="4:7" ht="17.25" customHeight="1">
      <c r="D32" t="s">
        <v>21</v>
      </c>
      <c r="E32">
        <v>3</v>
      </c>
      <c r="F32" s="17">
        <v>0.75</v>
      </c>
      <c r="G32" s="17">
        <v>0.75</v>
      </c>
    </row>
    <row r="33" spans="4:7">
      <c r="D33" t="s">
        <v>22</v>
      </c>
      <c r="E33">
        <v>4</v>
      </c>
      <c r="F33" s="17">
        <v>0.76</v>
      </c>
      <c r="G33" s="17">
        <v>0.77</v>
      </c>
    </row>
    <row r="34" spans="4:7">
      <c r="D34" t="s">
        <v>23</v>
      </c>
      <c r="E34">
        <v>5</v>
      </c>
      <c r="F34" s="17">
        <v>0.74</v>
      </c>
      <c r="G34" s="17">
        <v>0.76</v>
      </c>
    </row>
    <row r="35" spans="4:7">
      <c r="D35" t="s">
        <v>24</v>
      </c>
      <c r="E35">
        <v>4</v>
      </c>
      <c r="F35" s="17">
        <v>0.74</v>
      </c>
      <c r="G35" s="17">
        <v>0.7</v>
      </c>
    </row>
    <row r="37" spans="4:7">
      <c r="D37" s="78" t="s">
        <v>10</v>
      </c>
      <c r="E37" s="78">
        <f>SUM(E23:E36)</f>
        <v>31</v>
      </c>
      <c r="F37" s="82">
        <f>AVERAGE(F23:F35)</f>
        <v>0.74230769230769234</v>
      </c>
      <c r="G37" s="82">
        <f>AVERAGE(G23:G35)</f>
        <v>0.72153846153846146</v>
      </c>
    </row>
    <row r="40" spans="4:7">
      <c r="D40" s="118" t="s">
        <v>25</v>
      </c>
      <c r="E40" s="118"/>
      <c r="F40" s="118"/>
      <c r="G40" s="118"/>
    </row>
    <row r="42" spans="4:7" ht="30">
      <c r="D42" s="81" t="s">
        <v>26</v>
      </c>
      <c r="E42" s="81" t="s">
        <v>2</v>
      </c>
      <c r="F42" s="81" t="s">
        <v>3</v>
      </c>
      <c r="G42" s="81" t="s">
        <v>4</v>
      </c>
    </row>
    <row r="44" spans="4:7" ht="30">
      <c r="D44" s="84" t="s">
        <v>27</v>
      </c>
      <c r="E44">
        <v>13</v>
      </c>
      <c r="F44" s="83">
        <f>+(DCI!K5+DCI!K13+DCI!K15+DCI!K13+DEMANDA!K5+DEMANDA!K7+DEMANDA!K10+DOCI!L5+DOCI!L6+DOCI!L7+DOCI!L8+DAF!M5+DAF!M9)/12</f>
        <v>0.78972222222222221</v>
      </c>
      <c r="G44" s="83">
        <f>+(DCI!P5+DCI!P13+DCI!P15+DCI!P13+DEMANDA!P5+DEMANDA!P7+DEMANDA!P10+DOCI!Q5+DOCI!Q6+DOCI!Q7+DOCI!Q8+DAF!R5+DAF!R9)/13</f>
        <v>0.74438461538461553</v>
      </c>
    </row>
    <row r="45" spans="4:7" ht="45">
      <c r="D45" s="84" t="s">
        <v>28</v>
      </c>
      <c r="E45">
        <v>3</v>
      </c>
      <c r="F45" s="17">
        <f>(DG!K5+DG!K6+DG!K7)/3</f>
        <v>0.76666666666666661</v>
      </c>
      <c r="G45" s="17">
        <f>+(DG!P7+DG!P5+DG!P6)/3</f>
        <v>0.60566666666666669</v>
      </c>
    </row>
    <row r="46" spans="4:7" ht="45">
      <c r="D46" s="84" t="s">
        <v>29</v>
      </c>
      <c r="E46">
        <v>13</v>
      </c>
      <c r="F46" s="17">
        <f>+(DAF!M13+DAF!M17+DAF!M18+DAF!M19+DAF!M20+DAF!M21+DAF!M22+DAF!M23+DG!K11+DG!K15+DG!K17+DG!K19+DOCI!L9)/13</f>
        <v>0.69923076923076921</v>
      </c>
      <c r="G46" s="83">
        <f>+(DAF!R23+DAF!R22+DAF!R21+DAF!R20+DAF!R19+DAF!R18+DAF!R17+DAF!R13+DG!P19+DG!P17+DG!P15+DG!P11+DOCI!Q9)/13</f>
        <v>0.68169999999999997</v>
      </c>
    </row>
    <row r="47" spans="4:7" ht="45">
      <c r="D47" s="84" t="s">
        <v>30</v>
      </c>
      <c r="E47">
        <v>2</v>
      </c>
      <c r="F47" s="17">
        <f>+(DAF!Q11+DEMANDA!O12)/2</f>
        <v>0.75</v>
      </c>
      <c r="G47" s="17">
        <f>+(DAF!Q11+DEMANDA!P12)/2</f>
        <v>0.75</v>
      </c>
    </row>
    <row r="48" spans="4:7">
      <c r="D48" s="78" t="s">
        <v>10</v>
      </c>
      <c r="E48" s="78">
        <f>SUM(E44:E47)</f>
        <v>31</v>
      </c>
      <c r="F48" s="82">
        <f>AVERAGE(F44:F47)</f>
        <v>0.75140491452991454</v>
      </c>
      <c r="G48" s="82">
        <f>AVERAGE(G44:G47)</f>
        <v>0.69543782051282055</v>
      </c>
    </row>
  </sheetData>
  <mergeCells count="3">
    <mergeCell ref="D7:G7"/>
    <mergeCell ref="D19:G19"/>
    <mergeCell ref="D40:G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5:H20"/>
  <sheetViews>
    <sheetView topLeftCell="A5" workbookViewId="0">
      <selection activeCell="G13" sqref="G13"/>
    </sheetView>
  </sheetViews>
  <sheetFormatPr defaultColWidth="11.42578125" defaultRowHeight="15"/>
  <cols>
    <col min="4" max="4" width="57.42578125" customWidth="1"/>
    <col min="5" max="5" width="20.140625" customWidth="1"/>
    <col min="6" max="6" width="15.85546875" customWidth="1"/>
    <col min="7" max="7" width="20" customWidth="1"/>
    <col min="8" max="8" width="14.85546875" customWidth="1"/>
  </cols>
  <sheetData>
    <row r="5" spans="4:8" ht="21">
      <c r="D5" s="125" t="s">
        <v>31</v>
      </c>
      <c r="E5" s="126"/>
      <c r="F5" s="126"/>
      <c r="G5" s="126"/>
      <c r="H5" s="126"/>
    </row>
    <row r="6" spans="4:8" ht="21.75" thickBot="1">
      <c r="D6" s="63"/>
      <c r="E6" s="68"/>
      <c r="F6" s="63"/>
      <c r="G6" s="63"/>
      <c r="H6" s="63"/>
    </row>
    <row r="7" spans="4:8" ht="84.75" thickBot="1">
      <c r="D7" s="64" t="s">
        <v>32</v>
      </c>
      <c r="E7" s="69" t="s">
        <v>33</v>
      </c>
      <c r="F7" s="70" t="s">
        <v>34</v>
      </c>
      <c r="G7" s="69" t="s">
        <v>35</v>
      </c>
      <c r="H7" s="72" t="s">
        <v>36</v>
      </c>
    </row>
    <row r="8" spans="4:8" ht="21">
      <c r="D8" s="65" t="s">
        <v>24</v>
      </c>
      <c r="E8" s="75">
        <v>0.79959999999999998</v>
      </c>
      <c r="F8" s="119">
        <f>AVERAGE(E8:E20)</f>
        <v>0.78088029968516204</v>
      </c>
      <c r="G8" s="117">
        <f>+DEMANDA!P15</f>
        <v>0.7</v>
      </c>
      <c r="H8" s="122">
        <f>AVERAGE(G8:G20)</f>
        <v>0.70744833333333323</v>
      </c>
    </row>
    <row r="9" spans="4:8" ht="21">
      <c r="D9" s="66" t="s">
        <v>22</v>
      </c>
      <c r="E9" s="73">
        <f>+DCI!S17</f>
        <v>0.79875000000000007</v>
      </c>
      <c r="F9" s="120"/>
      <c r="G9" s="73">
        <f>+DCI!O17</f>
        <v>0.82377500000000003</v>
      </c>
      <c r="H9" s="123"/>
    </row>
    <row r="10" spans="4:8" ht="21">
      <c r="D10" s="66" t="s">
        <v>23</v>
      </c>
      <c r="E10" s="73">
        <f>+DOCI!U10</f>
        <v>0.76814833333333332</v>
      </c>
      <c r="F10" s="120"/>
      <c r="G10" s="73">
        <f>+DOCI!Q10</f>
        <v>0.76052000000000008</v>
      </c>
      <c r="H10" s="123"/>
    </row>
    <row r="11" spans="4:8" ht="21">
      <c r="D11" s="66" t="s">
        <v>37</v>
      </c>
      <c r="E11" s="73">
        <f>+DG!S19</f>
        <v>0.78400000000000003</v>
      </c>
      <c r="F11" s="120"/>
      <c r="G11" s="73">
        <f>+DG!P19</f>
        <v>0.75</v>
      </c>
      <c r="H11" s="123"/>
    </row>
    <row r="12" spans="4:8" ht="21">
      <c r="D12" s="66" t="s">
        <v>21</v>
      </c>
      <c r="E12" s="73">
        <f>(DG!S11+DG!S5)/2</f>
        <v>0.70125000000000004</v>
      </c>
      <c r="F12" s="120"/>
      <c r="G12" s="73">
        <f>+(DG!O5+DG!O6+DG!P11)/3</f>
        <v>0.72233333333333327</v>
      </c>
      <c r="H12" s="123"/>
    </row>
    <row r="13" spans="4:8" ht="21">
      <c r="D13" s="66" t="s">
        <v>38</v>
      </c>
      <c r="E13" s="73">
        <f>+DAF!U17</f>
        <v>0.72851999999999983</v>
      </c>
      <c r="F13" s="120"/>
      <c r="G13" s="73">
        <f>+(DAF!R17+DAF!R18+DAF!R19)/3</f>
        <v>0.41666666666666669</v>
      </c>
      <c r="H13" s="123"/>
    </row>
    <row r="14" spans="4:8" ht="21">
      <c r="D14" s="66" t="s">
        <v>13</v>
      </c>
      <c r="E14" s="73">
        <f>+DAF!U20</f>
        <v>0.73350000000000004</v>
      </c>
      <c r="F14" s="120"/>
      <c r="G14" s="73">
        <f>+(DAF!R20+DAF!R21+DAF!R22)/3</f>
        <v>0.67333333333333334</v>
      </c>
      <c r="H14" s="123"/>
    </row>
    <row r="15" spans="4:8" ht="21">
      <c r="D15" s="66" t="s">
        <v>39</v>
      </c>
      <c r="E15" s="73">
        <f>+DAF!U13</f>
        <v>0.79189999999999994</v>
      </c>
      <c r="F15" s="120"/>
      <c r="G15" s="73">
        <f>+DAF!R13</f>
        <v>0.75</v>
      </c>
      <c r="H15" s="123"/>
    </row>
    <row r="16" spans="4:8" ht="43.5" customHeight="1">
      <c r="D16" s="71" t="s">
        <v>40</v>
      </c>
      <c r="E16" s="73">
        <f>+DAF!U11</f>
        <v>0.85425056257377341</v>
      </c>
      <c r="F16" s="120"/>
      <c r="G16" s="73">
        <f>+DAF!R11</f>
        <v>0.75</v>
      </c>
      <c r="H16" s="123"/>
    </row>
    <row r="17" spans="4:8" ht="21">
      <c r="D17" s="66" t="s">
        <v>19</v>
      </c>
      <c r="E17" s="74">
        <f>+DG!S17</f>
        <v>0.9</v>
      </c>
      <c r="F17" s="120"/>
      <c r="G17" s="73">
        <f>+DG!P17</f>
        <v>0.8</v>
      </c>
      <c r="H17" s="123"/>
    </row>
    <row r="18" spans="4:8" ht="21">
      <c r="D18" s="66" t="s">
        <v>41</v>
      </c>
      <c r="E18" s="74">
        <f>+DG!S15</f>
        <v>0.91349999999999998</v>
      </c>
      <c r="F18" s="120"/>
      <c r="G18" s="73">
        <f>+DG!P15</f>
        <v>0.72409999999999997</v>
      </c>
      <c r="H18" s="123"/>
    </row>
    <row r="19" spans="4:8" ht="21">
      <c r="D19" s="66" t="s">
        <v>15</v>
      </c>
      <c r="E19" s="73">
        <f>+DAF!U23</f>
        <v>0.75</v>
      </c>
      <c r="F19" s="120"/>
      <c r="G19" s="76">
        <v>0.75</v>
      </c>
      <c r="H19" s="123"/>
    </row>
    <row r="20" spans="4:8" ht="21">
      <c r="D20" s="67" t="s">
        <v>42</v>
      </c>
      <c r="E20" s="76">
        <f>+(DAF!U5+DAF!U9)/2</f>
        <v>0.62802500000000006</v>
      </c>
      <c r="F20" s="121"/>
      <c r="G20" s="77">
        <f>+(DAF!R5+DAF!R9)/2</f>
        <v>0.57610000000000006</v>
      </c>
      <c r="H20" s="124"/>
    </row>
  </sheetData>
  <mergeCells count="3">
    <mergeCell ref="F8:F20"/>
    <mergeCell ref="H8:H20"/>
    <mergeCell ref="D5:H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Y21"/>
  <sheetViews>
    <sheetView topLeftCell="K18" workbookViewId="0">
      <selection activeCell="K5" sqref="K5"/>
    </sheetView>
  </sheetViews>
  <sheetFormatPr defaultColWidth="11.42578125" defaultRowHeight="15"/>
  <cols>
    <col min="1" max="1" width="22.140625" customWidth="1"/>
    <col min="4" max="4" width="22.85546875" customWidth="1"/>
    <col min="6" max="6" width="22.85546875" customWidth="1"/>
    <col min="8" max="8" width="11.42578125" customWidth="1"/>
    <col min="9" max="10" width="11.42578125" hidden="1" customWidth="1"/>
    <col min="11" max="11" width="13.42578125" customWidth="1"/>
    <col min="12" max="12" width="11.42578125" hidden="1" customWidth="1"/>
    <col min="13" max="13" width="11.42578125" customWidth="1"/>
    <col min="14" max="14" width="0" hidden="1" customWidth="1"/>
    <col min="15" max="15" width="12.5703125" customWidth="1"/>
    <col min="16" max="16" width="12.140625" customWidth="1"/>
    <col min="17" max="18" width="34.28515625" customWidth="1"/>
    <col min="19" max="19" width="26.7109375" customWidth="1"/>
    <col min="21" max="22" width="11.42578125" hidden="1" customWidth="1"/>
    <col min="24" max="24" width="27.85546875" customWidth="1"/>
    <col min="25" max="25" width="34.140625" customWidth="1"/>
  </cols>
  <sheetData>
    <row r="2" spans="1:25">
      <c r="A2" s="131" t="s">
        <v>43</v>
      </c>
      <c r="B2" s="131"/>
      <c r="C2" s="131"/>
      <c r="D2" s="131"/>
      <c r="E2" s="131"/>
      <c r="F2" s="131"/>
      <c r="G2" s="131"/>
      <c r="H2" s="131"/>
      <c r="I2" s="131"/>
      <c r="J2" s="131"/>
      <c r="K2" s="131"/>
      <c r="L2" s="131"/>
      <c r="M2" s="131"/>
      <c r="N2" s="131"/>
      <c r="O2" s="131"/>
      <c r="P2" s="131"/>
      <c r="Q2" s="131"/>
      <c r="R2" s="131"/>
      <c r="S2" s="131"/>
      <c r="T2" s="131"/>
      <c r="U2" s="131"/>
      <c r="V2" s="131"/>
      <c r="W2" s="87"/>
    </row>
    <row r="4" spans="1:25" ht="88.5">
      <c r="A4" s="1" t="s">
        <v>44</v>
      </c>
      <c r="B4" s="1" t="s">
        <v>45</v>
      </c>
      <c r="C4" s="1" t="s">
        <v>46</v>
      </c>
      <c r="D4" s="1" t="s">
        <v>47</v>
      </c>
      <c r="E4" s="1" t="s">
        <v>48</v>
      </c>
      <c r="F4" s="1" t="s">
        <v>49</v>
      </c>
      <c r="G4" s="1" t="s">
        <v>50</v>
      </c>
      <c r="H4" s="1" t="s">
        <v>51</v>
      </c>
      <c r="I4" s="1" t="s">
        <v>52</v>
      </c>
      <c r="J4" s="1" t="s">
        <v>53</v>
      </c>
      <c r="K4" s="1" t="s">
        <v>54</v>
      </c>
      <c r="L4" s="1" t="s">
        <v>55</v>
      </c>
      <c r="M4" s="1" t="s">
        <v>56</v>
      </c>
      <c r="N4" s="1" t="s">
        <v>57</v>
      </c>
      <c r="O4" s="1" t="s">
        <v>58</v>
      </c>
      <c r="P4" s="1" t="s">
        <v>59</v>
      </c>
      <c r="Q4" s="1" t="s">
        <v>60</v>
      </c>
      <c r="R4" s="1" t="s">
        <v>61</v>
      </c>
      <c r="S4" s="1" t="s">
        <v>62</v>
      </c>
      <c r="T4" s="1" t="s">
        <v>63</v>
      </c>
      <c r="U4" s="2" t="s">
        <v>64</v>
      </c>
      <c r="V4" s="91" t="s">
        <v>65</v>
      </c>
      <c r="W4" s="91" t="s">
        <v>66</v>
      </c>
      <c r="X4" s="38" t="s">
        <v>67</v>
      </c>
      <c r="Y4" s="3" t="s">
        <v>68</v>
      </c>
    </row>
    <row r="5" spans="1:25" ht="91.5">
      <c r="A5" s="132" t="s">
        <v>69</v>
      </c>
      <c r="B5" s="132" t="s">
        <v>70</v>
      </c>
      <c r="C5" s="132" t="s">
        <v>5</v>
      </c>
      <c r="D5" s="4" t="s">
        <v>71</v>
      </c>
      <c r="E5" s="132" t="s">
        <v>72</v>
      </c>
      <c r="F5" s="4" t="s">
        <v>73</v>
      </c>
      <c r="G5" s="4" t="s">
        <v>74</v>
      </c>
      <c r="H5" s="4" t="s">
        <v>75</v>
      </c>
      <c r="I5" s="6">
        <v>0.25</v>
      </c>
      <c r="J5" s="6">
        <v>0.5</v>
      </c>
      <c r="K5" s="6">
        <v>0.75</v>
      </c>
      <c r="L5" s="6">
        <v>1</v>
      </c>
      <c r="M5" s="6">
        <v>1</v>
      </c>
      <c r="N5" s="6">
        <v>0.48</v>
      </c>
      <c r="O5" s="6">
        <v>0.66700000000000004</v>
      </c>
      <c r="P5" s="6">
        <f>+O5</f>
        <v>0.66700000000000004</v>
      </c>
      <c r="Q5" s="35" t="s">
        <v>76</v>
      </c>
      <c r="R5" s="106">
        <v>45100000</v>
      </c>
      <c r="S5" s="133">
        <f>+T5*U5+T5*V5+T6*U6+T6*V6+T5*W5+T6*W6</f>
        <v>0.74</v>
      </c>
      <c r="T5" s="6">
        <v>0.5</v>
      </c>
      <c r="U5" s="40">
        <v>0.25</v>
      </c>
      <c r="V5" s="49">
        <v>0.23</v>
      </c>
      <c r="W5" s="51">
        <v>0.2</v>
      </c>
      <c r="X5" s="135" t="s">
        <v>77</v>
      </c>
      <c r="Y5" s="160" t="s">
        <v>78</v>
      </c>
    </row>
    <row r="6" spans="1:25" ht="409.5" customHeight="1">
      <c r="A6" s="132"/>
      <c r="B6" s="132"/>
      <c r="C6" s="132"/>
      <c r="D6" s="4" t="s">
        <v>79</v>
      </c>
      <c r="E6" s="132"/>
      <c r="F6" s="4" t="s">
        <v>80</v>
      </c>
      <c r="G6" s="4" t="s">
        <v>74</v>
      </c>
      <c r="H6" s="4" t="s">
        <v>75</v>
      </c>
      <c r="I6" s="6">
        <v>0.25</v>
      </c>
      <c r="J6" s="6">
        <v>0.5</v>
      </c>
      <c r="K6" s="6">
        <v>0.75</v>
      </c>
      <c r="L6" s="6">
        <v>1</v>
      </c>
      <c r="M6" s="6">
        <v>1</v>
      </c>
      <c r="N6" s="6">
        <v>0.5</v>
      </c>
      <c r="O6" s="6">
        <v>0.75</v>
      </c>
      <c r="P6" s="6">
        <f>+O6</f>
        <v>0.75</v>
      </c>
      <c r="Q6" s="35" t="s">
        <v>81</v>
      </c>
      <c r="R6" s="47">
        <v>13600000</v>
      </c>
      <c r="S6" s="134"/>
      <c r="T6" s="85">
        <v>0.5</v>
      </c>
      <c r="U6" s="93">
        <v>0.25</v>
      </c>
      <c r="V6" s="49">
        <v>0.25</v>
      </c>
      <c r="W6" s="51">
        <v>0.3</v>
      </c>
      <c r="X6" s="136"/>
      <c r="Y6" s="161"/>
    </row>
    <row r="7" spans="1:25" ht="64.5" customHeight="1">
      <c r="A7" s="132" t="s">
        <v>82</v>
      </c>
      <c r="B7" s="132" t="s">
        <v>83</v>
      </c>
      <c r="C7" s="132" t="s">
        <v>5</v>
      </c>
      <c r="D7" s="132" t="s">
        <v>84</v>
      </c>
      <c r="E7" s="132" t="s">
        <v>37</v>
      </c>
      <c r="F7" s="132" t="s">
        <v>85</v>
      </c>
      <c r="G7" s="132" t="s">
        <v>86</v>
      </c>
      <c r="H7" s="132" t="s">
        <v>75</v>
      </c>
      <c r="I7" s="137">
        <v>0.15</v>
      </c>
      <c r="J7" s="137">
        <v>0.5</v>
      </c>
      <c r="K7" s="137">
        <v>0.8</v>
      </c>
      <c r="L7" s="137">
        <v>1</v>
      </c>
      <c r="M7" s="137">
        <v>1</v>
      </c>
      <c r="N7" s="148">
        <v>0.4</v>
      </c>
      <c r="O7" s="148"/>
      <c r="P7" s="148">
        <f>+N7</f>
        <v>0.4</v>
      </c>
      <c r="Q7" s="4" t="s">
        <v>87</v>
      </c>
      <c r="R7" s="138">
        <v>0</v>
      </c>
      <c r="S7" s="140">
        <f>+T7*U7+T7*V7+T8*U8+T8*V8+T9*U9+T9*V9+T10*U10+T10*V10+T7*W7+T8*W8+T9*W9+T10*W10</f>
        <v>12.6</v>
      </c>
      <c r="T7" s="48">
        <v>0.15</v>
      </c>
      <c r="U7" s="50">
        <v>10</v>
      </c>
      <c r="V7" s="92">
        <v>5</v>
      </c>
      <c r="W7" s="92"/>
      <c r="X7" s="141" t="s">
        <v>88</v>
      </c>
      <c r="Y7" s="157"/>
    </row>
    <row r="8" spans="1:25" ht="45.75">
      <c r="A8" s="132"/>
      <c r="B8" s="132"/>
      <c r="C8" s="132"/>
      <c r="D8" s="132"/>
      <c r="E8" s="132"/>
      <c r="F8" s="132"/>
      <c r="G8" s="132"/>
      <c r="H8" s="132" t="s">
        <v>75</v>
      </c>
      <c r="I8" s="137">
        <v>0.25</v>
      </c>
      <c r="J8" s="137">
        <v>0.5</v>
      </c>
      <c r="K8" s="137">
        <v>0.75</v>
      </c>
      <c r="L8" s="137">
        <v>1</v>
      </c>
      <c r="M8" s="137">
        <v>1</v>
      </c>
      <c r="N8" s="149"/>
      <c r="O8" s="149"/>
      <c r="P8" s="149"/>
      <c r="Q8" s="4" t="s">
        <v>89</v>
      </c>
      <c r="R8" s="138"/>
      <c r="S8" s="140"/>
      <c r="T8" s="48">
        <v>0.4</v>
      </c>
      <c r="U8" s="50">
        <v>10</v>
      </c>
      <c r="V8" s="92">
        <v>0</v>
      </c>
      <c r="W8" s="92"/>
      <c r="X8" s="142"/>
      <c r="Y8" s="158"/>
    </row>
    <row r="9" spans="1:25" ht="60.75">
      <c r="A9" s="132"/>
      <c r="B9" s="132"/>
      <c r="C9" s="132"/>
      <c r="D9" s="132"/>
      <c r="E9" s="132"/>
      <c r="F9" s="132"/>
      <c r="G9" s="132"/>
      <c r="H9" s="132" t="s">
        <v>75</v>
      </c>
      <c r="I9" s="137">
        <v>0.25</v>
      </c>
      <c r="J9" s="137">
        <v>0.5</v>
      </c>
      <c r="K9" s="137">
        <v>0.75</v>
      </c>
      <c r="L9" s="137">
        <v>1</v>
      </c>
      <c r="M9" s="137">
        <v>1</v>
      </c>
      <c r="N9" s="149"/>
      <c r="O9" s="149"/>
      <c r="P9" s="149"/>
      <c r="Q9" s="4" t="s">
        <v>90</v>
      </c>
      <c r="R9" s="138"/>
      <c r="S9" s="140"/>
      <c r="T9" s="48">
        <v>0.25</v>
      </c>
      <c r="U9" s="50">
        <v>15</v>
      </c>
      <c r="V9" s="92">
        <v>0</v>
      </c>
      <c r="W9" s="92"/>
      <c r="X9" s="142"/>
      <c r="Y9" s="158"/>
    </row>
    <row r="10" spans="1:25" ht="91.5">
      <c r="A10" s="132"/>
      <c r="B10" s="132"/>
      <c r="C10" s="132"/>
      <c r="D10" s="132"/>
      <c r="E10" s="132"/>
      <c r="F10" s="132"/>
      <c r="G10" s="132"/>
      <c r="H10" s="132" t="s">
        <v>75</v>
      </c>
      <c r="I10" s="137">
        <v>0.25</v>
      </c>
      <c r="J10" s="137">
        <v>0.5</v>
      </c>
      <c r="K10" s="137">
        <v>0.75</v>
      </c>
      <c r="L10" s="137">
        <v>1</v>
      </c>
      <c r="M10" s="137">
        <v>1</v>
      </c>
      <c r="N10" s="150"/>
      <c r="O10" s="150"/>
      <c r="P10" s="150"/>
      <c r="Q10" s="4" t="s">
        <v>91</v>
      </c>
      <c r="R10" s="139"/>
      <c r="S10" s="140"/>
      <c r="T10" s="48">
        <v>0.2</v>
      </c>
      <c r="U10" s="50">
        <v>8</v>
      </c>
      <c r="V10" s="92">
        <v>5</v>
      </c>
      <c r="W10" s="92"/>
      <c r="X10" s="142"/>
      <c r="Y10" s="158"/>
    </row>
    <row r="11" spans="1:25" ht="260.25" customHeight="1">
      <c r="A11" s="132" t="s">
        <v>92</v>
      </c>
      <c r="B11" s="132" t="s">
        <v>70</v>
      </c>
      <c r="C11" s="132" t="s">
        <v>5</v>
      </c>
      <c r="D11" s="132" t="s">
        <v>93</v>
      </c>
      <c r="E11" s="132" t="s">
        <v>72</v>
      </c>
      <c r="F11" s="132" t="s">
        <v>94</v>
      </c>
      <c r="G11" s="132" t="s">
        <v>86</v>
      </c>
      <c r="H11" s="137"/>
      <c r="I11" s="137">
        <v>0.25</v>
      </c>
      <c r="J11" s="137">
        <v>0.5</v>
      </c>
      <c r="K11" s="137">
        <v>0.75</v>
      </c>
      <c r="L11" s="137">
        <v>1</v>
      </c>
      <c r="M11" s="137">
        <v>1</v>
      </c>
      <c r="N11" s="148">
        <v>0.5</v>
      </c>
      <c r="O11" s="148">
        <v>0.75</v>
      </c>
      <c r="P11" s="148">
        <f>+O11</f>
        <v>0.75</v>
      </c>
      <c r="Q11" s="4" t="s">
        <v>95</v>
      </c>
      <c r="R11" s="11">
        <v>0</v>
      </c>
      <c r="S11" s="140">
        <f>+T11*U11+T11*V11+T12*U12+T12*V12+T13*U13+T13*V13+T14*U14+T14*V14+T11*W11+T12*W12+T13*W13+T14*W14</f>
        <v>0.66250000000000009</v>
      </c>
      <c r="T11" s="94">
        <v>0.2</v>
      </c>
      <c r="U11" s="86">
        <v>0.2</v>
      </c>
      <c r="V11" s="48">
        <v>0.2</v>
      </c>
      <c r="W11" s="48">
        <v>0.1</v>
      </c>
      <c r="X11" s="141" t="s">
        <v>96</v>
      </c>
      <c r="Y11" s="159" t="s">
        <v>97</v>
      </c>
    </row>
    <row r="12" spans="1:25" ht="57" customHeight="1">
      <c r="A12" s="132"/>
      <c r="B12" s="132"/>
      <c r="C12" s="132"/>
      <c r="D12" s="132"/>
      <c r="E12" s="132"/>
      <c r="F12" s="132"/>
      <c r="G12" s="132"/>
      <c r="H12" s="137"/>
      <c r="I12" s="137"/>
      <c r="J12" s="137"/>
      <c r="K12" s="137"/>
      <c r="L12" s="137"/>
      <c r="M12" s="137"/>
      <c r="N12" s="149"/>
      <c r="O12" s="149"/>
      <c r="P12" s="149"/>
      <c r="Q12" s="4" t="s">
        <v>98</v>
      </c>
      <c r="R12" s="11">
        <v>0</v>
      </c>
      <c r="S12" s="140"/>
      <c r="T12" s="12">
        <v>0.25</v>
      </c>
      <c r="U12" s="41">
        <v>0.25</v>
      </c>
      <c r="V12" s="48">
        <v>0.25</v>
      </c>
      <c r="W12" s="48">
        <v>0.25</v>
      </c>
      <c r="X12" s="142"/>
      <c r="Y12" s="159"/>
    </row>
    <row r="13" spans="1:25" ht="30.75">
      <c r="A13" s="132"/>
      <c r="B13" s="132"/>
      <c r="C13" s="132"/>
      <c r="D13" s="132"/>
      <c r="E13" s="132"/>
      <c r="F13" s="132"/>
      <c r="G13" s="132"/>
      <c r="H13" s="137"/>
      <c r="I13" s="137"/>
      <c r="J13" s="137"/>
      <c r="K13" s="137"/>
      <c r="L13" s="137"/>
      <c r="M13" s="137"/>
      <c r="N13" s="149"/>
      <c r="O13" s="149"/>
      <c r="P13" s="149"/>
      <c r="Q13" s="4" t="s">
        <v>99</v>
      </c>
      <c r="R13" s="11">
        <v>0</v>
      </c>
      <c r="S13" s="140"/>
      <c r="T13" s="12">
        <v>0.25</v>
      </c>
      <c r="U13" s="41">
        <v>0.25</v>
      </c>
      <c r="V13" s="48">
        <v>0.25</v>
      </c>
      <c r="W13" s="115">
        <v>0.25</v>
      </c>
      <c r="X13" s="142"/>
      <c r="Y13" s="159"/>
    </row>
    <row r="14" spans="1:25" ht="30.75">
      <c r="A14" s="132"/>
      <c r="B14" s="132"/>
      <c r="C14" s="132"/>
      <c r="D14" s="132"/>
      <c r="E14" s="132"/>
      <c r="F14" s="132"/>
      <c r="G14" s="132"/>
      <c r="H14" s="137"/>
      <c r="I14" s="137"/>
      <c r="J14" s="137"/>
      <c r="K14" s="137"/>
      <c r="L14" s="137"/>
      <c r="M14" s="137"/>
      <c r="N14" s="150"/>
      <c r="O14" s="150"/>
      <c r="P14" s="150"/>
      <c r="Q14" s="4" t="s">
        <v>100</v>
      </c>
      <c r="R14" s="11">
        <v>0</v>
      </c>
      <c r="S14" s="140"/>
      <c r="T14" s="12">
        <v>0.25</v>
      </c>
      <c r="U14" s="41">
        <v>0.25</v>
      </c>
      <c r="V14" s="88">
        <v>0.25</v>
      </c>
      <c r="W14" s="116">
        <v>0.25</v>
      </c>
      <c r="X14" s="142"/>
      <c r="Y14" s="143"/>
    </row>
    <row r="15" spans="1:25" ht="247.5" customHeight="1">
      <c r="A15" s="132" t="s">
        <v>101</v>
      </c>
      <c r="B15" s="132" t="s">
        <v>102</v>
      </c>
      <c r="C15" s="132" t="s">
        <v>5</v>
      </c>
      <c r="D15" s="132" t="s">
        <v>103</v>
      </c>
      <c r="E15" s="132" t="s">
        <v>104</v>
      </c>
      <c r="F15" s="132" t="s">
        <v>105</v>
      </c>
      <c r="G15" s="132" t="s">
        <v>86</v>
      </c>
      <c r="H15" s="132">
        <v>0.98</v>
      </c>
      <c r="I15" s="137">
        <v>0.24</v>
      </c>
      <c r="J15" s="137">
        <v>0.45</v>
      </c>
      <c r="K15" s="137">
        <v>0.83</v>
      </c>
      <c r="L15" s="137">
        <v>1</v>
      </c>
      <c r="M15" s="137">
        <v>1</v>
      </c>
      <c r="N15" s="148">
        <v>0.39</v>
      </c>
      <c r="O15" s="148">
        <v>0.72409999999999997</v>
      </c>
      <c r="P15" s="148">
        <f>+O15</f>
        <v>0.72409999999999997</v>
      </c>
      <c r="Q15" s="4" t="s">
        <v>106</v>
      </c>
      <c r="R15" s="5">
        <v>0</v>
      </c>
      <c r="S15" s="171">
        <f>+T15*U15+T15*V15+T16*U16+T16*V16+T15*W15+T16*W16</f>
        <v>0.91349999999999998</v>
      </c>
      <c r="T15" s="6">
        <v>0.5</v>
      </c>
      <c r="U15" s="95">
        <v>0</v>
      </c>
      <c r="V15" s="49">
        <v>1</v>
      </c>
      <c r="W15" s="49"/>
      <c r="X15" s="151" t="s">
        <v>107</v>
      </c>
      <c r="Y15" s="143" t="s">
        <v>108</v>
      </c>
    </row>
    <row r="16" spans="1:25" ht="223.5" customHeight="1">
      <c r="A16" s="132"/>
      <c r="B16" s="132"/>
      <c r="C16" s="132"/>
      <c r="D16" s="132"/>
      <c r="E16" s="132"/>
      <c r="F16" s="132"/>
      <c r="G16" s="132"/>
      <c r="H16" s="132"/>
      <c r="I16" s="137"/>
      <c r="J16" s="137"/>
      <c r="K16" s="137"/>
      <c r="L16" s="137"/>
      <c r="M16" s="137"/>
      <c r="N16" s="150"/>
      <c r="O16" s="149"/>
      <c r="P16" s="150"/>
      <c r="Q16" s="4" t="s">
        <v>109</v>
      </c>
      <c r="R16" s="5">
        <v>0</v>
      </c>
      <c r="S16" s="172"/>
      <c r="T16" s="6">
        <v>0.5</v>
      </c>
      <c r="U16" s="40">
        <v>0.24</v>
      </c>
      <c r="V16" s="49">
        <v>0.14699999999999999</v>
      </c>
      <c r="W16" s="49">
        <v>0.44</v>
      </c>
      <c r="X16" s="152"/>
      <c r="Y16" s="144"/>
    </row>
    <row r="17" spans="1:25" ht="155.25" customHeight="1">
      <c r="A17" s="132" t="s">
        <v>110</v>
      </c>
      <c r="B17" s="132" t="s">
        <v>111</v>
      </c>
      <c r="C17" s="132" t="s">
        <v>5</v>
      </c>
      <c r="D17" s="132" t="s">
        <v>112</v>
      </c>
      <c r="E17" s="132" t="s">
        <v>19</v>
      </c>
      <c r="F17" s="132" t="s">
        <v>113</v>
      </c>
      <c r="G17" s="132" t="s">
        <v>86</v>
      </c>
      <c r="H17" s="132">
        <v>100</v>
      </c>
      <c r="I17" s="137">
        <v>0.05</v>
      </c>
      <c r="J17" s="137">
        <v>0.3</v>
      </c>
      <c r="K17" s="137">
        <v>0.8</v>
      </c>
      <c r="L17" s="137">
        <v>1</v>
      </c>
      <c r="M17" s="137">
        <v>1</v>
      </c>
      <c r="N17" s="153">
        <v>0.3</v>
      </c>
      <c r="O17" s="129">
        <v>0.8</v>
      </c>
      <c r="P17" s="155">
        <f>+O17</f>
        <v>0.8</v>
      </c>
      <c r="Q17" s="4" t="s">
        <v>114</v>
      </c>
      <c r="R17" s="11">
        <v>0</v>
      </c>
      <c r="S17" s="140">
        <f>+T17*U17+T17*V17+T18*U18+T18*V18+T17*W17</f>
        <v>0.9</v>
      </c>
      <c r="T17" s="12">
        <v>0.5</v>
      </c>
      <c r="U17" s="40">
        <v>0.05</v>
      </c>
      <c r="V17" s="49">
        <v>0.3</v>
      </c>
      <c r="W17" s="49">
        <v>0.45</v>
      </c>
      <c r="X17" s="169" t="s">
        <v>115</v>
      </c>
      <c r="Y17" s="145" t="s">
        <v>116</v>
      </c>
    </row>
    <row r="18" spans="1:25" ht="138.75" customHeight="1">
      <c r="A18" s="132"/>
      <c r="B18" s="132"/>
      <c r="C18" s="132"/>
      <c r="D18" s="132"/>
      <c r="E18" s="132"/>
      <c r="F18" s="132"/>
      <c r="G18" s="132"/>
      <c r="H18" s="132"/>
      <c r="I18" s="137"/>
      <c r="J18" s="148"/>
      <c r="K18" s="148"/>
      <c r="L18" s="148"/>
      <c r="M18" s="148"/>
      <c r="N18" s="154"/>
      <c r="O18" s="147"/>
      <c r="P18" s="156"/>
      <c r="Q18" s="43" t="s">
        <v>117</v>
      </c>
      <c r="R18" s="44">
        <v>0</v>
      </c>
      <c r="S18" s="140"/>
      <c r="T18" s="45">
        <v>0.5</v>
      </c>
      <c r="U18" s="93">
        <v>1</v>
      </c>
      <c r="V18" s="92"/>
      <c r="W18" s="92"/>
      <c r="X18" s="170"/>
      <c r="Y18" s="146"/>
    </row>
    <row r="19" spans="1:25" ht="54.75" customHeight="1">
      <c r="A19" s="132" t="s">
        <v>118</v>
      </c>
      <c r="B19" s="132" t="s">
        <v>119</v>
      </c>
      <c r="C19" s="132" t="s">
        <v>5</v>
      </c>
      <c r="D19" s="132" t="s">
        <v>120</v>
      </c>
      <c r="E19" s="132" t="s">
        <v>119</v>
      </c>
      <c r="F19" s="132" t="s">
        <v>121</v>
      </c>
      <c r="G19" s="132" t="s">
        <v>86</v>
      </c>
      <c r="H19" s="132">
        <v>98</v>
      </c>
      <c r="I19" s="164">
        <v>0.27</v>
      </c>
      <c r="J19" s="165">
        <v>0.53</v>
      </c>
      <c r="K19" s="165">
        <v>0.8</v>
      </c>
      <c r="L19" s="165">
        <v>1</v>
      </c>
      <c r="M19" s="165">
        <v>1</v>
      </c>
      <c r="N19" s="166">
        <v>0.48</v>
      </c>
      <c r="O19" s="129">
        <v>0.75</v>
      </c>
      <c r="P19" s="167">
        <f>+O19</f>
        <v>0.75</v>
      </c>
      <c r="Q19" s="46" t="s">
        <v>122</v>
      </c>
      <c r="R19" s="47">
        <v>0</v>
      </c>
      <c r="S19" s="168">
        <f>+T19*U19+T19*V19+T20*U20+T20*V20+T20*W20</f>
        <v>0.78400000000000003</v>
      </c>
      <c r="T19" s="48">
        <v>0.2</v>
      </c>
      <c r="U19" s="96">
        <v>1</v>
      </c>
      <c r="V19" s="92"/>
      <c r="W19" s="92"/>
      <c r="X19" s="162" t="s">
        <v>123</v>
      </c>
      <c r="Y19" s="127" t="s">
        <v>124</v>
      </c>
    </row>
    <row r="20" spans="1:25" ht="357.75" customHeight="1">
      <c r="A20" s="132"/>
      <c r="B20" s="132"/>
      <c r="C20" s="132"/>
      <c r="D20" s="132"/>
      <c r="E20" s="132"/>
      <c r="F20" s="132"/>
      <c r="G20" s="132"/>
      <c r="H20" s="132"/>
      <c r="I20" s="164"/>
      <c r="J20" s="165"/>
      <c r="K20" s="165"/>
      <c r="L20" s="165"/>
      <c r="M20" s="165"/>
      <c r="N20" s="166"/>
      <c r="O20" s="130"/>
      <c r="P20" s="167"/>
      <c r="Q20" s="46" t="s">
        <v>125</v>
      </c>
      <c r="R20" s="47">
        <v>0</v>
      </c>
      <c r="S20" s="140"/>
      <c r="T20" s="48">
        <v>0.8</v>
      </c>
      <c r="U20" s="52">
        <v>0.08</v>
      </c>
      <c r="V20" s="51">
        <v>0.21</v>
      </c>
      <c r="W20" s="51">
        <v>0.44</v>
      </c>
      <c r="X20" s="163"/>
      <c r="Y20" s="128"/>
    </row>
    <row r="21" spans="1:25">
      <c r="J21" s="17">
        <f>AVERAGE(J5:J20)</f>
        <v>0.47800000000000004</v>
      </c>
      <c r="K21" s="114">
        <f>AVERAGE(K5:K20)</f>
        <v>0.77299999999999991</v>
      </c>
      <c r="L21" s="17">
        <f t="shared" ref="K21:L21" si="0">AVERAGE(L5:L20)</f>
        <v>1</v>
      </c>
      <c r="M21" s="17"/>
      <c r="N21" s="17">
        <f>AVERAGE(N5:N20)</f>
        <v>0.43571428571428567</v>
      </c>
      <c r="O21" s="114">
        <f>AVERAGE(O5:O20)</f>
        <v>0.7401833333333333</v>
      </c>
      <c r="P21" s="114">
        <f>AVERAGE(P5:P20)</f>
        <v>0.69158571428571425</v>
      </c>
      <c r="S21" s="114">
        <f>AVERAGE(S5:S20)</f>
        <v>2.7666666666666671</v>
      </c>
    </row>
  </sheetData>
  <autoFilter ref="A4:W20" xr:uid="{00000000-0009-0000-0000-000002000000}"/>
  <mergeCells count="104">
    <mergeCell ref="Y7:Y10"/>
    <mergeCell ref="Y11:Y14"/>
    <mergeCell ref="Y5:Y6"/>
    <mergeCell ref="X19:X20"/>
    <mergeCell ref="G19:G20"/>
    <mergeCell ref="H19:H20"/>
    <mergeCell ref="I19:I20"/>
    <mergeCell ref="J19:J20"/>
    <mergeCell ref="K19:K20"/>
    <mergeCell ref="L19:L20"/>
    <mergeCell ref="M19:M20"/>
    <mergeCell ref="N19:N20"/>
    <mergeCell ref="P19:P20"/>
    <mergeCell ref="S19:S20"/>
    <mergeCell ref="S17:S18"/>
    <mergeCell ref="X17:X18"/>
    <mergeCell ref="O7:O10"/>
    <mergeCell ref="P15:P16"/>
    <mergeCell ref="S15:S16"/>
    <mergeCell ref="S11:S14"/>
    <mergeCell ref="X11:X14"/>
    <mergeCell ref="G11:G14"/>
    <mergeCell ref="H11:H14"/>
    <mergeCell ref="I11:I14"/>
    <mergeCell ref="A15:A16"/>
    <mergeCell ref="B15:B16"/>
    <mergeCell ref="C15:C16"/>
    <mergeCell ref="G15:G16"/>
    <mergeCell ref="N7:N10"/>
    <mergeCell ref="A19:A20"/>
    <mergeCell ref="B19:B20"/>
    <mergeCell ref="C19:C20"/>
    <mergeCell ref="D19:D20"/>
    <mergeCell ref="E19:E20"/>
    <mergeCell ref="F19:F20"/>
    <mergeCell ref="M17:M18"/>
    <mergeCell ref="N17:N18"/>
    <mergeCell ref="F17:F18"/>
    <mergeCell ref="G17:G18"/>
    <mergeCell ref="H17:H18"/>
    <mergeCell ref="I17:I18"/>
    <mergeCell ref="J17:J18"/>
    <mergeCell ref="A17:A18"/>
    <mergeCell ref="B17:B18"/>
    <mergeCell ref="C17:C18"/>
    <mergeCell ref="D17:D18"/>
    <mergeCell ref="E17:E18"/>
    <mergeCell ref="P7:P10"/>
    <mergeCell ref="J7:J10"/>
    <mergeCell ref="K7:K10"/>
    <mergeCell ref="L7:L10"/>
    <mergeCell ref="M7:M10"/>
    <mergeCell ref="D15:D16"/>
    <mergeCell ref="E15:E16"/>
    <mergeCell ref="O15:O16"/>
    <mergeCell ref="M15:M16"/>
    <mergeCell ref="N15:N16"/>
    <mergeCell ref="L15:L16"/>
    <mergeCell ref="K15:K16"/>
    <mergeCell ref="D11:D14"/>
    <mergeCell ref="E11:E14"/>
    <mergeCell ref="F11:F14"/>
    <mergeCell ref="F15:F16"/>
    <mergeCell ref="H15:H16"/>
    <mergeCell ref="I15:I16"/>
    <mergeCell ref="J15:J16"/>
    <mergeCell ref="Y15:Y16"/>
    <mergeCell ref="Y17:Y18"/>
    <mergeCell ref="O17:O18"/>
    <mergeCell ref="J11:J14"/>
    <mergeCell ref="K11:K14"/>
    <mergeCell ref="L11:L14"/>
    <mergeCell ref="O11:O14"/>
    <mergeCell ref="M11:M14"/>
    <mergeCell ref="N11:N14"/>
    <mergeCell ref="P11:P14"/>
    <mergeCell ref="X15:X16"/>
    <mergeCell ref="K17:K18"/>
    <mergeCell ref="L17:L18"/>
    <mergeCell ref="P17:P18"/>
    <mergeCell ref="Y19:Y20"/>
    <mergeCell ref="O19:O20"/>
    <mergeCell ref="A2:V2"/>
    <mergeCell ref="A5:A6"/>
    <mergeCell ref="B5:B6"/>
    <mergeCell ref="C5:C6"/>
    <mergeCell ref="E5:E6"/>
    <mergeCell ref="S5:S6"/>
    <mergeCell ref="X5:X6"/>
    <mergeCell ref="A7:A10"/>
    <mergeCell ref="B7:B10"/>
    <mergeCell ref="C7:C10"/>
    <mergeCell ref="D7:D10"/>
    <mergeCell ref="E7:E10"/>
    <mergeCell ref="F7:F10"/>
    <mergeCell ref="G7:G10"/>
    <mergeCell ref="H7:H10"/>
    <mergeCell ref="I7:I10"/>
    <mergeCell ref="R7:R10"/>
    <mergeCell ref="S7:S10"/>
    <mergeCell ref="X7:X10"/>
    <mergeCell ref="A11:A14"/>
    <mergeCell ref="B11:B14"/>
    <mergeCell ref="C11:C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Y17"/>
  <sheetViews>
    <sheetView topLeftCell="C15" workbookViewId="0">
      <selection activeCell="Q16" sqref="Q16"/>
    </sheetView>
  </sheetViews>
  <sheetFormatPr defaultColWidth="11.42578125" defaultRowHeight="15"/>
  <cols>
    <col min="2" max="2" width="16.7109375" customWidth="1"/>
    <col min="4" max="4" width="17" customWidth="1"/>
    <col min="5" max="5" width="12.5703125" customWidth="1"/>
    <col min="6" max="6" width="16.140625" customWidth="1"/>
    <col min="7" max="7" width="14" customWidth="1"/>
    <col min="9" max="9" width="11.42578125" hidden="1" customWidth="1"/>
    <col min="10" max="10" width="0" hidden="1" customWidth="1"/>
    <col min="11" max="11" width="13.5703125" customWidth="1"/>
    <col min="12" max="12" width="12.28515625" hidden="1" customWidth="1"/>
    <col min="14" max="14" width="11.42578125" hidden="1" customWidth="1"/>
    <col min="15" max="16" width="13" customWidth="1"/>
    <col min="17" max="17" width="34.28515625" customWidth="1"/>
    <col min="18" max="18" width="12.7109375" bestFit="1" customWidth="1"/>
    <col min="19" max="19" width="12.7109375" customWidth="1"/>
    <col min="21" max="21" width="0" hidden="1" customWidth="1"/>
    <col min="22" max="22" width="14.7109375" hidden="1" customWidth="1"/>
    <col min="23" max="23" width="14.7109375" customWidth="1"/>
    <col min="24" max="24" width="31" customWidth="1"/>
    <col min="25" max="25" width="34.42578125" customWidth="1"/>
  </cols>
  <sheetData>
    <row r="2" spans="2:25">
      <c r="B2" s="131" t="s">
        <v>126</v>
      </c>
      <c r="C2" s="131"/>
      <c r="D2" s="131"/>
      <c r="E2" s="131"/>
      <c r="F2" s="131"/>
      <c r="G2" s="131"/>
      <c r="H2" s="131"/>
      <c r="I2" s="131"/>
      <c r="J2" s="131"/>
      <c r="K2" s="131"/>
      <c r="L2" s="131"/>
      <c r="M2" s="131"/>
      <c r="N2" s="131"/>
      <c r="O2" s="131"/>
      <c r="P2" s="131"/>
      <c r="Q2" s="131"/>
      <c r="R2" s="131"/>
      <c r="S2" s="131"/>
      <c r="T2" s="131"/>
      <c r="U2" s="131"/>
      <c r="V2" s="131"/>
      <c r="W2" s="131"/>
    </row>
    <row r="4" spans="2:25" s="20" customFormat="1" ht="79.5" customHeight="1">
      <c r="B4" s="18" t="s">
        <v>44</v>
      </c>
      <c r="C4" s="18" t="s">
        <v>45</v>
      </c>
      <c r="D4" s="18" t="s">
        <v>47</v>
      </c>
      <c r="E4" s="18" t="s">
        <v>48</v>
      </c>
      <c r="F4" s="18" t="s">
        <v>49</v>
      </c>
      <c r="G4" s="18" t="s">
        <v>127</v>
      </c>
      <c r="H4" s="18" t="s">
        <v>51</v>
      </c>
      <c r="I4" s="18" t="s">
        <v>52</v>
      </c>
      <c r="J4" s="18" t="s">
        <v>53</v>
      </c>
      <c r="K4" s="18" t="s">
        <v>54</v>
      </c>
      <c r="L4" s="18" t="s">
        <v>55</v>
      </c>
      <c r="M4" s="18" t="s">
        <v>56</v>
      </c>
      <c r="N4" s="18" t="s">
        <v>57</v>
      </c>
      <c r="O4" s="18" t="s">
        <v>58</v>
      </c>
      <c r="P4" s="18" t="s">
        <v>59</v>
      </c>
      <c r="Q4" s="18" t="s">
        <v>60</v>
      </c>
      <c r="R4" s="18" t="s">
        <v>61</v>
      </c>
      <c r="S4" s="18" t="s">
        <v>128</v>
      </c>
      <c r="T4" s="18" t="s">
        <v>63</v>
      </c>
      <c r="U4" s="19" t="s">
        <v>129</v>
      </c>
      <c r="V4" s="19" t="s">
        <v>65</v>
      </c>
      <c r="W4" s="19" t="s">
        <v>66</v>
      </c>
      <c r="X4" s="19" t="s">
        <v>130</v>
      </c>
      <c r="Y4" s="3" t="s">
        <v>68</v>
      </c>
    </row>
    <row r="5" spans="2:25" s="20" customFormat="1" ht="195" customHeight="1">
      <c r="B5" s="190" t="s">
        <v>131</v>
      </c>
      <c r="C5" s="190" t="s">
        <v>132</v>
      </c>
      <c r="D5" s="191" t="s">
        <v>133</v>
      </c>
      <c r="E5" s="191" t="s">
        <v>134</v>
      </c>
      <c r="F5" s="191" t="s">
        <v>135</v>
      </c>
      <c r="G5" s="191" t="s">
        <v>86</v>
      </c>
      <c r="H5" s="191">
        <v>0</v>
      </c>
      <c r="I5" s="194">
        <v>0.25</v>
      </c>
      <c r="J5" s="194">
        <v>0.5</v>
      </c>
      <c r="K5" s="194">
        <v>0.75</v>
      </c>
      <c r="L5" s="194">
        <v>1</v>
      </c>
      <c r="M5" s="194">
        <v>1</v>
      </c>
      <c r="N5" s="197">
        <v>0.5</v>
      </c>
      <c r="O5" s="197">
        <v>0.75</v>
      </c>
      <c r="P5" s="194">
        <f>+O5</f>
        <v>0.75</v>
      </c>
      <c r="Q5" s="21" t="s">
        <v>136</v>
      </c>
      <c r="R5" s="22">
        <f>78800000+77000000</f>
        <v>155800000</v>
      </c>
      <c r="S5" s="197">
        <f>+T5*U5+T5*V5+T6*U6+T6*V6+T7*U7+T7*V7+T8*U8+T8*V8+T5*W5+T6*W6+T7*W7+T8*W8</f>
        <v>0.64000000000000012</v>
      </c>
      <c r="T5" s="23">
        <v>0.4</v>
      </c>
      <c r="U5" s="23"/>
      <c r="V5" s="23">
        <v>0.3</v>
      </c>
      <c r="W5" s="97">
        <v>0.35</v>
      </c>
      <c r="X5" s="184" t="s">
        <v>137</v>
      </c>
      <c r="Y5" s="173" t="s">
        <v>138</v>
      </c>
    </row>
    <row r="6" spans="2:25" s="20" customFormat="1" ht="292.5" customHeight="1">
      <c r="B6" s="190"/>
      <c r="C6" s="190"/>
      <c r="D6" s="192"/>
      <c r="E6" s="192"/>
      <c r="F6" s="192"/>
      <c r="G6" s="192"/>
      <c r="H6" s="192"/>
      <c r="I6" s="195"/>
      <c r="J6" s="195"/>
      <c r="K6" s="195"/>
      <c r="L6" s="195"/>
      <c r="M6" s="195"/>
      <c r="N6" s="198"/>
      <c r="O6" s="198"/>
      <c r="P6" s="195"/>
      <c r="Q6" s="21" t="s">
        <v>139</v>
      </c>
      <c r="R6" s="22">
        <v>28000000</v>
      </c>
      <c r="S6" s="198"/>
      <c r="T6" s="23">
        <v>0.2</v>
      </c>
      <c r="U6" s="23">
        <v>0.15</v>
      </c>
      <c r="V6" s="23">
        <v>0.6</v>
      </c>
      <c r="W6" s="97">
        <v>0.15</v>
      </c>
      <c r="X6" s="184"/>
      <c r="Y6" s="173"/>
    </row>
    <row r="7" spans="2:25" s="20" customFormat="1" ht="72.75" customHeight="1">
      <c r="B7" s="190"/>
      <c r="C7" s="190"/>
      <c r="D7" s="192"/>
      <c r="E7" s="192"/>
      <c r="F7" s="192"/>
      <c r="G7" s="192"/>
      <c r="H7" s="192"/>
      <c r="I7" s="195"/>
      <c r="J7" s="195"/>
      <c r="K7" s="195"/>
      <c r="L7" s="195"/>
      <c r="M7" s="195"/>
      <c r="N7" s="198"/>
      <c r="O7" s="198"/>
      <c r="P7" s="195"/>
      <c r="Q7" s="21" t="s">
        <v>140</v>
      </c>
      <c r="R7" s="22">
        <v>0</v>
      </c>
      <c r="S7" s="198"/>
      <c r="T7" s="23">
        <v>0.2</v>
      </c>
      <c r="U7" s="23">
        <v>0.05</v>
      </c>
      <c r="V7" s="23">
        <v>0.05</v>
      </c>
      <c r="W7" s="97">
        <v>0.4</v>
      </c>
      <c r="X7" s="184"/>
      <c r="Y7" s="173"/>
    </row>
    <row r="8" spans="2:25" s="20" customFormat="1" ht="86.25" customHeight="1">
      <c r="B8" s="190"/>
      <c r="C8" s="190"/>
      <c r="D8" s="193"/>
      <c r="E8" s="193"/>
      <c r="F8" s="193"/>
      <c r="G8" s="193"/>
      <c r="H8" s="193"/>
      <c r="I8" s="196"/>
      <c r="J8" s="196"/>
      <c r="K8" s="196"/>
      <c r="L8" s="196"/>
      <c r="M8" s="196"/>
      <c r="N8" s="199"/>
      <c r="O8" s="199"/>
      <c r="P8" s="196"/>
      <c r="Q8" s="21" t="s">
        <v>141</v>
      </c>
      <c r="R8" s="22">
        <v>0</v>
      </c>
      <c r="S8" s="199"/>
      <c r="T8" s="23">
        <v>0.2</v>
      </c>
      <c r="U8" s="23">
        <v>0.05</v>
      </c>
      <c r="V8" s="23">
        <v>0.05</v>
      </c>
      <c r="W8" s="97">
        <v>0.4</v>
      </c>
      <c r="X8" s="185"/>
      <c r="Y8" s="173"/>
    </row>
    <row r="9" spans="2:25" s="27" customFormat="1" ht="60.75">
      <c r="B9" s="200" t="s">
        <v>142</v>
      </c>
      <c r="C9" s="201" t="s">
        <v>132</v>
      </c>
      <c r="D9" s="201" t="s">
        <v>143</v>
      </c>
      <c r="E9" s="201" t="s">
        <v>144</v>
      </c>
      <c r="F9" s="201" t="s">
        <v>145</v>
      </c>
      <c r="G9" s="201" t="s">
        <v>86</v>
      </c>
      <c r="H9" s="201">
        <v>0</v>
      </c>
      <c r="I9" s="205">
        <v>0.25</v>
      </c>
      <c r="J9" s="205">
        <v>0.5</v>
      </c>
      <c r="K9" s="205">
        <v>0.75</v>
      </c>
      <c r="L9" s="205">
        <v>1</v>
      </c>
      <c r="M9" s="205">
        <v>1</v>
      </c>
      <c r="N9" s="181">
        <v>0.5</v>
      </c>
      <c r="O9" s="181">
        <v>0.75</v>
      </c>
      <c r="P9" s="205">
        <f>+O9</f>
        <v>0.75</v>
      </c>
      <c r="Q9" s="24" t="s">
        <v>146</v>
      </c>
      <c r="R9" s="25">
        <f>180000000</f>
        <v>180000000</v>
      </c>
      <c r="S9" s="181">
        <f>+T9*U9+T9*V9+T10*U10+T10*V10+T11*U11+T11*V11+T12*U12+T12*V12+T9*W9+T10*W10+T11*W11+T12*W12</f>
        <v>0.78</v>
      </c>
      <c r="T9" s="26">
        <v>0.3</v>
      </c>
      <c r="U9" s="26">
        <v>0.1</v>
      </c>
      <c r="V9" s="26">
        <v>0.35</v>
      </c>
      <c r="W9" s="98">
        <v>0.4</v>
      </c>
      <c r="X9" s="186" t="s">
        <v>147</v>
      </c>
      <c r="Y9" s="174" t="s">
        <v>148</v>
      </c>
    </row>
    <row r="10" spans="2:25" s="27" customFormat="1" ht="80.25" customHeight="1">
      <c r="B10" s="200"/>
      <c r="C10" s="202"/>
      <c r="D10" s="202"/>
      <c r="E10" s="202"/>
      <c r="F10" s="202"/>
      <c r="G10" s="202"/>
      <c r="H10" s="202"/>
      <c r="I10" s="206"/>
      <c r="J10" s="206"/>
      <c r="K10" s="206"/>
      <c r="L10" s="206"/>
      <c r="M10" s="206"/>
      <c r="N10" s="182"/>
      <c r="O10" s="182"/>
      <c r="P10" s="206"/>
      <c r="Q10" s="24" t="s">
        <v>149</v>
      </c>
      <c r="R10" s="25">
        <f>42000000+99000000</f>
        <v>141000000</v>
      </c>
      <c r="S10" s="182"/>
      <c r="T10" s="26">
        <v>0.3</v>
      </c>
      <c r="U10" s="26">
        <v>0</v>
      </c>
      <c r="V10" s="26">
        <v>0.15</v>
      </c>
      <c r="W10" s="98">
        <v>0.6</v>
      </c>
      <c r="X10" s="187"/>
      <c r="Y10" s="174"/>
    </row>
    <row r="11" spans="2:25" s="27" customFormat="1" ht="409.6" customHeight="1">
      <c r="B11" s="200"/>
      <c r="C11" s="202"/>
      <c r="D11" s="202"/>
      <c r="E11" s="202"/>
      <c r="F11" s="202"/>
      <c r="G11" s="202"/>
      <c r="H11" s="202"/>
      <c r="I11" s="206"/>
      <c r="J11" s="206"/>
      <c r="K11" s="206"/>
      <c r="L11" s="206"/>
      <c r="M11" s="206"/>
      <c r="N11" s="182"/>
      <c r="O11" s="182"/>
      <c r="P11" s="206"/>
      <c r="Q11" s="24" t="s">
        <v>150</v>
      </c>
      <c r="R11" s="25">
        <f>120432914+22200000</f>
        <v>142632914</v>
      </c>
      <c r="S11" s="182"/>
      <c r="T11" s="26">
        <v>0.3</v>
      </c>
      <c r="U11" s="26">
        <v>0.1</v>
      </c>
      <c r="V11" s="26">
        <v>0.35</v>
      </c>
      <c r="W11" s="98">
        <v>0.3</v>
      </c>
      <c r="X11" s="187"/>
      <c r="Y11" s="174"/>
    </row>
    <row r="12" spans="2:25" s="27" customFormat="1" ht="291.75" customHeight="1">
      <c r="B12" s="200"/>
      <c r="C12" s="202"/>
      <c r="D12" s="202"/>
      <c r="E12" s="202"/>
      <c r="F12" s="202"/>
      <c r="G12" s="202"/>
      <c r="H12" s="202"/>
      <c r="I12" s="206"/>
      <c r="J12" s="206"/>
      <c r="K12" s="206"/>
      <c r="L12" s="206"/>
      <c r="M12" s="206"/>
      <c r="N12" s="183"/>
      <c r="O12" s="183"/>
      <c r="P12" s="208"/>
      <c r="Q12" s="24" t="s">
        <v>151</v>
      </c>
      <c r="R12" s="25">
        <v>30000000</v>
      </c>
      <c r="S12" s="183"/>
      <c r="T12" s="26">
        <v>0.1</v>
      </c>
      <c r="U12" s="26">
        <v>0.05</v>
      </c>
      <c r="V12" s="26">
        <v>0.35</v>
      </c>
      <c r="W12" s="98">
        <v>0.35</v>
      </c>
      <c r="X12" s="188"/>
      <c r="Y12" s="175"/>
    </row>
    <row r="13" spans="2:25" ht="409.5" customHeight="1">
      <c r="B13" s="203" t="s">
        <v>152</v>
      </c>
      <c r="C13" s="203" t="s">
        <v>132</v>
      </c>
      <c r="D13" s="203" t="s">
        <v>153</v>
      </c>
      <c r="E13" s="203" t="s">
        <v>154</v>
      </c>
      <c r="F13" s="203" t="s">
        <v>155</v>
      </c>
      <c r="G13" s="203" t="s">
        <v>86</v>
      </c>
      <c r="H13" s="203">
        <v>3</v>
      </c>
      <c r="I13" s="179">
        <v>0.1</v>
      </c>
      <c r="J13" s="179">
        <v>0.3</v>
      </c>
      <c r="K13" s="179">
        <v>0.8</v>
      </c>
      <c r="L13" s="179">
        <v>1</v>
      </c>
      <c r="M13" s="179">
        <v>1</v>
      </c>
      <c r="N13" s="179">
        <v>0.9</v>
      </c>
      <c r="O13" s="179">
        <v>0.94510000000000005</v>
      </c>
      <c r="P13" s="179">
        <f>+O13</f>
        <v>0.94510000000000005</v>
      </c>
      <c r="Q13" s="8" t="s">
        <v>156</v>
      </c>
      <c r="R13" s="28"/>
      <c r="S13" s="179">
        <f>+T13*U13+T13*V13+T14*U14+T14*V14+T13*W13+T14*W14</f>
        <v>0.95000000000000007</v>
      </c>
      <c r="T13" s="29">
        <v>0.2</v>
      </c>
      <c r="U13" s="29">
        <v>0.05</v>
      </c>
      <c r="V13" s="29">
        <v>0.45</v>
      </c>
      <c r="W13" s="99">
        <v>0.25</v>
      </c>
      <c r="X13" s="189" t="s">
        <v>157</v>
      </c>
      <c r="Y13" s="176" t="s">
        <v>158</v>
      </c>
    </row>
    <row r="14" spans="2:25" ht="135.75" customHeight="1">
      <c r="B14" s="204"/>
      <c r="C14" s="207"/>
      <c r="D14" s="204"/>
      <c r="E14" s="207"/>
      <c r="F14" s="204"/>
      <c r="G14" s="204"/>
      <c r="H14" s="204"/>
      <c r="I14" s="180"/>
      <c r="J14" s="180"/>
      <c r="K14" s="180"/>
      <c r="L14" s="180"/>
      <c r="M14" s="180"/>
      <c r="N14" s="180"/>
      <c r="O14" s="180"/>
      <c r="P14" s="180"/>
      <c r="Q14" s="8" t="s">
        <v>159</v>
      </c>
      <c r="R14" s="28">
        <v>1189686714</v>
      </c>
      <c r="S14" s="180"/>
      <c r="T14" s="29">
        <v>0.8</v>
      </c>
      <c r="U14" s="29">
        <v>0.05</v>
      </c>
      <c r="V14" s="29">
        <v>0.95</v>
      </c>
      <c r="W14" s="99"/>
      <c r="X14" s="189"/>
      <c r="Y14" s="177"/>
    </row>
    <row r="15" spans="2:25" ht="226.5" customHeight="1">
      <c r="B15" s="203" t="s">
        <v>160</v>
      </c>
      <c r="C15" s="203" t="s">
        <v>161</v>
      </c>
      <c r="D15" s="203" t="s">
        <v>162</v>
      </c>
      <c r="E15" s="203" t="s">
        <v>163</v>
      </c>
      <c r="F15" s="203" t="s">
        <v>164</v>
      </c>
      <c r="G15" s="203" t="s">
        <v>86</v>
      </c>
      <c r="H15" s="203"/>
      <c r="I15" s="179">
        <v>0.25</v>
      </c>
      <c r="J15" s="179">
        <v>0.5</v>
      </c>
      <c r="K15" s="179">
        <v>0.75</v>
      </c>
      <c r="L15" s="179">
        <v>1</v>
      </c>
      <c r="M15" s="179">
        <v>1</v>
      </c>
      <c r="N15" s="179">
        <v>0.65</v>
      </c>
      <c r="O15" s="179">
        <v>0.85</v>
      </c>
      <c r="P15" s="179">
        <f>+O15</f>
        <v>0.85</v>
      </c>
      <c r="Q15" s="8" t="s">
        <v>165</v>
      </c>
      <c r="R15" s="28"/>
      <c r="S15" s="209">
        <f>+T15*U15+T15*V15+T16*U16+T16*V16+T15*W15+T16*W16</f>
        <v>0.82499999999999996</v>
      </c>
      <c r="T15" s="29">
        <v>0.3</v>
      </c>
      <c r="U15" s="29">
        <v>0.25</v>
      </c>
      <c r="V15" s="29">
        <v>0.3</v>
      </c>
      <c r="W15" s="99">
        <v>0.45</v>
      </c>
      <c r="X15" s="189" t="s">
        <v>166</v>
      </c>
      <c r="Y15" s="178" t="s">
        <v>167</v>
      </c>
    </row>
    <row r="16" spans="2:25" ht="134.25" customHeight="1">
      <c r="B16" s="204"/>
      <c r="C16" s="204"/>
      <c r="D16" s="204"/>
      <c r="E16" s="204"/>
      <c r="F16" s="204"/>
      <c r="G16" s="204"/>
      <c r="H16" s="204"/>
      <c r="I16" s="180"/>
      <c r="J16" s="180"/>
      <c r="K16" s="180"/>
      <c r="L16" s="180"/>
      <c r="M16" s="180"/>
      <c r="N16" s="180"/>
      <c r="O16" s="180"/>
      <c r="P16" s="180"/>
      <c r="Q16" s="8" t="s">
        <v>168</v>
      </c>
      <c r="R16" s="28"/>
      <c r="S16" s="210"/>
      <c r="T16" s="29">
        <v>0.7</v>
      </c>
      <c r="U16" s="29">
        <v>0.25</v>
      </c>
      <c r="V16" s="29">
        <v>0.25</v>
      </c>
      <c r="W16" s="99">
        <v>0.25</v>
      </c>
      <c r="X16" s="189"/>
      <c r="Y16" s="178"/>
    </row>
    <row r="17" spans="10:19">
      <c r="J17" s="17">
        <f>AVERAGE(J5:J16)</f>
        <v>0.45</v>
      </c>
      <c r="K17" s="114">
        <f>AVERAGE(K5:K16)</f>
        <v>0.76249999999999996</v>
      </c>
      <c r="N17" s="17">
        <f>AVERAGE(N5:N16)</f>
        <v>0.63749999999999996</v>
      </c>
      <c r="O17" s="114">
        <f>AVERAGE(O5:O16)</f>
        <v>0.82377500000000003</v>
      </c>
      <c r="P17" s="114">
        <f>AVERAGE(P5:P16)</f>
        <v>0.82377500000000003</v>
      </c>
      <c r="S17" s="114">
        <f>AVERAGE(S5:S16)</f>
        <v>0.79875000000000007</v>
      </c>
    </row>
  </sheetData>
  <mergeCells count="73">
    <mergeCell ref="M13:M14"/>
    <mergeCell ref="N13:N14"/>
    <mergeCell ref="N15:N16"/>
    <mergeCell ref="P15:P16"/>
    <mergeCell ref="S15:S16"/>
    <mergeCell ref="B15:B16"/>
    <mergeCell ref="C15:C16"/>
    <mergeCell ref="D15:D16"/>
    <mergeCell ref="E15:E16"/>
    <mergeCell ref="F15:F16"/>
    <mergeCell ref="M9:M12"/>
    <mergeCell ref="N9:N12"/>
    <mergeCell ref="P9:P12"/>
    <mergeCell ref="G15:G16"/>
    <mergeCell ref="I13:I14"/>
    <mergeCell ref="J13:J14"/>
    <mergeCell ref="K13:K14"/>
    <mergeCell ref="L13:L14"/>
    <mergeCell ref="H15:H16"/>
    <mergeCell ref="I15:I16"/>
    <mergeCell ref="J15:J16"/>
    <mergeCell ref="K15:K16"/>
    <mergeCell ref="L15:L16"/>
    <mergeCell ref="M15:M16"/>
    <mergeCell ref="P13:P14"/>
    <mergeCell ref="G13:G14"/>
    <mergeCell ref="H13:H14"/>
    <mergeCell ref="J9:J12"/>
    <mergeCell ref="K9:K12"/>
    <mergeCell ref="L9:L12"/>
    <mergeCell ref="B13:B14"/>
    <mergeCell ref="C13:C14"/>
    <mergeCell ref="D13:D14"/>
    <mergeCell ref="E13:E14"/>
    <mergeCell ref="F13:F14"/>
    <mergeCell ref="G9:G12"/>
    <mergeCell ref="H9:H12"/>
    <mergeCell ref="I9:I12"/>
    <mergeCell ref="L5:L8"/>
    <mergeCell ref="B9:B12"/>
    <mergeCell ref="C9:C12"/>
    <mergeCell ref="D9:D12"/>
    <mergeCell ref="E9:E12"/>
    <mergeCell ref="F9:F12"/>
    <mergeCell ref="B2:W2"/>
    <mergeCell ref="B5:B8"/>
    <mergeCell ref="C5:C8"/>
    <mergeCell ref="D5:D8"/>
    <mergeCell ref="E5:E8"/>
    <mergeCell ref="F5:F8"/>
    <mergeCell ref="G5:G8"/>
    <mergeCell ref="H5:H8"/>
    <mergeCell ref="I5:I8"/>
    <mergeCell ref="J5:J8"/>
    <mergeCell ref="S5:S8"/>
    <mergeCell ref="O5:O8"/>
    <mergeCell ref="M5:M8"/>
    <mergeCell ref="N5:N8"/>
    <mergeCell ref="P5:P8"/>
    <mergeCell ref="K5:K8"/>
    <mergeCell ref="Y5:Y8"/>
    <mergeCell ref="Y9:Y12"/>
    <mergeCell ref="Y13:Y14"/>
    <mergeCell ref="Y15:Y16"/>
    <mergeCell ref="O13:O14"/>
    <mergeCell ref="O9:O12"/>
    <mergeCell ref="X5:X8"/>
    <mergeCell ref="S9:S12"/>
    <mergeCell ref="X9:X12"/>
    <mergeCell ref="S13:S14"/>
    <mergeCell ref="X13:X14"/>
    <mergeCell ref="X15:X16"/>
    <mergeCell ref="O15:O16"/>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B15"/>
  <sheetViews>
    <sheetView topLeftCell="A13" workbookViewId="0">
      <selection activeCell="Y12" sqref="Y12:Y14"/>
    </sheetView>
  </sheetViews>
  <sheetFormatPr defaultColWidth="11.42578125" defaultRowHeight="15"/>
  <cols>
    <col min="2" max="4" width="11.42578125" bestFit="1" customWidth="1"/>
    <col min="5" max="5" width="13" customWidth="1"/>
    <col min="6" max="8" width="11.42578125" bestFit="1" customWidth="1"/>
    <col min="9" max="10" width="11.42578125" hidden="1" customWidth="1"/>
    <col min="11" max="11" width="12.5703125" customWidth="1"/>
    <col min="12" max="12" width="11.42578125" hidden="1" customWidth="1"/>
    <col min="13" max="13" width="11.42578125" bestFit="1" customWidth="1"/>
    <col min="14" max="14" width="11.42578125" hidden="1" customWidth="1"/>
    <col min="15" max="15" width="13.140625" customWidth="1"/>
    <col min="16" max="16" width="12.85546875" customWidth="1"/>
    <col min="17" max="17" width="34.42578125" customWidth="1"/>
    <col min="18" max="23" width="11.42578125" bestFit="1" customWidth="1"/>
    <col min="24" max="25" width="34.7109375" customWidth="1"/>
  </cols>
  <sheetData>
    <row r="2" spans="2:28">
      <c r="B2" s="131" t="s">
        <v>126</v>
      </c>
      <c r="C2" s="131"/>
      <c r="D2" s="131"/>
      <c r="E2" s="131"/>
      <c r="F2" s="131"/>
      <c r="G2" s="131"/>
      <c r="H2" s="131"/>
      <c r="I2" s="131"/>
      <c r="J2" s="131"/>
      <c r="K2" s="131"/>
      <c r="L2" s="131"/>
      <c r="M2" s="131"/>
      <c r="N2" s="131"/>
      <c r="O2" s="131"/>
      <c r="P2" s="131"/>
      <c r="Q2" s="131"/>
      <c r="R2" s="131"/>
      <c r="S2" s="131"/>
      <c r="T2" s="131"/>
      <c r="U2" s="131"/>
      <c r="V2" s="131"/>
      <c r="W2" s="131"/>
    </row>
    <row r="4" spans="2:28" ht="79.5" customHeight="1">
      <c r="B4" s="1" t="s">
        <v>44</v>
      </c>
      <c r="C4" s="1" t="s">
        <v>45</v>
      </c>
      <c r="D4" s="1" t="s">
        <v>47</v>
      </c>
      <c r="E4" s="1" t="s">
        <v>48</v>
      </c>
      <c r="F4" s="1" t="s">
        <v>49</v>
      </c>
      <c r="G4" s="1" t="s">
        <v>169</v>
      </c>
      <c r="H4" s="1" t="s">
        <v>51</v>
      </c>
      <c r="I4" s="1" t="s">
        <v>52</v>
      </c>
      <c r="J4" s="1" t="s">
        <v>53</v>
      </c>
      <c r="K4" s="1" t="s">
        <v>54</v>
      </c>
      <c r="L4" s="1" t="s">
        <v>55</v>
      </c>
      <c r="M4" s="1" t="s">
        <v>56</v>
      </c>
      <c r="N4" s="1" t="s">
        <v>57</v>
      </c>
      <c r="O4" s="1" t="s">
        <v>58</v>
      </c>
      <c r="P4" s="1" t="s">
        <v>59</v>
      </c>
      <c r="Q4" s="1" t="s">
        <v>60</v>
      </c>
      <c r="R4" s="1" t="s">
        <v>61</v>
      </c>
      <c r="S4" s="1" t="s">
        <v>62</v>
      </c>
      <c r="T4" s="1" t="s">
        <v>63</v>
      </c>
      <c r="U4" s="30" t="s">
        <v>64</v>
      </c>
      <c r="V4" s="30" t="s">
        <v>65</v>
      </c>
      <c r="W4" s="30" t="s">
        <v>66</v>
      </c>
      <c r="X4" s="31" t="s">
        <v>130</v>
      </c>
      <c r="Y4" s="3" t="s">
        <v>68</v>
      </c>
    </row>
    <row r="5" spans="2:28" ht="93.75" customHeight="1">
      <c r="B5" s="132" t="s">
        <v>131</v>
      </c>
      <c r="C5" s="132" t="s">
        <v>170</v>
      </c>
      <c r="D5" s="211" t="s">
        <v>171</v>
      </c>
      <c r="E5" s="211" t="s">
        <v>172</v>
      </c>
      <c r="F5" s="211" t="s">
        <v>173</v>
      </c>
      <c r="G5" s="211" t="s">
        <v>86</v>
      </c>
      <c r="H5" s="211"/>
      <c r="I5" s="148">
        <v>0.8</v>
      </c>
      <c r="J5" s="148">
        <v>0.8</v>
      </c>
      <c r="K5" s="148">
        <v>0.8</v>
      </c>
      <c r="L5" s="148">
        <v>0.8</v>
      </c>
      <c r="M5" s="148">
        <v>0.8</v>
      </c>
      <c r="N5" s="148">
        <v>0.8</v>
      </c>
      <c r="O5" s="148">
        <v>0.8</v>
      </c>
      <c r="P5" s="148">
        <f>+O5</f>
        <v>0.8</v>
      </c>
      <c r="Q5" s="4" t="s">
        <v>174</v>
      </c>
      <c r="R5" s="5" t="s">
        <v>75</v>
      </c>
      <c r="S5" s="213">
        <f>+T5*U5+T5*V5+T5*W5+T6*U6+T6*V6+T6*W6</f>
        <v>80.83</v>
      </c>
      <c r="T5" s="6">
        <v>0.5</v>
      </c>
      <c r="U5" s="32">
        <v>33.33</v>
      </c>
      <c r="V5" s="95">
        <v>33.33</v>
      </c>
      <c r="W5" s="100">
        <v>20</v>
      </c>
      <c r="X5" s="225" t="s">
        <v>175</v>
      </c>
      <c r="Y5" s="218" t="s">
        <v>176</v>
      </c>
      <c r="Z5" s="33"/>
      <c r="AB5" s="34"/>
    </row>
    <row r="6" spans="2:28" ht="117" customHeight="1">
      <c r="B6" s="132"/>
      <c r="C6" s="132"/>
      <c r="D6" s="212"/>
      <c r="E6" s="212"/>
      <c r="F6" s="212"/>
      <c r="G6" s="212"/>
      <c r="H6" s="212"/>
      <c r="I6" s="150"/>
      <c r="J6" s="150"/>
      <c r="K6" s="150"/>
      <c r="L6" s="150"/>
      <c r="M6" s="150"/>
      <c r="N6" s="150"/>
      <c r="O6" s="150"/>
      <c r="P6" s="150"/>
      <c r="Q6" s="4" t="s">
        <v>177</v>
      </c>
      <c r="R6" s="5" t="s">
        <v>75</v>
      </c>
      <c r="S6" s="214"/>
      <c r="T6" s="6">
        <v>0.5</v>
      </c>
      <c r="U6" s="32">
        <v>25</v>
      </c>
      <c r="V6" s="95">
        <v>25</v>
      </c>
      <c r="W6" s="100">
        <v>25</v>
      </c>
      <c r="X6" s="226"/>
      <c r="Y6" s="219"/>
      <c r="Z6" s="33"/>
    </row>
    <row r="7" spans="2:28" ht="69" customHeight="1">
      <c r="B7" s="132" t="s">
        <v>178</v>
      </c>
      <c r="C7" s="211" t="s">
        <v>170</v>
      </c>
      <c r="D7" s="211" t="s">
        <v>179</v>
      </c>
      <c r="E7" s="211" t="s">
        <v>180</v>
      </c>
      <c r="F7" s="211" t="s">
        <v>181</v>
      </c>
      <c r="G7" s="211" t="s">
        <v>86</v>
      </c>
      <c r="H7" s="211">
        <v>0</v>
      </c>
      <c r="I7" s="148">
        <v>0.25</v>
      </c>
      <c r="J7" s="148">
        <v>0.5</v>
      </c>
      <c r="K7" s="148">
        <v>0.75</v>
      </c>
      <c r="L7" s="148">
        <v>1</v>
      </c>
      <c r="M7" s="148">
        <v>1</v>
      </c>
      <c r="N7" s="148">
        <v>0.5</v>
      </c>
      <c r="O7" s="148">
        <v>0.75</v>
      </c>
      <c r="P7" s="148">
        <f>+O7</f>
        <v>0.75</v>
      </c>
      <c r="Q7" s="4" t="s">
        <v>182</v>
      </c>
      <c r="R7" s="5" t="s">
        <v>75</v>
      </c>
      <c r="S7" s="213">
        <f>+T7*U7+T7*V7+T8*U8+T8*V8+T9*U9+T9*V9+T7*W7+T8*W8+T9*W9</f>
        <v>74.999999999999986</v>
      </c>
      <c r="T7" s="36">
        <v>0.33329999999999999</v>
      </c>
      <c r="U7" s="32">
        <v>25</v>
      </c>
      <c r="V7" s="95">
        <v>25</v>
      </c>
      <c r="W7" s="108">
        <v>25</v>
      </c>
      <c r="X7" s="159" t="s">
        <v>183</v>
      </c>
      <c r="Y7" s="159" t="s">
        <v>184</v>
      </c>
      <c r="Z7" s="33"/>
    </row>
    <row r="8" spans="2:28" ht="45.75" customHeight="1">
      <c r="B8" s="132"/>
      <c r="C8" s="215"/>
      <c r="D8" s="215"/>
      <c r="E8" s="215"/>
      <c r="F8" s="215"/>
      <c r="G8" s="215"/>
      <c r="H8" s="215"/>
      <c r="I8" s="149">
        <v>0.1</v>
      </c>
      <c r="J8" s="149">
        <v>0.4</v>
      </c>
      <c r="K8" s="149">
        <v>0.7</v>
      </c>
      <c r="L8" s="149">
        <v>1</v>
      </c>
      <c r="M8" s="149">
        <v>1</v>
      </c>
      <c r="N8" s="149"/>
      <c r="O8" s="149"/>
      <c r="P8" s="149"/>
      <c r="Q8" s="4" t="s">
        <v>185</v>
      </c>
      <c r="R8" s="5" t="s">
        <v>75</v>
      </c>
      <c r="S8" s="171"/>
      <c r="T8" s="36">
        <v>0.33329999999999999</v>
      </c>
      <c r="U8" s="32">
        <v>25</v>
      </c>
      <c r="V8" s="95">
        <v>25</v>
      </c>
      <c r="W8" s="108">
        <v>25</v>
      </c>
      <c r="X8" s="159"/>
      <c r="Y8" s="159"/>
      <c r="Z8" s="33"/>
    </row>
    <row r="9" spans="2:28" ht="108" customHeight="1">
      <c r="B9" s="132"/>
      <c r="C9" s="212"/>
      <c r="D9" s="212"/>
      <c r="E9" s="212"/>
      <c r="F9" s="212"/>
      <c r="G9" s="212"/>
      <c r="H9" s="212"/>
      <c r="I9" s="150">
        <v>0.1</v>
      </c>
      <c r="J9" s="150">
        <v>0.4</v>
      </c>
      <c r="K9" s="150">
        <v>0.7</v>
      </c>
      <c r="L9" s="150">
        <v>1</v>
      </c>
      <c r="M9" s="150">
        <v>1</v>
      </c>
      <c r="N9" s="150"/>
      <c r="O9" s="150"/>
      <c r="P9" s="150"/>
      <c r="Q9" s="4" t="s">
        <v>186</v>
      </c>
      <c r="R9" s="5">
        <v>198000000</v>
      </c>
      <c r="S9" s="214"/>
      <c r="T9" s="36">
        <v>0.33339999999999997</v>
      </c>
      <c r="U9" s="32">
        <v>25</v>
      </c>
      <c r="V9" s="95">
        <v>25</v>
      </c>
      <c r="W9" s="108">
        <v>25</v>
      </c>
      <c r="X9" s="159"/>
      <c r="Y9" s="159"/>
      <c r="Z9" s="33"/>
    </row>
    <row r="10" spans="2:28" ht="197.25" customHeight="1">
      <c r="B10" s="132" t="s">
        <v>187</v>
      </c>
      <c r="C10" s="132" t="s">
        <v>170</v>
      </c>
      <c r="D10" s="132" t="s">
        <v>188</v>
      </c>
      <c r="E10" s="132" t="s">
        <v>172</v>
      </c>
      <c r="F10" s="132" t="s">
        <v>189</v>
      </c>
      <c r="G10" s="132" t="s">
        <v>86</v>
      </c>
      <c r="H10" s="137">
        <v>0</v>
      </c>
      <c r="I10" s="137">
        <v>0.05</v>
      </c>
      <c r="J10" s="137">
        <v>0.3</v>
      </c>
      <c r="K10" s="137">
        <v>0.75</v>
      </c>
      <c r="L10" s="137">
        <v>1</v>
      </c>
      <c r="M10" s="137">
        <v>1</v>
      </c>
      <c r="N10" s="148">
        <v>0.66659999999999997</v>
      </c>
      <c r="O10" s="148">
        <v>0.5</v>
      </c>
      <c r="P10" s="148">
        <f>+O10</f>
        <v>0.5</v>
      </c>
      <c r="Q10" s="4" t="s">
        <v>190</v>
      </c>
      <c r="R10" s="5">
        <v>35000000</v>
      </c>
      <c r="S10" s="213">
        <f>+T10*U10+T10*V10+T11*U11+T11*V11+T10*W10+T11*W11</f>
        <v>75</v>
      </c>
      <c r="T10" s="6">
        <v>0.5</v>
      </c>
      <c r="U10" s="32">
        <v>25</v>
      </c>
      <c r="V10" s="95">
        <v>25</v>
      </c>
      <c r="W10" s="100">
        <v>25</v>
      </c>
      <c r="X10" s="216" t="s">
        <v>191</v>
      </c>
      <c r="Y10" s="220" t="s">
        <v>192</v>
      </c>
      <c r="Z10" s="33"/>
    </row>
    <row r="11" spans="2:28" ht="183" customHeight="1">
      <c r="B11" s="132"/>
      <c r="C11" s="132" t="s">
        <v>170</v>
      </c>
      <c r="D11" s="132"/>
      <c r="E11" s="132"/>
      <c r="F11" s="132"/>
      <c r="G11" s="132"/>
      <c r="H11" s="137"/>
      <c r="I11" s="137"/>
      <c r="J11" s="137"/>
      <c r="K11" s="137">
        <v>0.75</v>
      </c>
      <c r="L11" s="137"/>
      <c r="M11" s="137"/>
      <c r="N11" s="150"/>
      <c r="O11" s="150"/>
      <c r="P11" s="149"/>
      <c r="Q11" s="4" t="s">
        <v>193</v>
      </c>
      <c r="R11" s="5">
        <v>35000000</v>
      </c>
      <c r="S11" s="214"/>
      <c r="T11" s="6">
        <v>0.5</v>
      </c>
      <c r="U11" s="32">
        <v>25</v>
      </c>
      <c r="V11" s="95">
        <v>25</v>
      </c>
      <c r="W11" s="100">
        <v>25</v>
      </c>
      <c r="X11" s="216"/>
      <c r="Y11" s="221"/>
      <c r="Z11" s="33"/>
    </row>
    <row r="12" spans="2:28" ht="175.5" customHeight="1">
      <c r="B12" s="132" t="s">
        <v>194</v>
      </c>
      <c r="C12" s="132" t="s">
        <v>170</v>
      </c>
      <c r="D12" s="132" t="s">
        <v>195</v>
      </c>
      <c r="E12" s="132"/>
      <c r="F12" s="132"/>
      <c r="G12" s="132" t="s">
        <v>86</v>
      </c>
      <c r="H12" s="137"/>
      <c r="I12" s="137">
        <v>0.25</v>
      </c>
      <c r="J12" s="137">
        <v>0.5</v>
      </c>
      <c r="K12" s="137">
        <v>0.75</v>
      </c>
      <c r="L12" s="137">
        <v>1</v>
      </c>
      <c r="M12" s="137">
        <v>1</v>
      </c>
      <c r="N12" s="148">
        <v>0.5</v>
      </c>
      <c r="O12" s="222">
        <v>0.75</v>
      </c>
      <c r="P12" s="165">
        <f>+O12</f>
        <v>0.75</v>
      </c>
      <c r="Q12" s="37" t="s">
        <v>196</v>
      </c>
      <c r="R12" s="5" t="s">
        <v>75</v>
      </c>
      <c r="S12" s="213">
        <f>+T12*U12+T12*V12+T13*U13+T13*V13+T14*U14+T14*V14+T12*W12+T13*W13+T14*W14</f>
        <v>89</v>
      </c>
      <c r="T12" s="6">
        <v>0.15</v>
      </c>
      <c r="U12" s="32">
        <v>25</v>
      </c>
      <c r="V12" s="95">
        <v>25</v>
      </c>
      <c r="W12" s="100">
        <v>25</v>
      </c>
      <c r="X12" s="217" t="s">
        <v>197</v>
      </c>
      <c r="Y12" s="161" t="s">
        <v>198</v>
      </c>
      <c r="Z12" s="33"/>
    </row>
    <row r="13" spans="2:28" ht="203.25" customHeight="1">
      <c r="B13" s="132"/>
      <c r="C13" s="132"/>
      <c r="D13" s="132"/>
      <c r="E13" s="132"/>
      <c r="F13" s="132"/>
      <c r="G13" s="132"/>
      <c r="H13" s="137"/>
      <c r="I13" s="137"/>
      <c r="J13" s="137"/>
      <c r="K13" s="137"/>
      <c r="L13" s="137"/>
      <c r="M13" s="137"/>
      <c r="N13" s="149"/>
      <c r="O13" s="223"/>
      <c r="P13" s="165"/>
      <c r="Q13" s="37" t="s">
        <v>199</v>
      </c>
      <c r="R13" s="5" t="s">
        <v>75</v>
      </c>
      <c r="S13" s="171"/>
      <c r="T13" s="6">
        <v>0.15</v>
      </c>
      <c r="U13" s="32">
        <v>25</v>
      </c>
      <c r="V13" s="95">
        <v>25</v>
      </c>
      <c r="W13" s="100">
        <v>25</v>
      </c>
      <c r="X13" s="217"/>
      <c r="Y13" s="220"/>
      <c r="Z13" s="33"/>
    </row>
    <row r="14" spans="2:28" ht="169.5" customHeight="1">
      <c r="B14" s="132"/>
      <c r="C14" s="132"/>
      <c r="D14" s="132"/>
      <c r="E14" s="132"/>
      <c r="F14" s="132"/>
      <c r="G14" s="132"/>
      <c r="H14" s="137"/>
      <c r="I14" s="137"/>
      <c r="J14" s="137"/>
      <c r="K14" s="137"/>
      <c r="L14" s="137"/>
      <c r="M14" s="137"/>
      <c r="N14" s="150"/>
      <c r="O14" s="224"/>
      <c r="P14" s="165"/>
      <c r="Q14" s="37" t="s">
        <v>200</v>
      </c>
      <c r="R14" s="5" t="s">
        <v>75</v>
      </c>
      <c r="S14" s="214"/>
      <c r="T14" s="6">
        <v>0.7</v>
      </c>
      <c r="U14" s="32">
        <v>50</v>
      </c>
      <c r="V14" s="95">
        <v>25</v>
      </c>
      <c r="W14" s="100">
        <v>20</v>
      </c>
      <c r="X14" s="217"/>
      <c r="Y14" s="221"/>
      <c r="Z14" s="33"/>
    </row>
    <row r="15" spans="2:28">
      <c r="J15" s="17">
        <f>AVERAGE(J5:J14)</f>
        <v>0.48333333333333334</v>
      </c>
      <c r="K15" s="114">
        <f>AVERAGE(K5:K14)</f>
        <v>0.74285714285714288</v>
      </c>
      <c r="N15" s="17">
        <f>AVERAGE(N5:N14)</f>
        <v>0.61665000000000003</v>
      </c>
      <c r="O15" s="114">
        <f>AVERAGE(O5:O14)</f>
        <v>0.7</v>
      </c>
      <c r="P15" s="114">
        <f>AVERAGE(P5:P14)</f>
        <v>0.7</v>
      </c>
      <c r="S15" s="114">
        <f>AVERAGE(S5:S14)</f>
        <v>79.957499999999996</v>
      </c>
    </row>
  </sheetData>
  <mergeCells count="73">
    <mergeCell ref="Y5:Y6"/>
    <mergeCell ref="Y7:Y9"/>
    <mergeCell ref="Y10:Y11"/>
    <mergeCell ref="Y12:Y14"/>
    <mergeCell ref="O12:O14"/>
    <mergeCell ref="O10:O11"/>
    <mergeCell ref="X7:X9"/>
    <mergeCell ref="P7:P9"/>
    <mergeCell ref="X5:X6"/>
    <mergeCell ref="O7:O9"/>
    <mergeCell ref="S7:S9"/>
    <mergeCell ref="P5:P6"/>
    <mergeCell ref="M12:M14"/>
    <mergeCell ref="P10:P11"/>
    <mergeCell ref="S10:S11"/>
    <mergeCell ref="X10:X11"/>
    <mergeCell ref="M10:M11"/>
    <mergeCell ref="N10:N11"/>
    <mergeCell ref="N12:N14"/>
    <mergeCell ref="P12:P14"/>
    <mergeCell ref="S12:S14"/>
    <mergeCell ref="X12:X14"/>
    <mergeCell ref="B12:B14"/>
    <mergeCell ref="C12:C14"/>
    <mergeCell ref="D12:D14"/>
    <mergeCell ref="E12:E14"/>
    <mergeCell ref="F12:F14"/>
    <mergeCell ref="G12:G14"/>
    <mergeCell ref="I10:I11"/>
    <mergeCell ref="J10:J11"/>
    <mergeCell ref="K10:K11"/>
    <mergeCell ref="L10:L11"/>
    <mergeCell ref="H12:H14"/>
    <mergeCell ref="I12:I14"/>
    <mergeCell ref="J12:J14"/>
    <mergeCell ref="K12:K14"/>
    <mergeCell ref="L12:L14"/>
    <mergeCell ref="G10:G11"/>
    <mergeCell ref="H10:H11"/>
    <mergeCell ref="B10:B11"/>
    <mergeCell ref="C10:C11"/>
    <mergeCell ref="D10:D11"/>
    <mergeCell ref="E10:E11"/>
    <mergeCell ref="F10:F11"/>
    <mergeCell ref="L5:L6"/>
    <mergeCell ref="B7:B9"/>
    <mergeCell ref="C7:C9"/>
    <mergeCell ref="D7:D9"/>
    <mergeCell ref="E7:E9"/>
    <mergeCell ref="F7:F9"/>
    <mergeCell ref="J7:J9"/>
    <mergeCell ref="K7:K9"/>
    <mergeCell ref="L7:L9"/>
    <mergeCell ref="G7:G9"/>
    <mergeCell ref="H7:H9"/>
    <mergeCell ref="I7:I9"/>
    <mergeCell ref="K5:K6"/>
    <mergeCell ref="M7:M9"/>
    <mergeCell ref="N7:N9"/>
    <mergeCell ref="B2:W2"/>
    <mergeCell ref="B5:B6"/>
    <mergeCell ref="C5:C6"/>
    <mergeCell ref="D5:D6"/>
    <mergeCell ref="E5:E6"/>
    <mergeCell ref="F5:F6"/>
    <mergeCell ref="G5:G6"/>
    <mergeCell ref="H5:H6"/>
    <mergeCell ref="I5:I6"/>
    <mergeCell ref="J5:J6"/>
    <mergeCell ref="S5:S6"/>
    <mergeCell ref="O5:O6"/>
    <mergeCell ref="M5:M6"/>
    <mergeCell ref="N5:N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A11"/>
  <sheetViews>
    <sheetView topLeftCell="A8" workbookViewId="0">
      <selection activeCell="L1" sqref="L1"/>
    </sheetView>
  </sheetViews>
  <sheetFormatPr defaultColWidth="11.42578125" defaultRowHeight="15"/>
  <cols>
    <col min="2" max="2" width="16.42578125" customWidth="1"/>
    <col min="5" max="5" width="16.85546875" customWidth="1"/>
    <col min="6" max="6" width="15.7109375" customWidth="1"/>
    <col min="7" max="7" width="23.85546875" customWidth="1"/>
    <col min="10" max="10" width="11.42578125" hidden="1" customWidth="1"/>
    <col min="11" max="11" width="11.7109375" hidden="1" customWidth="1"/>
    <col min="12" max="12" width="11.42578125" customWidth="1"/>
    <col min="13" max="13" width="0.42578125" customWidth="1"/>
    <col min="15" max="15" width="0" hidden="1" customWidth="1"/>
    <col min="16" max="16" width="13.28515625" customWidth="1"/>
    <col min="18" max="18" width="99.140625" customWidth="1"/>
    <col min="19" max="19" width="34.5703125" customWidth="1"/>
    <col min="20" max="20" width="16.140625" customWidth="1"/>
    <col min="21" max="21" width="13.28515625" customWidth="1"/>
    <col min="26" max="26" width="45.5703125" customWidth="1"/>
    <col min="27" max="27" width="34.85546875" customWidth="1"/>
  </cols>
  <sheetData>
    <row r="2" spans="2:27">
      <c r="B2" s="131" t="s">
        <v>126</v>
      </c>
      <c r="C2" s="131"/>
      <c r="D2" s="131"/>
      <c r="E2" s="131"/>
      <c r="F2" s="131"/>
      <c r="G2" s="131"/>
      <c r="H2" s="131"/>
      <c r="I2" s="131"/>
      <c r="J2" s="131"/>
      <c r="K2" s="131"/>
      <c r="L2" s="131"/>
      <c r="M2" s="131"/>
      <c r="N2" s="131"/>
      <c r="O2" s="131"/>
      <c r="P2" s="131"/>
      <c r="Q2" s="131"/>
      <c r="R2" s="131"/>
      <c r="S2" s="131"/>
      <c r="T2" s="131"/>
      <c r="U2" s="131"/>
      <c r="V2" s="131"/>
      <c r="W2" s="131"/>
      <c r="X2" s="131"/>
      <c r="Y2" s="87"/>
    </row>
    <row r="4" spans="2:27" ht="84.75" customHeight="1">
      <c r="B4" s="1" t="s">
        <v>44</v>
      </c>
      <c r="C4" s="1" t="s">
        <v>45</v>
      </c>
      <c r="D4" s="1" t="s">
        <v>46</v>
      </c>
      <c r="E4" s="1" t="s">
        <v>47</v>
      </c>
      <c r="F4" s="1" t="s">
        <v>48</v>
      </c>
      <c r="G4" s="1" t="s">
        <v>49</v>
      </c>
      <c r="H4" s="1" t="s">
        <v>127</v>
      </c>
      <c r="I4" s="1" t="s">
        <v>51</v>
      </c>
      <c r="J4" s="1" t="s">
        <v>52</v>
      </c>
      <c r="K4" s="1" t="s">
        <v>53</v>
      </c>
      <c r="L4" s="1" t="s">
        <v>54</v>
      </c>
      <c r="M4" s="1" t="s">
        <v>55</v>
      </c>
      <c r="N4" s="1" t="s">
        <v>56</v>
      </c>
      <c r="O4" s="1" t="s">
        <v>57</v>
      </c>
      <c r="P4" s="1" t="s">
        <v>58</v>
      </c>
      <c r="Q4" s="1" t="s">
        <v>59</v>
      </c>
      <c r="R4" s="1" t="s">
        <v>201</v>
      </c>
      <c r="S4" s="1" t="s">
        <v>60</v>
      </c>
      <c r="T4" s="2" t="s">
        <v>61</v>
      </c>
      <c r="U4" s="2" t="s">
        <v>62</v>
      </c>
      <c r="V4" s="2" t="s">
        <v>63</v>
      </c>
      <c r="W4" s="2" t="s">
        <v>64</v>
      </c>
      <c r="X4" s="2" t="s">
        <v>65</v>
      </c>
      <c r="Y4" s="2" t="s">
        <v>66</v>
      </c>
      <c r="Z4" s="1" t="s">
        <v>67</v>
      </c>
      <c r="AA4" s="3" t="s">
        <v>68</v>
      </c>
    </row>
    <row r="5" spans="2:27" ht="409.6">
      <c r="B5" s="53" t="s">
        <v>131</v>
      </c>
      <c r="C5" s="53"/>
      <c r="D5" s="53"/>
      <c r="E5" s="4" t="s">
        <v>202</v>
      </c>
      <c r="F5" s="4" t="s">
        <v>203</v>
      </c>
      <c r="G5" s="4" t="s">
        <v>204</v>
      </c>
      <c r="H5" s="4" t="s">
        <v>86</v>
      </c>
      <c r="I5" s="4"/>
      <c r="J5" s="6">
        <v>0</v>
      </c>
      <c r="K5" s="6">
        <v>0.33</v>
      </c>
      <c r="L5" s="6">
        <v>0.66666666666666663</v>
      </c>
      <c r="M5" s="6">
        <v>1</v>
      </c>
      <c r="N5" s="6">
        <v>1</v>
      </c>
      <c r="O5" s="54">
        <v>0.33</v>
      </c>
      <c r="P5" s="54">
        <v>0.7</v>
      </c>
      <c r="Q5" s="6">
        <f>+P5</f>
        <v>0.7</v>
      </c>
      <c r="R5" s="55" t="s">
        <v>205</v>
      </c>
      <c r="S5" s="4" t="s">
        <v>206</v>
      </c>
      <c r="T5" s="5">
        <v>3100000000</v>
      </c>
      <c r="U5" s="56">
        <f>+V5*W5+V5*X5+V5*Y5</f>
        <v>0.7</v>
      </c>
      <c r="V5" s="6">
        <v>1</v>
      </c>
      <c r="W5" s="39">
        <v>0</v>
      </c>
      <c r="X5" s="39">
        <v>0.1</v>
      </c>
      <c r="Y5" s="40">
        <v>0.6</v>
      </c>
      <c r="Z5" s="109" t="s">
        <v>207</v>
      </c>
      <c r="AA5" s="113" t="s">
        <v>208</v>
      </c>
    </row>
    <row r="6" spans="2:27" ht="244.5">
      <c r="B6" s="132" t="s">
        <v>178</v>
      </c>
      <c r="C6" s="211" t="s">
        <v>209</v>
      </c>
      <c r="D6" s="211" t="s">
        <v>210</v>
      </c>
      <c r="E6" s="4" t="s">
        <v>211</v>
      </c>
      <c r="F6" s="211" t="s">
        <v>203</v>
      </c>
      <c r="G6" s="4" t="s">
        <v>212</v>
      </c>
      <c r="H6" s="4" t="s">
        <v>86</v>
      </c>
      <c r="I6" s="4"/>
      <c r="J6" s="6">
        <v>0.375</v>
      </c>
      <c r="K6" s="6">
        <v>0.5</v>
      </c>
      <c r="L6" s="6">
        <v>1</v>
      </c>
      <c r="M6" s="6">
        <v>0</v>
      </c>
      <c r="N6" s="6">
        <v>1</v>
      </c>
      <c r="O6" s="54">
        <v>0.5</v>
      </c>
      <c r="P6" s="54">
        <v>0.8</v>
      </c>
      <c r="Q6" s="6">
        <f>+P6</f>
        <v>0.8</v>
      </c>
      <c r="R6" s="57" t="s">
        <v>213</v>
      </c>
      <c r="S6" s="4" t="s">
        <v>214</v>
      </c>
      <c r="T6" s="5">
        <v>9945000000</v>
      </c>
      <c r="U6" s="213">
        <f>+V6*W6+V6*X6+V7*W7+V7*X7+V8*W8+V8*X8+V6*Y6+V7*Y7+V8*Y8</f>
        <v>0.78444499999999995</v>
      </c>
      <c r="V6" s="6">
        <v>0.42499999999999999</v>
      </c>
      <c r="W6" s="58">
        <v>0.38</v>
      </c>
      <c r="X6" s="58">
        <v>0.218</v>
      </c>
      <c r="Y6" s="111">
        <v>0.30199999999999999</v>
      </c>
      <c r="Z6" s="229" t="s">
        <v>215</v>
      </c>
      <c r="AA6" s="227" t="s">
        <v>216</v>
      </c>
    </row>
    <row r="7" spans="2:27" ht="252.75" customHeight="1">
      <c r="B7" s="132"/>
      <c r="C7" s="215"/>
      <c r="D7" s="215" t="s">
        <v>210</v>
      </c>
      <c r="E7" s="59" t="s">
        <v>217</v>
      </c>
      <c r="F7" s="215" t="s">
        <v>203</v>
      </c>
      <c r="G7" s="4" t="s">
        <v>218</v>
      </c>
      <c r="H7" s="4" t="s">
        <v>86</v>
      </c>
      <c r="I7" s="4"/>
      <c r="J7" s="6">
        <v>0</v>
      </c>
      <c r="K7" s="6">
        <v>0.38</v>
      </c>
      <c r="L7" s="6">
        <v>0.5</v>
      </c>
      <c r="M7" s="6">
        <v>1</v>
      </c>
      <c r="N7" s="6">
        <v>1</v>
      </c>
      <c r="O7" s="54">
        <v>0.38</v>
      </c>
      <c r="P7" s="54">
        <v>0.89</v>
      </c>
      <c r="Q7" s="6">
        <f>+P7</f>
        <v>0.89</v>
      </c>
      <c r="R7" s="57" t="s">
        <v>219</v>
      </c>
      <c r="S7" s="4" t="s">
        <v>220</v>
      </c>
      <c r="T7" s="5">
        <v>86850000</v>
      </c>
      <c r="U7" s="171"/>
      <c r="V7" s="6">
        <v>0.15</v>
      </c>
      <c r="W7" s="60">
        <v>0.33</v>
      </c>
      <c r="X7" s="56">
        <v>5.6300000000000003E-2</v>
      </c>
      <c r="Y7" s="112">
        <v>0.31</v>
      </c>
      <c r="Z7" s="230"/>
      <c r="AA7" s="227"/>
    </row>
    <row r="8" spans="2:27" ht="265.5" customHeight="1">
      <c r="B8" s="132"/>
      <c r="C8" s="212"/>
      <c r="D8" s="212" t="s">
        <v>210</v>
      </c>
      <c r="E8" s="59" t="s">
        <v>221</v>
      </c>
      <c r="F8" s="212" t="s">
        <v>203</v>
      </c>
      <c r="G8" s="4" t="s">
        <v>222</v>
      </c>
      <c r="H8" s="4" t="s">
        <v>86</v>
      </c>
      <c r="I8" s="4"/>
      <c r="J8" s="6"/>
      <c r="K8" s="6">
        <v>0.33</v>
      </c>
      <c r="L8" s="6">
        <v>0.66</v>
      </c>
      <c r="M8" s="6">
        <v>1</v>
      </c>
      <c r="N8" s="6">
        <v>1</v>
      </c>
      <c r="O8" s="6">
        <v>0.3</v>
      </c>
      <c r="P8" s="6">
        <v>0.59460000000000002</v>
      </c>
      <c r="Q8" s="6">
        <f>+P8</f>
        <v>0.59460000000000002</v>
      </c>
      <c r="R8" s="61" t="s">
        <v>223</v>
      </c>
      <c r="S8" s="4" t="s">
        <v>224</v>
      </c>
      <c r="T8" s="5">
        <v>4400000000</v>
      </c>
      <c r="U8" s="214"/>
      <c r="V8" s="6">
        <v>0.42499999999999999</v>
      </c>
      <c r="W8" s="4">
        <v>0</v>
      </c>
      <c r="X8" s="56">
        <v>0.1</v>
      </c>
      <c r="Y8" s="112">
        <v>0.6</v>
      </c>
      <c r="Z8" s="231"/>
      <c r="AA8" s="228"/>
    </row>
    <row r="9" spans="2:27" ht="237.75" customHeight="1">
      <c r="B9" s="4" t="s">
        <v>225</v>
      </c>
      <c r="C9" s="4" t="s">
        <v>226</v>
      </c>
      <c r="D9" s="4" t="s">
        <v>227</v>
      </c>
      <c r="E9" s="4" t="s">
        <v>228</v>
      </c>
      <c r="F9" s="4" t="s">
        <v>203</v>
      </c>
      <c r="G9" s="4" t="s">
        <v>229</v>
      </c>
      <c r="H9" s="4" t="s">
        <v>86</v>
      </c>
      <c r="I9" s="4"/>
      <c r="J9" s="6">
        <v>0</v>
      </c>
      <c r="K9" s="6">
        <v>0.5</v>
      </c>
      <c r="L9" s="6">
        <v>0.75</v>
      </c>
      <c r="M9" s="6">
        <v>1</v>
      </c>
      <c r="N9" s="6">
        <v>1</v>
      </c>
      <c r="O9" s="54">
        <v>0.57999999999999996</v>
      </c>
      <c r="P9" s="54">
        <v>0.81799999999999995</v>
      </c>
      <c r="Q9" s="6">
        <f>+P9</f>
        <v>0.81799999999999995</v>
      </c>
      <c r="R9" s="6" t="s">
        <v>230</v>
      </c>
      <c r="S9" s="4" t="s">
        <v>231</v>
      </c>
      <c r="T9" s="5">
        <v>189750000</v>
      </c>
      <c r="U9" s="56">
        <f>+V9*W9+V9*X9+V9*Y9</f>
        <v>0.82</v>
      </c>
      <c r="V9" s="6">
        <v>1</v>
      </c>
      <c r="W9" s="39">
        <v>0.36</v>
      </c>
      <c r="X9" s="39">
        <v>0.3</v>
      </c>
      <c r="Y9" s="40">
        <v>0.16</v>
      </c>
      <c r="Z9" s="110" t="s">
        <v>232</v>
      </c>
      <c r="AA9" s="107" t="s">
        <v>233</v>
      </c>
    </row>
    <row r="10" spans="2:27">
      <c r="J10" s="17"/>
      <c r="K10" s="17">
        <f>AVERAGE(K5:K9)</f>
        <v>0.40800000000000003</v>
      </c>
      <c r="L10" s="114">
        <f>+'CONSOLIDADO (2)'!F14</f>
        <v>0.74285714285714288</v>
      </c>
      <c r="M10" s="17"/>
      <c r="N10" s="17"/>
      <c r="O10" s="17">
        <f>AVERAGE(O5:O9)</f>
        <v>0.41799999999999998</v>
      </c>
      <c r="P10" s="114">
        <f>AVERAGE(P5:P9)</f>
        <v>0.76052000000000008</v>
      </c>
      <c r="Q10" s="114">
        <f>AVERAGE(Q5:Q9)</f>
        <v>0.76052000000000008</v>
      </c>
      <c r="U10" s="114">
        <f>AVERAGE(U5:U9)</f>
        <v>0.76814833333333332</v>
      </c>
    </row>
    <row r="11" spans="2:27">
      <c r="W11" s="62"/>
    </row>
  </sheetData>
  <mergeCells count="8">
    <mergeCell ref="AA6:AA8"/>
    <mergeCell ref="Z6:Z8"/>
    <mergeCell ref="B2:X2"/>
    <mergeCell ref="B6:B8"/>
    <mergeCell ref="C6:C8"/>
    <mergeCell ref="D6:D8"/>
    <mergeCell ref="F6:F8"/>
    <mergeCell ref="U6:U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2:AC25"/>
  <sheetViews>
    <sheetView topLeftCell="F16" workbookViewId="0">
      <selection activeCell="H20" sqref="H20"/>
    </sheetView>
  </sheetViews>
  <sheetFormatPr defaultColWidth="11.42578125" defaultRowHeight="15"/>
  <cols>
    <col min="3" max="3" width="23" customWidth="1"/>
    <col min="6" max="6" width="22.7109375" customWidth="1"/>
    <col min="7" max="7" width="17.42578125" customWidth="1"/>
    <col min="8" max="8" width="22.85546875" customWidth="1"/>
    <col min="11" max="12" width="11.42578125" hidden="1" customWidth="1"/>
    <col min="13" max="13" width="14.42578125" customWidth="1"/>
    <col min="14" max="14" width="11.42578125" hidden="1" customWidth="1"/>
    <col min="15" max="15" width="11.42578125" bestFit="1" customWidth="1"/>
    <col min="16" max="16" width="11.42578125" hidden="1" customWidth="1"/>
    <col min="17" max="17" width="12.85546875" customWidth="1"/>
    <col min="18" max="18" width="13.28515625" customWidth="1"/>
    <col min="19" max="19" width="34" customWidth="1"/>
    <col min="20" max="20" width="20.42578125" customWidth="1"/>
    <col min="21" max="21" width="16.85546875" customWidth="1"/>
    <col min="26" max="26" width="34.5703125" customWidth="1"/>
    <col min="27" max="27" width="44.28515625" customWidth="1"/>
  </cols>
  <sheetData>
    <row r="2" spans="3:29">
      <c r="C2" s="131" t="s">
        <v>126</v>
      </c>
      <c r="D2" s="131"/>
      <c r="E2" s="131"/>
      <c r="F2" s="131"/>
      <c r="G2" s="131"/>
      <c r="H2" s="131"/>
      <c r="I2" s="131"/>
      <c r="J2" s="131"/>
      <c r="K2" s="131"/>
      <c r="L2" s="131"/>
      <c r="M2" s="131"/>
      <c r="N2" s="131"/>
      <c r="O2" s="131"/>
      <c r="P2" s="131"/>
      <c r="Q2" s="131"/>
      <c r="R2" s="131"/>
      <c r="S2" s="131"/>
      <c r="T2" s="131"/>
      <c r="U2" s="131"/>
      <c r="V2" s="131"/>
      <c r="W2" s="131"/>
      <c r="X2" s="131"/>
      <c r="Y2" s="87"/>
    </row>
    <row r="4" spans="3:29" ht="73.5">
      <c r="C4" s="1" t="s">
        <v>44</v>
      </c>
      <c r="D4" s="1" t="s">
        <v>45</v>
      </c>
      <c r="E4" s="1" t="s">
        <v>46</v>
      </c>
      <c r="F4" s="1" t="s">
        <v>47</v>
      </c>
      <c r="G4" s="1" t="s">
        <v>48</v>
      </c>
      <c r="H4" s="1" t="s">
        <v>49</v>
      </c>
      <c r="I4" s="1" t="s">
        <v>127</v>
      </c>
      <c r="J4" s="1" t="s">
        <v>51</v>
      </c>
      <c r="K4" s="1" t="s">
        <v>52</v>
      </c>
      <c r="L4" s="1" t="s">
        <v>53</v>
      </c>
      <c r="M4" s="1" t="s">
        <v>54</v>
      </c>
      <c r="N4" s="1" t="s">
        <v>55</v>
      </c>
      <c r="O4" s="1" t="s">
        <v>56</v>
      </c>
      <c r="P4" s="1" t="s">
        <v>57</v>
      </c>
      <c r="Q4" s="1" t="s">
        <v>58</v>
      </c>
      <c r="R4" s="1" t="s">
        <v>59</v>
      </c>
      <c r="S4" s="1" t="s">
        <v>60</v>
      </c>
      <c r="T4" s="1" t="s">
        <v>234</v>
      </c>
      <c r="U4" s="1" t="s">
        <v>128</v>
      </c>
      <c r="V4" s="1" t="s">
        <v>63</v>
      </c>
      <c r="W4" s="2" t="s">
        <v>64</v>
      </c>
      <c r="X4" s="2" t="s">
        <v>65</v>
      </c>
      <c r="Y4" s="2" t="s">
        <v>66</v>
      </c>
      <c r="Z4" s="3" t="s">
        <v>67</v>
      </c>
      <c r="AA4" s="3" t="s">
        <v>68</v>
      </c>
    </row>
    <row r="5" spans="3:29" ht="409.5" customHeight="1">
      <c r="C5" s="211" t="s">
        <v>235</v>
      </c>
      <c r="D5" s="211" t="s">
        <v>236</v>
      </c>
      <c r="E5" s="211" t="s">
        <v>9</v>
      </c>
      <c r="F5" s="132" t="s">
        <v>237</v>
      </c>
      <c r="G5" s="132" t="s">
        <v>238</v>
      </c>
      <c r="H5" s="211" t="s">
        <v>239</v>
      </c>
      <c r="I5" s="211" t="s">
        <v>86</v>
      </c>
      <c r="J5" s="148">
        <v>0.499</v>
      </c>
      <c r="K5" s="148">
        <v>0</v>
      </c>
      <c r="L5" s="148">
        <v>0.14000000000000001</v>
      </c>
      <c r="M5" s="148">
        <v>0.4</v>
      </c>
      <c r="N5" s="148">
        <v>1</v>
      </c>
      <c r="O5" s="148">
        <v>1</v>
      </c>
      <c r="P5" s="243">
        <v>6.7999999999999996E-3</v>
      </c>
      <c r="Q5" s="243">
        <v>0.1522</v>
      </c>
      <c r="R5" s="246">
        <f>+Q5</f>
        <v>0.1522</v>
      </c>
      <c r="S5" s="4" t="s">
        <v>240</v>
      </c>
      <c r="T5" s="11">
        <v>0</v>
      </c>
      <c r="U5" s="165">
        <f>+V5*W5+V5*X5+V6*W6+V6*X6+V7*W7+V7*X7+V8*W8+V8*X8+Y5*V5+Y6*V6+Y7*V7+Y8*V8</f>
        <v>0.50605</v>
      </c>
      <c r="V5" s="12">
        <v>0.2</v>
      </c>
      <c r="W5" s="7">
        <v>0.25</v>
      </c>
      <c r="X5" s="7">
        <v>0.25</v>
      </c>
      <c r="Y5" s="16">
        <v>0.5</v>
      </c>
      <c r="Z5" s="159" t="s">
        <v>241</v>
      </c>
      <c r="AA5" s="159" t="s">
        <v>242</v>
      </c>
    </row>
    <row r="6" spans="3:29" ht="198.75" customHeight="1">
      <c r="C6" s="215"/>
      <c r="D6" s="215"/>
      <c r="E6" s="215"/>
      <c r="F6" s="132"/>
      <c r="G6" s="132"/>
      <c r="H6" s="215"/>
      <c r="I6" s="215"/>
      <c r="J6" s="149"/>
      <c r="K6" s="149"/>
      <c r="L6" s="149"/>
      <c r="M6" s="149"/>
      <c r="N6" s="149"/>
      <c r="O6" s="149"/>
      <c r="P6" s="244"/>
      <c r="Q6" s="244"/>
      <c r="R6" s="247"/>
      <c r="S6" s="8" t="s">
        <v>243</v>
      </c>
      <c r="T6" s="11">
        <v>15322000000</v>
      </c>
      <c r="U6" s="165"/>
      <c r="V6" s="12">
        <v>0.5</v>
      </c>
      <c r="W6" s="9">
        <v>5.3E-3</v>
      </c>
      <c r="X6" s="9">
        <v>6.7999999999999996E-3</v>
      </c>
      <c r="Y6" s="16">
        <v>0.15</v>
      </c>
      <c r="Z6" s="159"/>
      <c r="AA6" s="159"/>
      <c r="AC6" s="42"/>
    </row>
    <row r="7" spans="3:29" ht="96.75" customHeight="1">
      <c r="C7" s="215"/>
      <c r="D7" s="215"/>
      <c r="E7" s="215"/>
      <c r="F7" s="132"/>
      <c r="G7" s="132"/>
      <c r="H7" s="215"/>
      <c r="I7" s="215"/>
      <c r="J7" s="149"/>
      <c r="K7" s="149"/>
      <c r="L7" s="149"/>
      <c r="M7" s="149"/>
      <c r="N7" s="149"/>
      <c r="O7" s="149"/>
      <c r="P7" s="244"/>
      <c r="Q7" s="244"/>
      <c r="R7" s="247"/>
      <c r="S7" s="8" t="s">
        <v>244</v>
      </c>
      <c r="T7" s="11">
        <v>0</v>
      </c>
      <c r="U7" s="165"/>
      <c r="V7" s="12">
        <v>0.1</v>
      </c>
      <c r="W7" s="7">
        <v>0.25</v>
      </c>
      <c r="X7" s="7">
        <v>0.25</v>
      </c>
      <c r="Y7" s="16">
        <v>0.25</v>
      </c>
      <c r="Z7" s="159"/>
      <c r="AA7" s="159"/>
    </row>
    <row r="8" spans="3:29" ht="45.75">
      <c r="C8" s="212"/>
      <c r="D8" s="215"/>
      <c r="E8" s="215"/>
      <c r="F8" s="132"/>
      <c r="G8" s="132"/>
      <c r="H8" s="212"/>
      <c r="I8" s="212"/>
      <c r="J8" s="150"/>
      <c r="K8" s="150"/>
      <c r="L8" s="150"/>
      <c r="M8" s="150"/>
      <c r="N8" s="150"/>
      <c r="O8" s="150"/>
      <c r="P8" s="245"/>
      <c r="Q8" s="244"/>
      <c r="R8" s="248"/>
      <c r="S8" s="8" t="s">
        <v>245</v>
      </c>
      <c r="T8" s="11">
        <v>0</v>
      </c>
      <c r="U8" s="165"/>
      <c r="V8" s="12">
        <v>0.2</v>
      </c>
      <c r="W8" s="7">
        <v>0.25</v>
      </c>
      <c r="X8" s="7">
        <v>0.25</v>
      </c>
      <c r="Y8" s="16">
        <v>0.25</v>
      </c>
      <c r="Z8" s="143"/>
      <c r="AA8" s="143"/>
    </row>
    <row r="9" spans="3:29" ht="153.75" customHeight="1">
      <c r="C9" s="211" t="s">
        <v>178</v>
      </c>
      <c r="D9" s="215"/>
      <c r="E9" s="215"/>
      <c r="F9" s="132" t="s">
        <v>246</v>
      </c>
      <c r="G9" s="132" t="s">
        <v>238</v>
      </c>
      <c r="H9" s="211" t="s">
        <v>247</v>
      </c>
      <c r="I9" s="211" t="s">
        <v>86</v>
      </c>
      <c r="J9" s="148">
        <v>1</v>
      </c>
      <c r="K9" s="148">
        <v>0.25</v>
      </c>
      <c r="L9" s="148">
        <v>0.5</v>
      </c>
      <c r="M9" s="148">
        <v>0.85</v>
      </c>
      <c r="N9" s="148">
        <v>1</v>
      </c>
      <c r="O9" s="148">
        <v>1</v>
      </c>
      <c r="P9" s="153">
        <v>0.5</v>
      </c>
      <c r="Q9" s="165">
        <v>1</v>
      </c>
      <c r="R9" s="239">
        <f>+Q9</f>
        <v>1</v>
      </c>
      <c r="S9" s="8" t="s">
        <v>248</v>
      </c>
      <c r="T9" s="5">
        <v>0</v>
      </c>
      <c r="U9" s="171">
        <f>+V9*W9+V9*X9+V10*W10+V10*X10+V9*Y9+V10*Y10</f>
        <v>0.75</v>
      </c>
      <c r="V9" s="6">
        <v>0.5</v>
      </c>
      <c r="W9" s="7">
        <v>0.25</v>
      </c>
      <c r="X9" s="7">
        <v>0.25</v>
      </c>
      <c r="Y9" s="16">
        <v>0.25</v>
      </c>
      <c r="Z9" s="234" t="s">
        <v>249</v>
      </c>
      <c r="AA9" s="234" t="s">
        <v>250</v>
      </c>
    </row>
    <row r="10" spans="3:29" ht="147" customHeight="1">
      <c r="C10" s="212"/>
      <c r="D10" s="212"/>
      <c r="E10" s="212"/>
      <c r="F10" s="132"/>
      <c r="G10" s="132"/>
      <c r="H10" s="212"/>
      <c r="I10" s="212"/>
      <c r="J10" s="150"/>
      <c r="K10" s="150"/>
      <c r="L10" s="150"/>
      <c r="M10" s="150"/>
      <c r="N10" s="150"/>
      <c r="O10" s="150"/>
      <c r="P10" s="238"/>
      <c r="Q10" s="129"/>
      <c r="R10" s="240"/>
      <c r="S10" s="8" t="s">
        <v>251</v>
      </c>
      <c r="T10" s="5">
        <v>0</v>
      </c>
      <c r="U10" s="214"/>
      <c r="V10" s="6">
        <v>0.5</v>
      </c>
      <c r="W10" s="7">
        <v>0.25</v>
      </c>
      <c r="X10" s="7">
        <v>0.25</v>
      </c>
      <c r="Y10" s="101">
        <v>0.25</v>
      </c>
      <c r="Z10" s="235"/>
      <c r="AA10" s="235"/>
    </row>
    <row r="11" spans="3:29" ht="108.75" customHeight="1">
      <c r="C11" s="132" t="s">
        <v>252</v>
      </c>
      <c r="D11" s="132" t="s">
        <v>253</v>
      </c>
      <c r="E11" s="132" t="s">
        <v>9</v>
      </c>
      <c r="F11" s="132" t="s">
        <v>254</v>
      </c>
      <c r="G11" s="132" t="s">
        <v>255</v>
      </c>
      <c r="H11" s="132" t="s">
        <v>256</v>
      </c>
      <c r="I11" s="132" t="s">
        <v>86</v>
      </c>
      <c r="J11" s="137">
        <v>0</v>
      </c>
      <c r="K11" s="137">
        <v>0.1</v>
      </c>
      <c r="L11" s="137">
        <v>0.5</v>
      </c>
      <c r="M11" s="137">
        <v>0.75</v>
      </c>
      <c r="N11" s="137">
        <v>1</v>
      </c>
      <c r="O11" s="137">
        <v>1</v>
      </c>
      <c r="P11" s="153">
        <v>0.53</v>
      </c>
      <c r="Q11" s="165">
        <v>0.75</v>
      </c>
      <c r="R11" s="239">
        <f>+Q11</f>
        <v>0.75</v>
      </c>
      <c r="S11" s="4" t="s">
        <v>257</v>
      </c>
      <c r="T11" s="5">
        <v>762112028.25</v>
      </c>
      <c r="U11" s="213">
        <f>+V11*W11+V11*X11+V12*W12+V12*X12+V11*Y11+V12*Y12</f>
        <v>0.85425056257377341</v>
      </c>
      <c r="V11" s="6">
        <v>0.62874718713113309</v>
      </c>
      <c r="W11" s="6">
        <v>0.7</v>
      </c>
      <c r="X11" s="41">
        <v>0.08</v>
      </c>
      <c r="Y11" s="48">
        <v>0</v>
      </c>
      <c r="Z11" s="249" t="s">
        <v>258</v>
      </c>
      <c r="AA11" s="227" t="s">
        <v>259</v>
      </c>
    </row>
    <row r="12" spans="3:29" ht="118.5" customHeight="1">
      <c r="C12" s="132"/>
      <c r="D12" s="132"/>
      <c r="E12" s="132"/>
      <c r="F12" s="132"/>
      <c r="G12" s="132"/>
      <c r="H12" s="132"/>
      <c r="I12" s="132"/>
      <c r="J12" s="137"/>
      <c r="K12" s="137"/>
      <c r="L12" s="137"/>
      <c r="M12" s="137"/>
      <c r="N12" s="137"/>
      <c r="O12" s="137"/>
      <c r="P12" s="238"/>
      <c r="Q12" s="165"/>
      <c r="R12" s="240"/>
      <c r="S12" s="4" t="s">
        <v>260</v>
      </c>
      <c r="T12" s="5">
        <v>450000000</v>
      </c>
      <c r="U12" s="214"/>
      <c r="V12" s="6">
        <v>0.37125281286886691</v>
      </c>
      <c r="W12" s="6">
        <v>0.24</v>
      </c>
      <c r="X12" s="41">
        <v>0.23</v>
      </c>
      <c r="Y12" s="48">
        <v>0.51</v>
      </c>
      <c r="Z12" s="249"/>
      <c r="AA12" s="227"/>
    </row>
    <row r="13" spans="3:29" ht="108.75" customHeight="1">
      <c r="C13" s="132" t="s">
        <v>261</v>
      </c>
      <c r="D13" s="132" t="s">
        <v>262</v>
      </c>
      <c r="E13" s="132" t="s">
        <v>9</v>
      </c>
      <c r="F13" s="132" t="s">
        <v>263</v>
      </c>
      <c r="G13" s="132" t="s">
        <v>39</v>
      </c>
      <c r="H13" s="132" t="s">
        <v>264</v>
      </c>
      <c r="I13" s="132" t="s">
        <v>86</v>
      </c>
      <c r="J13" s="137">
        <v>0.94</v>
      </c>
      <c r="K13" s="137">
        <v>0.15</v>
      </c>
      <c r="L13" s="137">
        <v>0.4</v>
      </c>
      <c r="M13" s="137">
        <v>0.75</v>
      </c>
      <c r="N13" s="137">
        <v>1</v>
      </c>
      <c r="O13" s="137">
        <v>1</v>
      </c>
      <c r="P13" s="148">
        <v>0.4</v>
      </c>
      <c r="Q13" s="250">
        <v>0.75</v>
      </c>
      <c r="R13" s="148">
        <f>+Q13</f>
        <v>0.75</v>
      </c>
      <c r="S13" s="4" t="s">
        <v>265</v>
      </c>
      <c r="T13" s="5">
        <v>0</v>
      </c>
      <c r="U13" s="148">
        <f>+V13*W13+V13*X13+V14*W14+V14*X14+V15*W15+V15*X15+V16*W16+V16*X16+V13*Y13+V14*Y14+V15*Y15+V16*Y16</f>
        <v>0.79189999999999994</v>
      </c>
      <c r="V13" s="6">
        <v>0.25</v>
      </c>
      <c r="W13" s="10">
        <v>0.15</v>
      </c>
      <c r="X13" s="10">
        <v>0.4</v>
      </c>
      <c r="Y13" s="102">
        <v>0.22</v>
      </c>
      <c r="Z13" s="236" t="s">
        <v>266</v>
      </c>
      <c r="AA13" s="236" t="s">
        <v>267</v>
      </c>
    </row>
    <row r="14" spans="3:29" ht="146.25" customHeight="1">
      <c r="C14" s="132"/>
      <c r="D14" s="132"/>
      <c r="E14" s="132"/>
      <c r="F14" s="132"/>
      <c r="G14" s="132"/>
      <c r="H14" s="132"/>
      <c r="I14" s="132"/>
      <c r="J14" s="137"/>
      <c r="K14" s="137"/>
      <c r="L14" s="137"/>
      <c r="M14" s="137"/>
      <c r="N14" s="137"/>
      <c r="O14" s="137"/>
      <c r="P14" s="149"/>
      <c r="Q14" s="149"/>
      <c r="R14" s="149"/>
      <c r="S14" s="4" t="s">
        <v>268</v>
      </c>
      <c r="T14" s="5">
        <v>44000000</v>
      </c>
      <c r="U14" s="149"/>
      <c r="V14" s="6">
        <v>0.25</v>
      </c>
      <c r="W14" s="10">
        <v>0.2069</v>
      </c>
      <c r="X14" s="10">
        <v>0.22309999999999999</v>
      </c>
      <c r="Y14" s="89">
        <v>0.56759999999999999</v>
      </c>
      <c r="Z14" s="236"/>
      <c r="AA14" s="236"/>
    </row>
    <row r="15" spans="3:29" ht="87.75" customHeight="1">
      <c r="C15" s="132"/>
      <c r="D15" s="132"/>
      <c r="E15" s="132"/>
      <c r="F15" s="132"/>
      <c r="G15" s="132"/>
      <c r="H15" s="132"/>
      <c r="I15" s="132"/>
      <c r="J15" s="137"/>
      <c r="K15" s="137"/>
      <c r="L15" s="137"/>
      <c r="M15" s="137"/>
      <c r="N15" s="137"/>
      <c r="O15" s="137"/>
      <c r="P15" s="149"/>
      <c r="Q15" s="149"/>
      <c r="R15" s="149"/>
      <c r="S15" s="4" t="s">
        <v>269</v>
      </c>
      <c r="T15" s="5">
        <v>0</v>
      </c>
      <c r="U15" s="149"/>
      <c r="V15" s="6">
        <v>0.25</v>
      </c>
      <c r="W15" s="10">
        <v>0.25</v>
      </c>
      <c r="X15" s="10">
        <v>0.15</v>
      </c>
      <c r="Y15" s="89">
        <v>0.1</v>
      </c>
      <c r="Z15" s="236"/>
      <c r="AA15" s="236"/>
    </row>
    <row r="16" spans="3:29" ht="102.75" customHeight="1">
      <c r="C16" s="132"/>
      <c r="D16" s="132"/>
      <c r="E16" s="132"/>
      <c r="F16" s="132"/>
      <c r="G16" s="132"/>
      <c r="H16" s="132"/>
      <c r="I16" s="132"/>
      <c r="J16" s="137"/>
      <c r="K16" s="137"/>
      <c r="L16" s="137"/>
      <c r="M16" s="137"/>
      <c r="N16" s="137"/>
      <c r="O16" s="137"/>
      <c r="P16" s="150"/>
      <c r="Q16" s="150"/>
      <c r="R16" s="150"/>
      <c r="S16" s="4" t="s">
        <v>270</v>
      </c>
      <c r="T16" s="5">
        <v>0</v>
      </c>
      <c r="U16" s="149"/>
      <c r="V16" s="6">
        <v>0.25</v>
      </c>
      <c r="W16" s="10">
        <v>0.2</v>
      </c>
      <c r="X16" s="10">
        <v>0.2</v>
      </c>
      <c r="Y16" s="89">
        <v>0.5</v>
      </c>
      <c r="Z16" s="237"/>
      <c r="AA16" s="237"/>
    </row>
    <row r="17" spans="3:27" ht="60" customHeight="1">
      <c r="C17" s="132" t="s">
        <v>271</v>
      </c>
      <c r="D17" s="132" t="s">
        <v>272</v>
      </c>
      <c r="E17" s="132" t="s">
        <v>9</v>
      </c>
      <c r="F17" s="4" t="s">
        <v>273</v>
      </c>
      <c r="G17" s="132" t="s">
        <v>14</v>
      </c>
      <c r="H17" s="4" t="s">
        <v>274</v>
      </c>
      <c r="I17" s="4" t="s">
        <v>86</v>
      </c>
      <c r="J17" s="4"/>
      <c r="K17" s="6">
        <v>1</v>
      </c>
      <c r="L17" s="6">
        <v>1</v>
      </c>
      <c r="M17" s="6">
        <v>1</v>
      </c>
      <c r="N17" s="6"/>
      <c r="O17" s="6">
        <v>1</v>
      </c>
      <c r="P17" s="6">
        <v>1</v>
      </c>
      <c r="Q17" s="6">
        <v>1</v>
      </c>
      <c r="R17" s="6">
        <f t="shared" ref="R17:R23" si="0">+P17</f>
        <v>1</v>
      </c>
      <c r="S17" s="4" t="s">
        <v>275</v>
      </c>
      <c r="T17" s="11">
        <v>0</v>
      </c>
      <c r="U17" s="140">
        <f>+V17*W17+V17*X17+V18*W18+V18*X18+V19*W19+V19*X19+Y17*V17+Y18*V18+V19*Y19</f>
        <v>0.72851999999999983</v>
      </c>
      <c r="V17" s="12">
        <v>0.3</v>
      </c>
      <c r="W17" s="10">
        <v>1</v>
      </c>
      <c r="X17" s="10">
        <v>0</v>
      </c>
      <c r="Y17" s="89"/>
      <c r="Z17" s="159" t="s">
        <v>276</v>
      </c>
      <c r="AA17" s="159" t="s">
        <v>277</v>
      </c>
    </row>
    <row r="18" spans="3:27" ht="150.75" customHeight="1">
      <c r="C18" s="132"/>
      <c r="D18" s="132"/>
      <c r="E18" s="132"/>
      <c r="F18" s="4" t="s">
        <v>278</v>
      </c>
      <c r="G18" s="132"/>
      <c r="H18" s="4" t="s">
        <v>279</v>
      </c>
      <c r="I18" s="4" t="s">
        <v>86</v>
      </c>
      <c r="J18" s="4"/>
      <c r="K18" s="6">
        <v>0.25</v>
      </c>
      <c r="L18" s="6">
        <v>0.5</v>
      </c>
      <c r="M18" s="6">
        <v>0.25</v>
      </c>
      <c r="N18" s="6">
        <v>0.25</v>
      </c>
      <c r="O18" s="6">
        <v>1</v>
      </c>
      <c r="P18" s="6">
        <v>0.47</v>
      </c>
      <c r="Q18" s="6">
        <v>0.25</v>
      </c>
      <c r="R18" s="6">
        <f>+Q18</f>
        <v>0.25</v>
      </c>
      <c r="S18" s="4" t="s">
        <v>280</v>
      </c>
      <c r="T18" s="11">
        <v>160000000</v>
      </c>
      <c r="U18" s="140"/>
      <c r="V18" s="12">
        <v>0.6</v>
      </c>
      <c r="W18" s="10">
        <v>0.24</v>
      </c>
      <c r="X18" s="10">
        <v>0.23119999999999999</v>
      </c>
      <c r="Y18" s="89">
        <v>0.24299999999999999</v>
      </c>
      <c r="Z18" s="159"/>
      <c r="AA18" s="159"/>
    </row>
    <row r="19" spans="3:27" ht="63" customHeight="1">
      <c r="C19" s="132"/>
      <c r="D19" s="132"/>
      <c r="E19" s="132"/>
      <c r="F19" s="4" t="s">
        <v>281</v>
      </c>
      <c r="G19" s="132"/>
      <c r="H19" s="4" t="s">
        <v>282</v>
      </c>
      <c r="I19" s="4" t="s">
        <v>283</v>
      </c>
      <c r="J19" s="4"/>
      <c r="K19" s="6">
        <v>0</v>
      </c>
      <c r="L19" s="6">
        <v>0</v>
      </c>
      <c r="M19" s="6"/>
      <c r="N19" s="6">
        <v>1</v>
      </c>
      <c r="O19" s="6">
        <v>1</v>
      </c>
      <c r="P19" s="6">
        <v>0</v>
      </c>
      <c r="Q19" s="6"/>
      <c r="R19" s="6">
        <f t="shared" si="0"/>
        <v>0</v>
      </c>
      <c r="S19" s="4" t="s">
        <v>284</v>
      </c>
      <c r="T19" s="11">
        <v>0</v>
      </c>
      <c r="U19" s="140"/>
      <c r="V19" s="12">
        <v>0.1</v>
      </c>
      <c r="W19" s="13"/>
      <c r="X19" s="13"/>
      <c r="Y19" s="90"/>
      <c r="Z19" s="159"/>
      <c r="AA19" s="159"/>
    </row>
    <row r="20" spans="3:27" ht="76.5" customHeight="1">
      <c r="C20" s="132" t="s">
        <v>285</v>
      </c>
      <c r="D20" s="132" t="s">
        <v>286</v>
      </c>
      <c r="E20" s="132" t="s">
        <v>9</v>
      </c>
      <c r="F20" s="4" t="s">
        <v>287</v>
      </c>
      <c r="G20" s="132" t="s">
        <v>13</v>
      </c>
      <c r="H20" s="4" t="s">
        <v>288</v>
      </c>
      <c r="I20" s="4" t="s">
        <v>86</v>
      </c>
      <c r="J20" s="4"/>
      <c r="K20" s="6">
        <v>0.25</v>
      </c>
      <c r="L20" s="6">
        <v>0.5</v>
      </c>
      <c r="M20" s="6">
        <v>0.75</v>
      </c>
      <c r="N20" s="6">
        <v>1</v>
      </c>
      <c r="O20" s="6">
        <v>1</v>
      </c>
      <c r="P20" s="14">
        <v>0.5</v>
      </c>
      <c r="Q20" s="14">
        <v>0.75</v>
      </c>
      <c r="R20" s="6">
        <f>+Q20</f>
        <v>0.75</v>
      </c>
      <c r="S20" s="4" t="s">
        <v>289</v>
      </c>
      <c r="T20" s="103">
        <v>16000000</v>
      </c>
      <c r="U20" s="171">
        <f>+V20*W20+V20*X20+V21*W21+V21*X21+V22*W22+V22*X22+V20*Y20+V21*Y21+V22*Y22</f>
        <v>0.73350000000000004</v>
      </c>
      <c r="V20" s="6">
        <v>0.33</v>
      </c>
      <c r="W20" s="15">
        <v>0.25</v>
      </c>
      <c r="X20" s="7">
        <v>0.25</v>
      </c>
      <c r="Y20" s="16">
        <v>0.25</v>
      </c>
      <c r="Z20" s="159" t="s">
        <v>290</v>
      </c>
      <c r="AA20" s="159" t="s">
        <v>291</v>
      </c>
    </row>
    <row r="21" spans="3:27" ht="106.5">
      <c r="C21" s="132"/>
      <c r="D21" s="132"/>
      <c r="E21" s="132"/>
      <c r="F21" s="4" t="s">
        <v>292</v>
      </c>
      <c r="G21" s="132"/>
      <c r="H21" s="4" t="s">
        <v>293</v>
      </c>
      <c r="I21" s="4" t="s">
        <v>86</v>
      </c>
      <c r="J21" s="4"/>
      <c r="K21" s="6">
        <v>0</v>
      </c>
      <c r="L21" s="6">
        <v>0.33</v>
      </c>
      <c r="M21" s="6">
        <v>0.66</v>
      </c>
      <c r="N21" s="6">
        <v>1</v>
      </c>
      <c r="O21" s="6">
        <v>1</v>
      </c>
      <c r="P21" s="14">
        <v>0.5</v>
      </c>
      <c r="Q21" s="14">
        <v>0.75</v>
      </c>
      <c r="R21" s="6">
        <f>+Q21</f>
        <v>0.75</v>
      </c>
      <c r="S21" s="4" t="s">
        <v>294</v>
      </c>
      <c r="T21" s="5">
        <v>0</v>
      </c>
      <c r="U21" s="171"/>
      <c r="V21" s="6">
        <v>0.33</v>
      </c>
      <c r="W21" s="7">
        <v>0.2</v>
      </c>
      <c r="X21" s="7">
        <v>0.25</v>
      </c>
      <c r="Y21" s="16">
        <v>0.25</v>
      </c>
      <c r="Z21" s="159"/>
      <c r="AA21" s="159"/>
    </row>
    <row r="22" spans="3:27" ht="152.25" customHeight="1">
      <c r="C22" s="132"/>
      <c r="D22" s="132"/>
      <c r="E22" s="132"/>
      <c r="F22" s="4" t="s">
        <v>295</v>
      </c>
      <c r="G22" s="132"/>
      <c r="H22" s="4" t="s">
        <v>296</v>
      </c>
      <c r="I22" s="4" t="s">
        <v>86</v>
      </c>
      <c r="J22" s="4"/>
      <c r="K22" s="6">
        <v>0.25</v>
      </c>
      <c r="L22" s="6">
        <v>0.5</v>
      </c>
      <c r="M22" s="6">
        <v>0.75</v>
      </c>
      <c r="N22" s="6">
        <v>1</v>
      </c>
      <c r="O22" s="6">
        <v>1</v>
      </c>
      <c r="P22" s="14">
        <v>0.51719999999999999</v>
      </c>
      <c r="Q22" s="14">
        <v>0.52</v>
      </c>
      <c r="R22" s="6">
        <f>+Q22</f>
        <v>0.52</v>
      </c>
      <c r="S22" s="4" t="s">
        <v>297</v>
      </c>
      <c r="T22" s="5">
        <v>0</v>
      </c>
      <c r="U22" s="214"/>
      <c r="V22" s="6">
        <v>0.34</v>
      </c>
      <c r="W22" s="7">
        <v>0.25</v>
      </c>
      <c r="X22" s="7">
        <v>0.25</v>
      </c>
      <c r="Y22" s="101">
        <v>0.25</v>
      </c>
      <c r="Z22" s="159"/>
      <c r="AA22" s="159"/>
    </row>
    <row r="23" spans="3:27" ht="96" customHeight="1">
      <c r="C23" s="132" t="s">
        <v>298</v>
      </c>
      <c r="D23" s="132" t="s">
        <v>299</v>
      </c>
      <c r="E23" s="132" t="s">
        <v>9</v>
      </c>
      <c r="F23" s="132" t="s">
        <v>300</v>
      </c>
      <c r="G23" s="132" t="s">
        <v>15</v>
      </c>
      <c r="H23" s="132" t="s">
        <v>301</v>
      </c>
      <c r="I23" s="132" t="s">
        <v>86</v>
      </c>
      <c r="J23" s="132" t="s">
        <v>302</v>
      </c>
      <c r="K23" s="137">
        <v>1</v>
      </c>
      <c r="L23" s="137">
        <v>1</v>
      </c>
      <c r="M23" s="137">
        <v>1</v>
      </c>
      <c r="N23" s="137">
        <v>1</v>
      </c>
      <c r="O23" s="137">
        <v>1</v>
      </c>
      <c r="P23" s="148">
        <v>1</v>
      </c>
      <c r="Q23" s="148">
        <v>1</v>
      </c>
      <c r="R23" s="148">
        <f t="shared" si="0"/>
        <v>1</v>
      </c>
      <c r="S23" s="4" t="s">
        <v>303</v>
      </c>
      <c r="T23" s="5">
        <v>0</v>
      </c>
      <c r="U23" s="213">
        <f>+V23*W23+V23*X23+V24*W24+V24*X24+V23*Y23+V24*Y24</f>
        <v>0.75</v>
      </c>
      <c r="V23" s="6">
        <v>0.5</v>
      </c>
      <c r="W23" s="7">
        <v>0.25</v>
      </c>
      <c r="X23" s="16">
        <v>0.25</v>
      </c>
      <c r="Y23" s="104">
        <v>0.25</v>
      </c>
      <c r="Z23" s="241" t="s">
        <v>304</v>
      </c>
      <c r="AA23" s="232" t="s">
        <v>305</v>
      </c>
    </row>
    <row r="24" spans="3:27" ht="90.75" customHeight="1">
      <c r="C24" s="132"/>
      <c r="D24" s="132"/>
      <c r="E24" s="132"/>
      <c r="F24" s="132"/>
      <c r="G24" s="132"/>
      <c r="H24" s="132"/>
      <c r="I24" s="132"/>
      <c r="J24" s="132"/>
      <c r="K24" s="137"/>
      <c r="L24" s="137"/>
      <c r="M24" s="137"/>
      <c r="N24" s="137"/>
      <c r="O24" s="137"/>
      <c r="P24" s="150"/>
      <c r="Q24" s="150"/>
      <c r="R24" s="150"/>
      <c r="S24" s="4" t="s">
        <v>306</v>
      </c>
      <c r="T24" s="5">
        <v>0</v>
      </c>
      <c r="U24" s="214"/>
      <c r="V24" s="6">
        <v>0.5</v>
      </c>
      <c r="W24" s="7">
        <v>0.25</v>
      </c>
      <c r="X24" s="16">
        <v>0.25</v>
      </c>
      <c r="Y24" s="105">
        <v>0.25</v>
      </c>
      <c r="Z24" s="242"/>
      <c r="AA24" s="233"/>
    </row>
    <row r="25" spans="3:27">
      <c r="L25" s="17">
        <f>AVERAGE(L5:L24)</f>
        <v>0.48818181818181822</v>
      </c>
      <c r="M25" s="114">
        <f>AVERAGE(M5:M24)</f>
        <v>0.71599999999999997</v>
      </c>
      <c r="P25" s="17">
        <f>AVERAGE(P5:P24)</f>
        <v>0.49309090909090902</v>
      </c>
      <c r="Q25" s="114">
        <f>AVERAGE(Q5:Q24)</f>
        <v>0.69222000000000006</v>
      </c>
      <c r="R25" s="114">
        <f>AVERAGE(R5:R24)</f>
        <v>0.62929090909090912</v>
      </c>
      <c r="U25" s="17">
        <f>AVERAGE(U5:U24)</f>
        <v>0.73060293751053906</v>
      </c>
    </row>
  </sheetData>
  <mergeCells count="108">
    <mergeCell ref="N23:N24"/>
    <mergeCell ref="C23:C24"/>
    <mergeCell ref="D23:D24"/>
    <mergeCell ref="E23:E24"/>
    <mergeCell ref="F23:F24"/>
    <mergeCell ref="G23:G24"/>
    <mergeCell ref="H23:H24"/>
    <mergeCell ref="I23:I24"/>
    <mergeCell ref="J23:J24"/>
    <mergeCell ref="K23:K24"/>
    <mergeCell ref="L23:L24"/>
    <mergeCell ref="M23:M24"/>
    <mergeCell ref="Q13:Q16"/>
    <mergeCell ref="C17:C19"/>
    <mergeCell ref="D17:D19"/>
    <mergeCell ref="E17:E19"/>
    <mergeCell ref="G17:G19"/>
    <mergeCell ref="U17:U19"/>
    <mergeCell ref="Z17:Z19"/>
    <mergeCell ref="C20:C22"/>
    <mergeCell ref="D20:D22"/>
    <mergeCell ref="E20:E22"/>
    <mergeCell ref="G20:G22"/>
    <mergeCell ref="U20:U22"/>
    <mergeCell ref="N13:N16"/>
    <mergeCell ref="C13:C16"/>
    <mergeCell ref="D13:D16"/>
    <mergeCell ref="E13:E16"/>
    <mergeCell ref="F13:F16"/>
    <mergeCell ref="G13:G16"/>
    <mergeCell ref="H13:H16"/>
    <mergeCell ref="I13:I16"/>
    <mergeCell ref="J13:J16"/>
    <mergeCell ref="K13:K16"/>
    <mergeCell ref="L13:L16"/>
    <mergeCell ref="M13:M16"/>
    <mergeCell ref="P5:P8"/>
    <mergeCell ref="R5:R8"/>
    <mergeCell ref="U9:U10"/>
    <mergeCell ref="Z9:Z10"/>
    <mergeCell ref="N9:N10"/>
    <mergeCell ref="Q9:Q10"/>
    <mergeCell ref="C11:C12"/>
    <mergeCell ref="D11:D12"/>
    <mergeCell ref="E11:E12"/>
    <mergeCell ref="F11:F12"/>
    <mergeCell ref="G11:G12"/>
    <mergeCell ref="P11:P12"/>
    <mergeCell ref="R11:R12"/>
    <mergeCell ref="U11:U12"/>
    <mergeCell ref="Z11:Z12"/>
    <mergeCell ref="J11:J12"/>
    <mergeCell ref="K11:K12"/>
    <mergeCell ref="L11:L12"/>
    <mergeCell ref="M11:M12"/>
    <mergeCell ref="N11:N12"/>
    <mergeCell ref="O11:O12"/>
    <mergeCell ref="H11:H12"/>
    <mergeCell ref="I11:I12"/>
    <mergeCell ref="Q11:Q12"/>
    <mergeCell ref="C2:X2"/>
    <mergeCell ref="C5:C8"/>
    <mergeCell ref="D5:D10"/>
    <mergeCell ref="E5:E10"/>
    <mergeCell ref="F5:F8"/>
    <mergeCell ref="G5:G8"/>
    <mergeCell ref="H5:H8"/>
    <mergeCell ref="I5:I8"/>
    <mergeCell ref="J5:J8"/>
    <mergeCell ref="K5:K8"/>
    <mergeCell ref="U5:U8"/>
    <mergeCell ref="Q5:Q8"/>
    <mergeCell ref="C9:C10"/>
    <mergeCell ref="F9:F10"/>
    <mergeCell ref="G9:G10"/>
    <mergeCell ref="H9:H10"/>
    <mergeCell ref="I9:I10"/>
    <mergeCell ref="L9:L10"/>
    <mergeCell ref="M9:M10"/>
    <mergeCell ref="J9:J10"/>
    <mergeCell ref="K9:K10"/>
    <mergeCell ref="L5:L8"/>
    <mergeCell ref="M5:M8"/>
    <mergeCell ref="N5:N8"/>
    <mergeCell ref="AA20:AA22"/>
    <mergeCell ref="AA23:AA24"/>
    <mergeCell ref="AA5:AA8"/>
    <mergeCell ref="AA9:AA10"/>
    <mergeCell ref="AA11:AA12"/>
    <mergeCell ref="AA13:AA16"/>
    <mergeCell ref="AA17:AA19"/>
    <mergeCell ref="O9:O10"/>
    <mergeCell ref="P9:P10"/>
    <mergeCell ref="R9:R10"/>
    <mergeCell ref="O13:O16"/>
    <mergeCell ref="P13:P16"/>
    <mergeCell ref="R13:R16"/>
    <mergeCell ref="U13:U16"/>
    <mergeCell ref="Z13:Z16"/>
    <mergeCell ref="Z20:Z22"/>
    <mergeCell ref="O23:O24"/>
    <mergeCell ref="P23:P24"/>
    <mergeCell ref="R23:R24"/>
    <mergeCell ref="U23:U24"/>
    <mergeCell ref="Z23:Z24"/>
    <mergeCell ref="Q23:Q24"/>
    <mergeCell ref="Z5:Z8"/>
    <mergeCell ref="O5:O8"/>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Julio Ignacio Gutiérrez Vargas</dc:creator>
  <cp:keywords/>
  <dc:description/>
  <cp:lastModifiedBy>Julio Ignacio Gutiérrez Vargas</cp:lastModifiedBy>
  <cp:revision/>
  <dcterms:created xsi:type="dcterms:W3CDTF">2024-07-25T13:49:22Z</dcterms:created>
  <dcterms:modified xsi:type="dcterms:W3CDTF">2024-12-26T16:22:49Z</dcterms:modified>
  <cp:category/>
  <cp:contentStatus/>
</cp:coreProperties>
</file>