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17"/>
  <workbookPr/>
  <mc:AlternateContent xmlns:mc="http://schemas.openxmlformats.org/markup-compatibility/2006">
    <mc:Choice Requires="x15">
      <x15ac:absPath xmlns:x15ac="http://schemas.microsoft.com/office/spreadsheetml/2010/11/ac" url="Y:\Descargas.1\Gestion 2024 - Julio Gutierrez\1\"/>
    </mc:Choice>
  </mc:AlternateContent>
  <xr:revisionPtr revIDLastSave="60" documentId="11_F013D22212D3FF5854780EC3F5AA02B4F95C398E" xr6:coauthVersionLast="47" xr6:coauthVersionMax="47" xr10:uidLastSave="{76E808D0-BCBC-4246-B604-AB3EDC70A98D}"/>
  <bookViews>
    <workbookView xWindow="0" yWindow="0" windowWidth="28800" windowHeight="11430" firstSheet="2" activeTab="2" xr2:uid="{00000000-000D-0000-FFFF-FFFF00000000}"/>
  </bookViews>
  <sheets>
    <sheet name="CONSOLIDADO (2)" sheetId="7" r:id="rId1"/>
    <sheet name="CONSOLIDADO" sheetId="1" r:id="rId2"/>
    <sheet name="DG" sheetId="5" r:id="rId3"/>
    <sheet name="DCI" sheetId="3" r:id="rId4"/>
    <sheet name="DEMANDA" sheetId="4" r:id="rId5"/>
    <sheet name="DOCI" sheetId="6" r:id="rId6"/>
    <sheet name="DAF" sheetId="2" r:id="rId7"/>
  </sheets>
  <definedNames>
    <definedName name="_xlnm._FilterDatabase" localSheetId="4" hidden="1">DEMANDA!$B$4:$W$14</definedName>
    <definedName name="_xlnm._FilterDatabase" localSheetId="2" hidden="1">DG!$A$4:$W$20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1" i="2" l="1"/>
  <c r="G44" i="7" l="1"/>
  <c r="F44" i="7"/>
  <c r="G46" i="7"/>
  <c r="F46" i="7"/>
  <c r="G47" i="7"/>
  <c r="F47" i="7"/>
  <c r="G45" i="7"/>
  <c r="F45" i="7"/>
  <c r="E48" i="7"/>
  <c r="G15" i="7"/>
  <c r="F15" i="7"/>
  <c r="G11" i="7"/>
  <c r="F11" i="7"/>
  <c r="N21" i="5"/>
  <c r="Q5" i="2"/>
  <c r="L25" i="2"/>
  <c r="G48" i="7" l="1"/>
  <c r="F48" i="7"/>
  <c r="F37" i="7" l="1"/>
  <c r="G37" i="7"/>
  <c r="E37" i="7"/>
  <c r="E16" i="7"/>
  <c r="P25" i="2"/>
  <c r="O10" i="6"/>
  <c r="G14" i="7" s="1"/>
  <c r="K10" i="6"/>
  <c r="F14" i="7" s="1"/>
  <c r="L10" i="6"/>
  <c r="N15" i="4"/>
  <c r="G13" i="7" s="1"/>
  <c r="J15" i="4"/>
  <c r="F13" i="7" s="1"/>
  <c r="N17" i="3"/>
  <c r="G12" i="7" s="1"/>
  <c r="J17" i="3"/>
  <c r="F12" i="7" s="1"/>
  <c r="K21" i="5"/>
  <c r="L21" i="5"/>
  <c r="J21" i="5"/>
  <c r="G16" i="7" l="1"/>
  <c r="F16" i="7"/>
  <c r="T9" i="6"/>
  <c r="P9" i="6"/>
  <c r="P8" i="6"/>
  <c r="P7" i="6"/>
  <c r="T6" i="6"/>
  <c r="P6" i="6"/>
  <c r="T5" i="6"/>
  <c r="T10" i="6" s="1"/>
  <c r="P5" i="6"/>
  <c r="S19" i="5" l="1"/>
  <c r="O19" i="5"/>
  <c r="S17" i="5"/>
  <c r="O17" i="5"/>
  <c r="S15" i="5"/>
  <c r="O15" i="5"/>
  <c r="S11" i="5"/>
  <c r="O11" i="5"/>
  <c r="S7" i="5"/>
  <c r="O7" i="5"/>
  <c r="O6" i="5"/>
  <c r="S5" i="5"/>
  <c r="O5" i="5"/>
  <c r="S12" i="4" l="1"/>
  <c r="O12" i="4"/>
  <c r="S10" i="4"/>
  <c r="O10" i="4"/>
  <c r="S7" i="4"/>
  <c r="O7" i="4"/>
  <c r="S5" i="4"/>
  <c r="O5" i="4"/>
  <c r="S15" i="3" l="1"/>
  <c r="O15" i="3"/>
  <c r="S13" i="3"/>
  <c r="O13" i="3"/>
  <c r="R11" i="3"/>
  <c r="R10" i="3"/>
  <c r="S9" i="3"/>
  <c r="R9" i="3"/>
  <c r="O9" i="3"/>
  <c r="S5" i="3"/>
  <c r="R5" i="3"/>
  <c r="O5" i="3"/>
  <c r="U23" i="2" l="1"/>
  <c r="Q23" i="2"/>
  <c r="Q22" i="2"/>
  <c r="Q21" i="2"/>
  <c r="U20" i="2"/>
  <c r="Q20" i="2"/>
  <c r="Q19" i="2"/>
  <c r="Q18" i="2"/>
  <c r="U17" i="2"/>
  <c r="Q17" i="2"/>
  <c r="U13" i="2"/>
  <c r="Q13" i="2"/>
  <c r="Q11" i="2"/>
  <c r="U9" i="2"/>
  <c r="Q9" i="2"/>
  <c r="U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Princesa</author>
  </authors>
  <commentList>
    <comment ref="D5" authorId="0" shapeId="0" xr:uid="{00000000-0006-0000-0300-000001000000}">
      <text>
        <r>
          <rPr>
            <b/>
            <sz val="9"/>
            <color indexed="81"/>
            <rFont val="Tahoma"/>
            <charset val="1"/>
          </rPr>
          <t>Princesa:</t>
        </r>
        <r>
          <rPr>
            <sz val="9"/>
            <color indexed="81"/>
            <rFont val="Tahoma"/>
            <charset val="1"/>
          </rPr>
          <t xml:space="preserve">
COMO SE ARTICULA LA FROMULA PARA LA VIGENCIA CON LA PLANEACIÓN ESTRATÉGICA PARA LA VIGENCIA</t>
        </r>
      </text>
    </comment>
  </commentList>
</comments>
</file>

<file path=xl/sharedStrings.xml><?xml version="1.0" encoding="utf-8"?>
<sst xmlns="http://schemas.openxmlformats.org/spreadsheetml/2006/main" count="554" uniqueCount="364">
  <si>
    <t xml:space="preserve">Avance meta indicadores a junio 30 de 2024 por Direcciones </t>
  </si>
  <si>
    <t>Dirección Responsable</t>
  </si>
  <si>
    <t>Número de
Indicadores</t>
  </si>
  <si>
    <t xml:space="preserve">% promedio Meta </t>
  </si>
  <si>
    <t xml:space="preserve">% de avance 
acumulado </t>
  </si>
  <si>
    <t>Dirección General</t>
  </si>
  <si>
    <t>Dirección de Cooperación Interinstitucional</t>
  </si>
  <si>
    <t>Dirección de Demanda de Cooperación Internacional</t>
  </si>
  <si>
    <t>Dirección de Oferta de Cooperación Internacional</t>
  </si>
  <si>
    <t>Dirección Administrativa y Financiera</t>
  </si>
  <si>
    <t xml:space="preserve">TOTAL </t>
  </si>
  <si>
    <t>Avance meta indicadores a junio 30 de 2024 por Procesos</t>
  </si>
  <si>
    <t>Administración de Recursos de Cooperación Internal</t>
  </si>
  <si>
    <t>Gestión Contractual</t>
  </si>
  <si>
    <t>Gestión del Talento Humano</t>
  </si>
  <si>
    <t>Gestión Financiera</t>
  </si>
  <si>
    <t>Gestión de Servicios Administrativos</t>
  </si>
  <si>
    <t xml:space="preserve">Gestión de Tecnologías de la Información </t>
  </si>
  <si>
    <t>Direccionamiento Estratégico y Planeación</t>
  </si>
  <si>
    <t>Gestión Jurídica</t>
  </si>
  <si>
    <t>Evaluación Control y Mejora</t>
  </si>
  <si>
    <t>Gestión de Comunicaciones</t>
  </si>
  <si>
    <t>Preparación y Formulación</t>
  </si>
  <si>
    <t>Implementación y Seguimiento</t>
  </si>
  <si>
    <t>Identificación y Priorización</t>
  </si>
  <si>
    <t>Seguimiento Objetivos Estratégicos (corte a 30de Junio)</t>
  </si>
  <si>
    <t>Objetivo Estratégico</t>
  </si>
  <si>
    <t>Alinear la cooperación internacional a las prioridades y agendas de desarrollo.</t>
  </si>
  <si>
    <t>Gestionar conocimiento orientado al fortalecimiento de capacidades en cooperación internacional para el desarrollo</t>
  </si>
  <si>
    <t>Optimizar el modelo de operación para contribuir de manera efectiva al logro de los propósitos institucionales</t>
  </si>
  <si>
    <t>Producir información de calidad, oportuna y pertinente, para la toma de decisiones en materia de cooperación internacional al desarrollo</t>
  </si>
  <si>
    <t>AVANCE PLAN DE ACCIÓN A JUNIO 30 DE 2024</t>
  </si>
  <si>
    <t>PROCESO</t>
  </si>
  <si>
    <t>AVANCE PROMEDIO ENTREGABLES</t>
  </si>
  <si>
    <t>AVANCE PROMEDIO ENTIDAD</t>
  </si>
  <si>
    <t>AVANCE PROMEDIO META INDICADORES</t>
  </si>
  <si>
    <t>AVANCE ENTIDAD</t>
  </si>
  <si>
    <t>Direccionamiento Estratégico</t>
  </si>
  <si>
    <t>Gestión de Talento Humano</t>
  </si>
  <si>
    <t>Gestión Administrativa</t>
  </si>
  <si>
    <t>Gestión de Tecnologías de la información y las
 Comunicaciones</t>
  </si>
  <si>
    <t>Evaluación, Control y Mejora</t>
  </si>
  <si>
    <t>Administración de Recursos</t>
  </si>
  <si>
    <t>SEGUIMIENTO AVANCE ENTREGABLES DEL PLAN DE ACCIÓN SEGUNDO TRIMESTRE 2024 (INDICADORES Y ACTIVIDADES)</t>
  </si>
  <si>
    <t xml:space="preserve">Producto Institucional / Producto de Gestión </t>
  </si>
  <si>
    <t>Gerente del Producto</t>
  </si>
  <si>
    <t>Dirección  responsable del Producto</t>
  </si>
  <si>
    <t>Indicador de resultado (subproducto)</t>
  </si>
  <si>
    <t>Proceso Responsable del subproducto</t>
  </si>
  <si>
    <t>Fórmula del indicador</t>
  </si>
  <si>
    <t>Unidad de medida de indicador e</t>
  </si>
  <si>
    <t xml:space="preserve">Línea base </t>
  </si>
  <si>
    <t>Meta a 31 de marzo</t>
  </si>
  <si>
    <t xml:space="preserve">Meta a 30 de Junio </t>
  </si>
  <si>
    <t xml:space="preserve">Meta a 30 de Septiembre </t>
  </si>
  <si>
    <t xml:space="preserve">Meta a 31 de diciembre </t>
  </si>
  <si>
    <t>Meta anual vigencia</t>
  </si>
  <si>
    <t>Avance a Junio 30</t>
  </si>
  <si>
    <t>Avance acumulado</t>
  </si>
  <si>
    <t>Analisis avance indicador</t>
  </si>
  <si>
    <t>Nombre de la actividad establecida</t>
  </si>
  <si>
    <t>Presupuesto por actividad</t>
  </si>
  <si>
    <t>Avance promedio 
acumulado de las 
actividades</t>
  </si>
  <si>
    <t>Peso ponderado de la actividad</t>
  </si>
  <si>
    <t>Avance % en el 1º trimestre</t>
  </si>
  <si>
    <t>Avance % en el 2º trimestre</t>
  </si>
  <si>
    <t>Analisis avance de la actividad</t>
  </si>
  <si>
    <t>Observaciones</t>
  </si>
  <si>
    <t>1. Observatorio de Cooperación Internacional técnica y Financiera no reembolsable</t>
  </si>
  <si>
    <t>Maria Paula Alonso</t>
  </si>
  <si>
    <t>1. Producidos el 100% de los documentos definidos en el plan de trabajo para la vigencia 2024</t>
  </si>
  <si>
    <t>Gestión de comunicaciones</t>
  </si>
  <si>
    <t>Ejecutar las actividades necesarias para realizar los documentos definidos en el plan de trabajo para la vigencia 2024</t>
  </si>
  <si>
    <t>porcentaje</t>
  </si>
  <si>
    <t>N/A</t>
  </si>
  <si>
    <t>De acuerdo con el indicador “Producidos el 100% de los documentos definidos en el plan de trabajo para la vigencia 2024.”, en el periodo abril-junio, se tuvo un avance de 23%, se cumple con los avances de actividades programadas como: “documento de educación y comunicación para el desarrollo”, “documentos de análisis”, “fichas país y fichas actor” y “boletín de noticias”. Se presenta un retraso en el documento de “informe de la cooperación 2023”, debido a falta de tiempo por otros compromisos que se han presentado. Se espera entregar el documento antes de terminar el siguiente trimestre julio-septiembre. La justificación de este último documento y demás evidencias se encuentran en la carpeta “Evidencias indicadores”</t>
  </si>
  <si>
    <t>1. Producir documentos a partir de insumos relacionados por las direcciones técnicas</t>
  </si>
  <si>
    <t>En el trimestre de abril-junio se avanzó en la realización de las actividades establecidas en el plan de acción, de la siguiente manera:
1.	Se cumple con la entrega de las fichas diagramadas y listas para difusión y uso de los actores internos y externos de APC Colombia de:  entregó Fichas País: Ghana , Senegal, Indonesia y Tailandia. 
2.	Se presenta avance en el desarrollo de las fichas país: Kenia, Panamá, Sudáfrica, México y las ficha actor: fundación Howard Buffet, Direct Relief.
3.	Se presenta el producto “boletín de noticias”, el cual tiene como objetivo compartir con los funcionarios de la entidad, noticias relevantes en temas priorizados por el gobierno y la APC Colombia.
Del presupuesto asignado a la actividad, en el periodo de abril-junio se han ejecutado 12.300.000 y se tiene un acumulado hasta junio de 24.600.000.</t>
  </si>
  <si>
    <t>Se ha venido ejecutando el avance de cada una de las actividades del proyecto conforme a lo planeado, derivado de ello se presenta consistencia en el avance promedio de los indicadores y el avance de las actividades. se recomienda revisar y ajustar el documento soporte del indicador de las actividades programadas, pues el reporte refiere primer trimestre, así como adjuntar la programación de las actividades .
Respecto a los soportes de las actividades, hace falta incluir el soporte 9 de la actividad 2</t>
  </si>
  <si>
    <t xml:space="preserve">2. Realizadas el 100% de las actividades programadas desde el observatorio de cooperación internacional técnica y financiera no reembolsable
</t>
  </si>
  <si>
    <t>Actividades ejecutadas sobre actividades programadas</t>
  </si>
  <si>
    <t>De acuerdo con el indicador “Actividades ejecutadas sobre actividades programadas”, en el periodo abril-junio, se tuvo un avance de 25%. Se cumplieron con los tiempos programados de las siguientes actividades: “espacios intersectoriales”, “Modelo APC Colombia”, “Espacios de fortalecimiento de capacidades”, “Club de lectura” y “acompañamiento en la planificación y desarrollo de eventos de la entidad relacionados con la CI”</t>
  </si>
  <si>
    <t>2. Generar espacios de conocimiento</t>
  </si>
  <si>
    <t>En el trimestre abril-junio, el Observatorio de Cooperación Internacional técnica y financiera no reembolsable de la entidad, avanzó en la realización de las actividades establecidas en su plan de acción de la siguiente manera:
1.	Se realizó el Primer Modelo APC Colombia Interuniversitario,  para este espacio se contó con la participación de 5 universidades: Universidad Jorge Tadeo Lozano, Universidad Santo Tomas, Universidad EAN, Pontifica Universidad Javeriana y Universidad Militar Nueva Granda, en donde participaron 76 estudiantes y 5 profesores, el reto de desarrollo del espacio fue: resiliencia climática con enfoque comunitario. Para el desarrollo del Modelo se integró la metodología de Mapeo de soluciones promovida por el Laboratorio de Aceleración del PNUD.				
2.	Se dio respuesta al Instituto Universitario UNIPAZ, ubicado en Barranbermeja frente a su solicitud de una charla para fortalecimiento de capacidades entorno a la cooperación. El evento se realizó de manera remota como un espacio de oportunidad para que la universidad conociera temas como: la arquitectura de la cooperación internacional, modalidades de cooperación de la entidad, y el portafolio de servicios que APC Colombia comparte.				
3.	El observatorio de cooperación de APC Colombia, participó en la tercera semana de internacionalización de la UCEVA, en la ciudad de Tulúa en la mesa intersectorial para la cooperación, se presentó la ruta de articulación propuesta desde el observatorio entre la academia, los actores territoriales y de cooperación. En el espacio también participaron: Cancillería, ICETEX, PanAfrican Council, Embajada de Corea, Instituto Confucio, Cámaras de comercio de Tulúa, Buga, Cartago, Universidades de Panamá, México y Argentina, Universidad Embera y Organizaciones de la sociedad civil.
4.	Se realizó apoyo en la Semana de Internacionalización en CECAR: Incluyó una charla sobre la gira África 2023 y una sesión con la Embajadora de Colombia en Sudáfrica sobre relaciones bilaterales y políticas de cooperación.
5.	Se recibió la solicitud de la Pontificia Universidad Javeriana para que el Observatorio de Cooperación participara y realizara las palabras de apertura del IX Modelo de Naciones Unidas (PUJMNUN) organizado por dicha universidad. La participación del Observatorio de Cooperación en este modelo es un reconocimiento a su experiencia y liderazgo en temas de cooperación internacional y Modelo APC Colombia, aportando una perspectiva enriquecedora al evento.
6.	Se relizó el primer "ESPACIO INTERSECTORIAL DE COOPERACIÓN INTERNACIONAL: Universidad – Gobierno – Organizaciones de la sociedad civil (OSC) - Sector privado” con el objetivo de favorecer un espacio de apropiación social sobre la Estrategia Nacional de Cooperación Internacional (ENCI 2023-2026), el Sistema Nacional de Cooperación Internacional (SNCI) y la articulación de las oportunidades que desde la cooperación académica y científica existen. El espacio se desarrolló en Valledupar en las instalaciones de la Universidad Popular del Cesar y en alianza con esta misma institución pública de educación superior, el programa de la Unión Europea Euraxess y el ICETEX. Con este ejercicio se quiere aportar a la dinamización del SNCI desde los actores de la academia y la cooperación científica y académica. El espacio contó también con la participación del Sistema Nacional de Aprendizaje Alemán y la Fundación Carolina Colombia.
7.	Desde el Observatorio de Cooperación, buscando incentivar e impulsar la participación de la academia en oportunidades de cooperación internacional se compartieron convocatorias como:  "Diseño e Implementación de una Plataforma Innovadora para la Experimentación del Conocimiento en el marco de la Cooperación Sur-Sur y Triangular de la Región Iberoamericana" ofertada por la AGENCIA CHILENA DE COOPERACION INTERNACIONAL PARA EL DESARROLLO (AGCID), International Workshop On Agricultural Research And Innovation For Resilient Livelihoods In Drylands ofrecida por el Centro de ciencia y tecnología de países no alineados y otros países en desarrollo (NAM S&amp;T Centre), XV Convocatoria “Plataforma de Movilidad Académica y Estudiantil de la Alianza del Pacífico”. 
8.	Se llevaron a cabo varias reuniones virtuales con universidades y organizaciones, con el objetivo de coordinar actividades y establecer hojas de ruta para futuras colaboraciones, estos espacios e realizaron con los siguientes actores: Universidad de los Andes, Fundación Grupo Social, Universidad CIAF de Pereira, UPTC, CUEE. Los actores mostraron interés en el plan de trabajo del Observatorio y realizaron solicitudes de articulación con sus actividades de generar espacios de conocimiento.
9.	se realizó una reunión virtual entre el Observatorio de APC Colombia e ICLEI. La reunión fue realizada con el propósito de establecer una hoja de ruta de trabajo conjunto, con miras a la realización del próximo Modelo APC Colombia en el marco de la COP 16. Como resultado de esta reunión, se estableció que: ICLEI fungirá como el enlace articulador entre el Observatorio de APC Colombia y el Global Youth Biodiversity Network (GYBN). ICLEI apoyará al Observatorio en la divulgación, entre sus diversos aliados, las soluciones ganadoras que se construyan dentro del Modelo APC Colombia.
10.	se realizó la primera sesión del Club de Lectura: "El Mundo en letras" con estudiantes de la universidad La Gran Colombia. El Club de Lectura es uno de los espacios de conocimientos que busca fomentar la participación ciudadana y la gestión del conocimiento desde el Observatorio. Esta primera sesión fue organizada y gestionada por el Observatorio de la APC Colombia, y contó con la moderación de un funcionario de planta de la Dirección de Oferta de Cooperación Internacional de la APC Colombia.
11.	se realizó una reunión virtual entre el Observatorio de APC Colombia y el representante de CIDESCO encargado de liderar la participación de las universidades del Pacifico en la COP 16 en Cali. El propósito y resultado de esta reunión, fue el establecimiento de la hoja de ruta para el desarrollo del Modelo APC Colombia en 3 ciudades del Valle del Cauca: Tuluá, Palmira y Buenaventura. Se revisó la posibilidad de certificar la participación de los jóvenes en el Modelo APC Colombia junto con CIDESCO y las universidades anfitrionas.
12.	Se realizó una reunión con Global Youth Biodiversity Network-GYBN para el desarrollo del Modelo APC Colombia en el marco de la COP16, en donde se planteo una articulación entre las partes, para establecer una hoja de ruta en conjunto para la participación de los jóvenes en la COP16.
13. El observatorio de cooperación se encuentra liderando el Modulo 5 del diplomado de cooperación, organizado por APC Colombia y la ESAP.
De acuerdo con el presupuesto asignado a  la actividad, en el periodo de abril -junio se efectuó 6.800.000. El preseupuesto de esta actividad se ejecuto de manera completa en el periodo acumulado de enero a mayo con un valor total de 13.600.000</t>
  </si>
  <si>
    <t>2. Diseño e Implementación de la Estrategia de Gestión del Conocimiento y la Innovación</t>
  </si>
  <si>
    <t>Carlos Alberto Cifuentes</t>
  </si>
  <si>
    <t xml:space="preserve">1. Porcentaje de implementación en la vigencia 2024, de la estrategia de gestión del conocimiento y la innovación diseñada. </t>
  </si>
  <si>
    <t xml:space="preserve">Porcentaje de ejecución en la vigencia 2024, de la estrategia de gestión del conocimiento y la innovación diseñada. </t>
  </si>
  <si>
    <t>Porcentaje</t>
  </si>
  <si>
    <t xml:space="preserve">Al finalizar el segundo trimestre se ha avanzado en lo siguiente: 
1. Propuesta de Estrategia de Gestión de conocimiento presentada al área de Planeación de la entidad.
2. Se avanzó con la DOCI para iniciar el diseño del repositorio de saberes misionales de APC-Colombia. 
3. Se presentó la propuesta de la Unidad de capacitación a la aseora de Planeación y al Director de Demanda. 
4. Se levantó el contenido para la linea de pre- inducción y re inducción, se presentó a TH y a Comunicaciones. </t>
  </si>
  <si>
    <t>1. Diseñar la estrategia de gestión del conocimiento y la innovación.</t>
  </si>
  <si>
    <t xml:space="preserve">Sobre el documento de Estrategia de Gestión de Conocimiento y la Innovación, presentado a Planeación, se realizaron talleres con Función Pública para complementarla y concluirla. </t>
  </si>
  <si>
    <t>Los documentos soportes presentados no dan cuenta del avance señalado para algunas de las actividades, así como del indicador, por otra parte no existe coherencia entre el avance acumulado de la meta del indicador y el avance promedio de las actividades. Lo anterior denota excesivo retrazo en el avance del proyecto a junio 30 de 2024. No se señalan las causas del retrazo, así como tampoco las acciones a tomar, que permitan alcanzar el objetivo del proyecto, al cierre de la vigencia.</t>
  </si>
  <si>
    <t>2. Diseñar y habilitar el repositorio de saberes misionales y de apoyo de APC-Colombia</t>
  </si>
  <si>
    <t xml:space="preserve">Se hizo un ejercicio con DOCI para poder iniciar el diseño del repositorio de saberes misionales. </t>
  </si>
  <si>
    <t>3. Determinar la estructura para contar con una unidad de capacitación, acompañamiento y formulación de proyectos</t>
  </si>
  <si>
    <t xml:space="preserve">Se presentó a Planeación y a la Dirección de Demanda una propuesta para la estructuración de la Unidad. </t>
  </si>
  <si>
    <t>4. Implementar los componentes de la estrategia de gestión del conocimiento y la innovación, en las líneas de preinducción, inducción, reinducción y gestión documental programados para la vigencia 2024.</t>
  </si>
  <si>
    <t xml:space="preserve">Se levanto el contenido del componente de pre, inducción y re inducción y se presentó a Talento Humano y a Comunicaciones. </t>
  </si>
  <si>
    <t>3. Plan Estratégico de Comunicaciones</t>
  </si>
  <si>
    <t>1. Cumplimiento del Plan Estratégico de Comunicaciones 2024</t>
  </si>
  <si>
    <t>Porcentaje de Cumplimiento del Plan Estratégico de Comunicaciones 2024</t>
  </si>
  <si>
    <t>El avance general de la meta a junio 30 de 2024 es del 50 %. Se ha logrado un avance significativo en la ejecución de las comunicaciones internas y externas planificadas.  Se mantuvo la continuidad del desarrollo y la entrega de los productos comunicativos establecidos y solicitados, asegurando la coherencia, oportunidad y calidad de cada uno. Vale precisar que en cuanto al Plan Estratégico de Comunicaciones, este ya modificó, según las actuales políticas de Gobierno y apuestas institucionales y se adelanta la gestión de la aprobación por parte de la Alta Dirección para ser presentado y aprobado por el Comité Interinstitucional de Gestión y Desempeño. Se espera tenerlo en el siguiente trimestre.</t>
  </si>
  <si>
    <t>1. Aprobar e implementar el PEC 2024</t>
  </si>
  <si>
    <t>En el segundo trimestre del 2024, el Plan Estratégico de Comunicaciones, PEC, mantuvo su  objetivo de aumentar el reconocimiento y posicionamiento de Colombia como país dual de cooperación internacional en el ámbito local, regional y global, respondiendo a las necesidades de la Agencia, en temas de comunicación, interna y externa, para afianzar la eficacia, eficiencia, calidad y transparencia institucional para el desarrollo sostenible. 
Vale precisar que el PEC ha sido ajustado a las actuales apuestas de la entidad, pero aún está pendiente de aprobación en el Comité Interinstitucional. Por esa razón el cumplimiento de esta actividad está por debajo de la expectativa de la meta en este periodo de tiempo.</t>
  </si>
  <si>
    <t>El avance del proyecto no se ha dado en los términos planeados, derivado de ello la actividad relacionada con la elaboración y aprobación del Plan Estratégico de Comunicaciones no ha sido culminada, debido a que falta la aprobación del mismo, por lo que es necesario que se solicite la modificación dentro del Plan de Acción de la fecha estimada dentro de la cual se culminará la actividad, por otra parte, frente al desarrollo de la actividad de desarrollar la estratégia de redes sociales no se aporta evidencia. 
En lo relacionado con la meta del indicador , el avance porcentual del mismo no es congruente con el del promedio de las actividades, el analisis no da cuenta de la razón de esa desviación .</t>
  </si>
  <si>
    <t>2. Visibilizar eventos institucionales de la Agencia</t>
  </si>
  <si>
    <t>Todos los eventos, tanto internos como externos, se han visibilizado en los canales respectivos de manera oportuna. Cada espacio ha contado con un cubrimiento de parte del equipo profesional del proceso y se han programado y creado piezas especiales cuando algún evento así lo requiere.</t>
  </si>
  <si>
    <t>3. Publicar boletines externo e internos</t>
  </si>
  <si>
    <t>El cumplimiento de la elaboración y publicación de productos como: Boletín Semanal, intranet Mi Agencia, pantallas digitales, correos institucionales, eventos y campañas.
En los canales externos se cuenta con la sede electrónica, las redes sociales, el boletín mensual, las estrategias con medios de comunicación y publicaciones impresas, entre otros, se ha dado en su totalidad; logrando con ello mayor visibilización de la Agencia.</t>
  </si>
  <si>
    <t>4. Desarrollar estrategia de redes sociales</t>
  </si>
  <si>
    <t>Se destaca el hecho de que se avanza en el trabajo de  visibilizar y posicionar a APC Colombia, a través de estrategias pedagógicas que permita a los ciudadanos conocer más de la entidad, afianzar el sentido de pertenencia y mostrar el impacto territorial.</t>
  </si>
  <si>
    <t>4. Implementación del Plan de Trabajo de Control Interno vigencia 2024</t>
  </si>
  <si>
    <t>Alex Alberto Rodríguez</t>
  </si>
  <si>
    <t xml:space="preserve">1. Cumplimiento plan de trabajo </t>
  </si>
  <si>
    <t>Evaluación control y mejora</t>
  </si>
  <si>
    <t>actividades del plan ejecutada/actividades del plan programadas</t>
  </si>
  <si>
    <t>Al segundo trimestre se han ejecutado 3 de las actividades planeadas , las cuales están publicadas en la pagina WEB de la Agencia y se encuentra en ejecución una de ellas, así:
Publicadas:
1. Austeridad I trimestre 2024
2. Informe PAAC I cuatrimestre 2024
3. Informe de PQRSD Primer Semestre 2024
En ejecución:
1. Evaluación (Auditoría) sobre la Politica de Participación Ciudadana
De 5 activivdades planeadas se ejecuctaron 3,5</t>
  </si>
  <si>
    <t>1. Formular plan de trabajo (auditoría)</t>
  </si>
  <si>
    <t>Desde el proceso de Evaluación, Control y Mejoramiento se realizó formulación del Plan del Trabajo, el cuál fue presentado y aprobado en el Comité de Coordinación de Control Interno el día 2 de mayo de 2024, como se observa en el acta de la referida sesión y publicada en el link https://www.apccolombia.gov.co/sites/default/files/2024-05/Acta%2001%20Comite%20Institucional%20de%20Coordinacion%20de%20Control%20Interno%202024.pdf.
El Plan de Trabajo se encuentra publicado en la pagina WEB de la agencia, en el siguiente enlace https://www.apccolombia.gov.co/transparencia-y-acceso-la-informacion-publica/4-planeacion/48-informes-de-la-oficina-de-control-7</t>
  </si>
  <si>
    <t xml:space="preserve">El avance de la meta acumulada del indicador no alcanzó la meta propuesta para el cierre del período, no se menciona la razón o razones que impidieron el cumplimiento, así como si el no haber alcanzado la meta incidirá en el alcance de las metas de los proximos períodos, o si es necesario reformular las metas para el tercer y cuarto paeríodo, por otra parte, en cuanto al avance del desarrollo de las actividades, el promedio se ha dado dentro de lo previsto, sin embargo, no hay coherencia entre el avance de la meta acumulada del indicador y el de las actividades, se recomienda revisar los criterios tenidos en cuenta para formular las metas del indicador y si es del caso proponer los ajustes correspondientes, a fin de que el avance de las mismas guarde mayor coherencia con el avance promedio del de las actividades.
</t>
  </si>
  <si>
    <t>2. Ejecutar el plan de trabajo (auditoría)</t>
  </si>
  <si>
    <t>5. Implementación de la política de prevención de daño antijurídico en la vigencia 2024</t>
  </si>
  <si>
    <t xml:space="preserve">Diana del Pilar Morales </t>
  </si>
  <si>
    <t>1. Avance de implementación de la política de prevención de daño antijurídico en la vigencia 2024</t>
  </si>
  <si>
    <t>Porcentaje de avance  de implementación de la política de prevención de daño antijurídico en la vigencia 2024</t>
  </si>
  <si>
    <t xml:space="preserve">Acorde con el indicador y la actividad establecida se llevaron a cabo trece (13) mesas interinstitucionales correspondientes al periodo comprendido de abril a junio de 2024. </t>
  </si>
  <si>
    <t xml:space="preserve">1. Realizar mesas de trabajo interinstitucional con entidades aliadas técnicas, beneficiarias, ejecutoras y oferentes de cooperación internacional técnica y financiera no reembolsable, a solicitud de las direcciones técnicas y áreas de trabajo de la Agencia. </t>
  </si>
  <si>
    <t>En segundo trimestre con corte al 30 de junio de 2024, se dio cumplimiento a la totalidad de las actividades establecidas para el periodo, a través de las siguientes acciones: • Trece (13) mesas de trabajo interinstitucional con entidades aliadas técnicas, beneficiarias, ejecutoras y oferentes de cooperación internacional técnica y financiera no reembolsable, que fueron solicitadas por los diferentes actores de la cooperación, las Direcciones Técnicas y áreas de trabajo de la Agencia</t>
  </si>
  <si>
    <t>El avance de la meta acumulada del indicador, como el promedio del desarrollo de las actividades del entrtegable se ha dado dentro de lo previsto, sin embargo, no hay coherencia entre el avance de la meta acumulada del indicador y el de las actividades, se recomienda revisar los criterios tenidos encuenta para formular las metas del indicador y si es del caso proponer los ajustes correspondientes, a fin de que el avance de las mismas guarde mayor coherencia con el avance promedio del de las actividades.</t>
  </si>
  <si>
    <t>2. Realizar un espacio de conocimiento con supervisores de contratos de APC - Colombia y aliados técnicos.</t>
  </si>
  <si>
    <t>Para el primer trimestre en su oportunidad se reportó el cumplimiento de la actividad prevista espacio de conocimiento de supervisores de contrato de APC-Colombia y aliados técnicos</t>
  </si>
  <si>
    <t>6. Implementación del plan Maestro de Planeación y Seguimiento Institucional 2024</t>
  </si>
  <si>
    <t>María Victoria Losada</t>
  </si>
  <si>
    <t>1. Plan Maestro 2024 implementado</t>
  </si>
  <si>
    <t>Porcentaje de avance de implementación del plan maestro 2024</t>
  </si>
  <si>
    <t>Durante el segundo trimestre se continuo adelantando el desarrollo de las actividades previstas en el Plan Maestro de Planeación de Planeación, bajo la metodología del PHVA,  como se evidencia en el archivo del plan maestro, el cual hace parte de las evidencias las actividades mas representativas que dan cuenta del avance son: Alistar el proceso para la construcción de la planeación Estratégica, Preparar y alistar la Audiencia Pública de Rendición de Cuentas 2023, Brindar orientación a los usuarios en el diligenciamiento del formulario FURAG, Seguimiento semestral al Plan Estratégico Institucional 2023-2026, Formular proyecto de Inversión Fortalecimiento  Institucional de capacidades (Definir la estructura del proyecto), Gestionar de trámites presupuestales. (Realizar el seguimiento a los trámites de recursos de inversión , cesión de espacio fiscal), Generar alertas en el cumplimiento de la planeación institucional 2024. Validar actualizaciones y/o ajuste a los proyectos de inversión. Es importante señalar que algunas de las actividades previstas para terminarse en el 2º trimestre, se ejecutarán en el 3º, lo cual no afectará el cumplimiento de las metas previstas para el 3º período</t>
  </si>
  <si>
    <t>1. Formular el cronograma de acciones del plan Maestro de Planeación  2024</t>
  </si>
  <si>
    <t>El desarrollo de la activifdad se efectuo en el primer trimestre 2024</t>
  </si>
  <si>
    <t>Durante el período se continuo avanzando con el desarrollo de las actividades asociadas al Plan maestro, sin embargo es importante señalar que aunque el avance de las actividades en promedio es semejante al avance de la meta acumulada del indicador, el avance de la meta programada no se alcanzó, no obstante,  Es importante señalar que algunas de las actividades previstas para terminarse en el 2º trimestre, se ejecutarán en el 3º, lo cual no afectará el cumplimiento de las metas previstas para el 3º período</t>
  </si>
  <si>
    <t>2. Realizar la ejecución y seguimiento a las acciones del cronograma</t>
  </si>
  <si>
    <t>Durante el segundo trimestre se continuo adelantando el desarrollo de las actividades previstas en el Plan Maestro de Planeación de Planeación, bajo la metodología del PHVA,  como se evidencia en el archivo del plan maestro, el cual hace parte de las evidencias las actividades mas representativas que dan cuenta del avance son: Alistar el proceso para la construcción de la planeación Estratégica, Preparar y alistar la Audiencia Pública de Rendición de Cuentas 2023, Brindar orientación a los usuarios en el diligenciamiento del formulario FURAG, Seguimiento semestral al Plan Estratégico Institucional 2023-2026, Formular proyecto de Inversión Fortalecimiento  Institucional de capacidades (Definir la estructura del proyecto), Gestionar de trámites presupuestales. (Realizar el seguimiento a los trámites de recursos de inversión , cesión de espacio fiscal), Generar alertas en el cumplimiento de la planeación institucional 2024. Validar actualizaciones y/o ajuste a los proyectos de inversión</t>
  </si>
  <si>
    <t xml:space="preserve">Unidad de medida de indicador </t>
  </si>
  <si>
    <t>Avance promedio 
acumulado 
de las 
actividades</t>
  </si>
  <si>
    <t>Avance %en el 1º trimestre</t>
  </si>
  <si>
    <t xml:space="preserve">1. Implementación de la Estrategia Nacional de Cooperación Internacional ENCI 2023-2026. </t>
  </si>
  <si>
    <t>Diego Alejandro Zuluaga</t>
  </si>
  <si>
    <t>1.  Estrategia ENCI 2023-2026 implementada</t>
  </si>
  <si>
    <t xml:space="preserve">Preparación y formulación de la Cooperación Internacional </t>
  </si>
  <si>
    <t xml:space="preserve">Porcentaje de avance en la implementación estrategia  ENCI 2023-2026. </t>
  </si>
  <si>
    <t xml:space="preserve">Durante el periodo correspondiente de abril a junio, se realizó el seguimiento y cumplimiento del indicador Estrategia ENCI 2023-2026 implementada, este indicador en el segundo trimestre se ha avanzado en 25% el cual se evidencia el avance de cada una de las actividades planificadas en el plan de acción. 
Se resalta que para el segundo trimestre que con corte a 30 de junio, la actividad que más avance ha tenido es la de fortalecimiento de capacidades, asimismo a la fecha se cuenta con dos planes de trabajo estructurados de los departamentos de Antioquia y Guaviare, por otra parte la estrategia de apropiación institucional y social técnica de cooperación internacional feminista se logró realizar articulación y gestión institucional para la conformación de un equipo interadministrativo
Se concluye que para este indicador se ha logrado avanzar en un 50% acumulado, sin embargo, es importante resaltar que para las actividades relacionas con 1. Implementar la estrategia de apropiación institucional y social de la linea tecnica de la Cooperación internacional feminista y Elaborar la linea tecnica interseccional (Genero, Etnicos, Territorio) de la Cooperación Internacional. No se ha logrado avanzar en planificación y construcción de los documentos según lo planificado, por tal motivo se encuentra una diferencia entre el avance promedio de las actividades con respeto al avance del indicador. 
</t>
  </si>
  <si>
    <t>1. Elaborar y hacer seguimiento a 10 planes de trabajo para la vigencia 2024 de Cooperación Internacional.</t>
  </si>
  <si>
    <r>
      <rPr>
        <sz val="11"/>
        <color rgb="FF000000"/>
        <rFont val="Calibri"/>
        <scheme val="minor"/>
      </rPr>
      <t xml:space="preserve">Se formularon los planes de trabajo de: Antioquia y Guaviare. Se encuentra en proceso  de elaboración. 
•	Huila,
•	Tolima 
•	Meta 
•	Risaralda.
•	Caldas 
•	 Quindío. 
•	Bogotá. 
•	Cundinamarca 
•	Boyacá. 
En esta actividad se ha avanzado según la concertación de las agendas de cada uno de los territorios, en la parte presupuestal en el apoyo con los contratos de OPS para el segundo trimestre  un valor ejecutado por </t>
    </r>
    <r>
      <rPr>
        <b/>
        <sz val="11"/>
        <color rgb="FF000000"/>
        <rFont val="Calibri"/>
        <scheme val="minor"/>
      </rPr>
      <t xml:space="preserve">$77,500,000
</t>
    </r>
    <r>
      <rPr>
        <sz val="11"/>
        <color rgb="FF000000"/>
        <rFont val="Calibri"/>
        <scheme val="minor"/>
      </rPr>
      <t xml:space="preserve">De acuerdo con lo dicho anteriormente al cierre del segundo trimestre se ha avanzado en el desarrollo de la actividad de un 40% acomulado. </t>
    </r>
  </si>
  <si>
    <t>Se reporta un avance del entregable o proyecto durante el semestre para cada una de las actividades, de en promedio el 35%, el cual es bajo con rrespecto al avance de la meta del indicador (50%), ello por cuanto se menciona que no se ha avanzado en el desarrollo de las actividades de Implementar la estratgia y de elaborar la línea técnica, sin ebargo es necesario que con base en las razones identificadas como motivos del retrazo, se identifiquen las acciones a seguir y se haga particular seguimiento al desarrollo de dichas acciones, a fin de poder superar los escollos identificados que garanticen la ejecución total de las mismas al cierre de la vigencia, y por lo tanto del proyecto. de otra parte, se presenta un avance en la ejecución de los recursos asignados a algunas de las actividades</t>
  </si>
  <si>
    <t xml:space="preserve">2. Desarrollar 5 acciones de fortalecimiento de capacidades en gestión de cooperación internacional. </t>
  </si>
  <si>
    <t xml:space="preserve">se adelantó las siguientes acciones. 
• Diplomado de Cooperación Internacional con la ESAP, en el marco del convenio suscrito. Avance 40% para un total de 270 inscritos en la primer cohorte.
• Participación en la Estrategia Juntos por el Territorio. Avance 10%. Se mantuvieron varias reuniones con la dirección de Fortalecimiento y Apoyo a la Gestión para revisar en cuál de estos componentes puede vincularse APC Colombia:
Ordenamiento Territorial y Adaptación al Cambio Climático
Política Pública Social
Asuntos Étnicos, Enfoque de Género y Minorías
Estructuración de Proyectos
Innovación Pública
Finanzas Públicas
Contratación Estatal
Consolidación de la Paz Total
• Acompañamiento a la ESAP en los municipios descritos en el CONPES 4091 de 2023. Cumplido 100% con 300 inscritos. El cumplimiento de esta actividad para el segundo trimestre de 2024, para esta actividad se ha cumplido con un 60% para este segundo semestre teniendo que las actividades desarrolladas se tuvo muy buena acogida por la población. 
Se concluye que para esta actividad se ha avanzado en el segundo trimestre en un 75% acumulado con lo planificado de las acciones en esta actividad, Dada con esta actividad se avanzado de manera articulada con otros actores " Federación nacional de departamentos y la ESAP" Se suscribio un contrato de OPS para aocmpañar el fortalecimiento de capacidad en articulacion con el observatorio de cooperación, el cual se ha ejecutado un valor presupuestal de $9,000,000
</t>
  </si>
  <si>
    <t>3. Implementar la estrategia de apropiación institucional y social de la linea tecnica de la Cooperación internacional feminista</t>
  </si>
  <si>
    <t xml:space="preserve">Para el segundo trimestre 2024, se viene avanzando en la gestión y construcción de la estrategia a desarrollar, se conformó el grupo interdependencia interadministrativo para avanzar en el plan de trabajo de cooperación internacional feminista. El cual se da un cumplimiento a esta actividad de un 5%. 
Por otra parte es importante mencionar que teniendo en cuenta el cambio de responsable en la actividad para el primer y segundo trimestre, no se ha logrado avanzar según lo esperado y lo planificado, sin embargo ya como se cuenta con un equipo interdependencia para el proximo reporte se espera mostrar mayor avance en la actividad. </t>
  </si>
  <si>
    <t xml:space="preserve">4. Elaborar la linea tecnica interseccional (Genero, Etnicos, Territorio) de la Cooperación Internacional. </t>
  </si>
  <si>
    <t xml:space="preserve">
Se ha avanzado junto con un equipó interdependencia la gestión de reuniones para la elaboración de la línea técnica interseccional de cooperación Internacional. El cual se da un cumplimiento a esta actividad de un 5%.
Por otra parte,  es importante mencionar que teniendo en cuenta el cambio de responsable en la actividad para el primer y segundo trimestre, no se ha logrado avanzar según lo esperado y lo planificado, sin embargo ya como se cuenta con un equipo interdependencia para el próximo reporte se espera mostrar mayor avance en la actividad.
</t>
  </si>
  <si>
    <t>2. Dinamización del Sistema Nacional de Cooperación Internacional.</t>
  </si>
  <si>
    <t xml:space="preserve">2. Sistema Nacional de Cooperación Internacional Dinamizado </t>
  </si>
  <si>
    <t>Preparación y formulación de la Cooperación Internacional</t>
  </si>
  <si>
    <t xml:space="preserve">Porcentaje de avance en la dinamización del Sistema Nacional de Cooperación Internacional. </t>
  </si>
  <si>
    <t xml:space="preserve">Durante el periodo correspondiente de abril a junio, se realizó el seguimiento y cumplimiento del indicador del Sistema Nacional de Cooperación Internacional Dinamizado, Se continua con el seguimiento de los planes de trabajo de reindustrialización y Paz, asimismo se instalaron los nuevos espacios de articulación sectorial y territorial de las mesas de Medio Ambiente, Pacifico capitulo Choco y valle del cauca. 
Por otra parte, se han realizado reuniones preparatorias a la puesta en marcha de las mesas territoriales de San Andrés, Guajira y las sectoriales de transición energética y sistema nacional de reforma agraria.
Adicionalmente, se cuenta con la formulación de los planes de trabajo de la mesa sectorial Ambiente, Capitulo Chocó y valle del cauca y plan de trabajo de la Mesa de reindustrialización, por otra parte se avanzó en los nuevos encuentros de COL-COL programados y el seguimiento  a los intercambios COSPE y ForumCIV,  cual se cumplió con  50%  acumulado del indicador.
</t>
  </si>
  <si>
    <t>5. Conformar 10 mesas de trabajo temáticas y territotoriales para la dinamización del Sistema Nacional de Cooperación Internacional - SNCI</t>
  </si>
  <si>
    <r>
      <rPr>
        <sz val="11"/>
        <color rgb="FF000000"/>
        <rFont val="Calibri"/>
        <scheme val="minor"/>
      </rPr>
      <t xml:space="preserve">Para el segundo trimestre del 2024, en esta actividad se ha logrado avanzar en las siguientes acciones: 
Durante el mes de abril, se avanzó en la segunda mesa técnica de la mesa de reindustrialización, se contó con la asistencia de 14 entidades del orden nacional, se llevó a cabo un ejercicio de fortalecimiento institucional por parte de la DD, DOCI y DAF se presentó el portafolio de servicio de APC COLOMBIA.
El 26 se dio la apertura a la mesa de Ambiente y Cambio Climático, donde se contó con la participación del DNP, Cancillería, DNP bajo el liderazgo de la oficina de asuntos internacionales del MADS. Se resalta que en este mes a temática avanzado en la formulación de plan de trabajo. 
Por otra parte, se llevó a cabo un espacio de presentación de lineamientos de CI, SNCI y ENCI a los municipios de Sogamoso, Isa, Tasco, Labranza grande del Departamento de Boyacá, este espacio contó con la participación del alcalde de Isa y los delegados de las demás alcaldías locales. 
Se realizó el ajuste del documento de dinamización del SNCI, el protocolo operativización de las mesas temáticas y territoriales. 
El 30 de abril se llevó a cabo la apertura de la mesa territorial pacifico capitulo chocó, el cual se desarrolló en la ciudad de Quibdó y se contó con la participación del Canciller, la gobernación del Chocó. La directora general de APC Colombia, los cooperantes, sociedad civil y 22 alcaldes municipales. 
Durante el mes de mayo se proyectó la circular conjunta que fue validada en el comité programático y estratégico del Sistema Nacional. 
A nivel territorial también se ha avanzado en la instalación de la mesa territorial pacifico capitulo valle del cauca. Este espacio contó con la participación y articulación del ministerio de relaciones exteriores, DNP, Gobernación del valle del Cauca y Alcaldía de Cali, a la fecha ya se encuentra con plan de trabajo formulado y en ejecución. 
Durante el mes de junio, se realizó el primer comité estratégico del SNCI de 2024, también se realizó una ruta de acción para los planes de trabajo de Paz reindustrialización, Ambiente y preparatorias de Catatumbo, Guajira, San Andrés, Bajo Cauca, Transición Energética, avance social. 
La participación y alineación con el ministerio de relaciones exteriores, OACP y Vicepresidencia para los diálogos de alto nivel con Alemania y estados Unidos. 
Se realizaron espacios de mesa preparatorias para la apertura de las mesas de la Guajira, Catatumbo, San Andrés y de Reforma Agraria y avance social Y la Socialización de la dinamización del sistema y su ruta de gestión en el comité directivo.
Se concluye que esta actividad a avanzado en segundo trimestre 35% y el 45% acumulado. En la ejecución presupuestal se a ejecutado aproximadamente un valor de </t>
    </r>
    <r>
      <rPr>
        <b/>
        <sz val="11"/>
        <color rgb="FF000000"/>
        <rFont val="Calibri"/>
        <scheme val="minor"/>
      </rPr>
      <t>$46.591.841</t>
    </r>
    <r>
      <rPr>
        <sz val="11"/>
        <color rgb="FF000000"/>
        <rFont val="Calibri"/>
        <scheme val="minor"/>
      </rPr>
      <t xml:space="preserve"> según lo planificado.
</t>
    </r>
  </si>
  <si>
    <t>Frente al desarrollo del entregable, el mismo se ha dado acorde con lo previsto, de ahí el desarrollo promedio de las actividades, que lo componen, el cual es de aproximadamenteel 45% y del 50% en la meta del indicador.  En cuanto a ja ejecución de los recursos asignados a cada una de las actividades el mismo se ha dado proporcional al avance de las respectivas actividades</t>
  </si>
  <si>
    <t>6. Elaborar y hacer seguimiento a 10 planes de trabajo tematicas y territoriales para la vigencia 2024 de Cooperación Internacional en el marco del SNCI</t>
  </si>
  <si>
    <r>
      <rPr>
        <sz val="11"/>
        <color rgb="FF000000"/>
        <rFont val="Calibri"/>
        <scheme val="minor"/>
      </rPr>
      <t xml:space="preserve">Esta actividad se ha logrado avanzar en la formulación del plan de trabajo de la mesa sectorial Ambiente, Chocó y valle del cauca, Plan de trabajo de la Mesa de reindustrialización. Se cumplió con un avance del 15% en esta actividad. Es importante mencionar que la ejecución presupuesta se a logrado avanzar con un </t>
    </r>
    <r>
      <rPr>
        <b/>
        <sz val="11"/>
        <color rgb="FF000000"/>
        <rFont val="Calibri"/>
        <scheme val="minor"/>
      </rPr>
      <t xml:space="preserve">$78,733,333 </t>
    </r>
    <r>
      <rPr>
        <sz val="11"/>
        <color rgb="FF000000"/>
        <rFont val="Calibri"/>
        <scheme val="minor"/>
      </rPr>
      <t xml:space="preserve">según lo  planificado con contratos de seguimiento de OPS. </t>
    </r>
  </si>
  <si>
    <t>7. Desarrollar 5 intercambios de conocimiento Col-Col, alineados a las prioridades de la ENCI 2023-2026</t>
  </si>
  <si>
    <r>
      <rPr>
        <sz val="11"/>
        <color rgb="FF000000"/>
        <rFont val="Calibri"/>
        <scheme val="minor"/>
      </rPr>
      <t xml:space="preserve">Durante este periodo se desarrollaron las siguientes actividades para dar cumplimiento a la actividad y al indicador principal. 
• Desarrollamos el intercambio Col- Col “Experiencias y prácticas de jóvenes en la construcción de paz para el desarrollo municipal” en articulación con GIZ en el municipio de Villavicencio, Meta. En este participaron 45 personas de organizaciones de jóvenes de Caquetá, Meta y Norte de Santander, que intercambiaron durante 3 días conocimientos y lecciones aprendidas sobre las estrategias y proyectos territoriales que pretenden mejorar las condiciones económicas, sociales y políticas de los y las jóvenes. Como resultado de este proceso se generaron 8 planes de acción que pretende incorporar los aprendizajes de este intercambio en cada una las organizaciones participantes.
• Desarrollamos junto a la GIZ el 5 y 6 de junio el intercambio Col- Col “Palabra dulce – tejido sano: encuentro para tejernos y cuidar la vida en el diálogo intercultural entre pensamiento indígena con los pueblos Nassa, Barí, Koreguaje, Murui Muina e Ingas e instituciones públicas”. En este participaron, delegados de los pueblos indígenas: Koreguaje,Murui, Inga, Nasa y Barí , de igual forma nos acompañaron representantes de la siguientes entidades: Jurisdicción Especial para la Paz –JEP-, Agencia para la Renovación del Territorio, Unidad para la Atención y Reparación Integral a las Víctimas, Centro Nacional de Memoria Histórica y Unidad de Restitución de Tierras, en este espacio se fortaleció el diálogo intercultural y multiactor en relación a las estrategias y mecanismos de sanación y recuperación emocional con enfoque étnico.
• Avanzamos en el proceso de articulación con la Secretaría de Bogotá para la realización de un intercambio Col- Col sobre manzanas del cuidado. En este marco, se sostuvo una reunión con el enlace de género de esta entidad donde se presentó la metodología y objetivos de esta modalidad de cooperación, de igual forma se compartieron los formatos técnicos para iniciar la estructuración y diseño del intercambio. Adicionalmente, acompañamos el espacio de relacionamiento entre APC Colombia y la Alta Consejería para las Relaciones Internacionales de la Alcaldía de Bogotá, donde se presentó la metodología y se evidenciaron posibilidades de articulación para compartir las buenas prácticas que tiene el distrito con otros territorios. Finalmente, se identificaron los ejes temáticos priorizados por ambas entidades y las posibles fechas para realizar el primer encuentro. Como resultado de todo este proceso, se acordaron fechas de entrega de los formatos relacionados con el diseño del intercambio y se revisó el documento técnico elaborado por ambas alcaldías. Presentamos la modalidad de cooperación Colombia enseña Colombia con el equipo PREVEC II de la cooperación alemana GIZ, esto con el propósito de articular esfuerzos para
intercambiar buenas prácticas sobre economía circular y negocios verdes. Producto de este encuentro se compartieron los formatos para la formulación de un intercambio Col- Col y se acordó una reunión de seguimiento a las negociaciones. Adicionalmente, acompañamos al equipo PREVEC II en el evento Conversapolis, como parte del proceso de formulación del intercambio Col- Col sobre economía circular. En este se abordaron las temáticas y actores que participarán en el primer encuentro de la metodología.
Como parte de la gestión del conocimiento de los intercambios Colombia enseña Colombia, construimos y compartimos con la GIZ el documento de sistematización del intercambio 
Col- Col Experiencias y prácticas de jóvenes en la construcción de paz para el desarrollo municipal”. Esto con el propósito de recibir los aportes técnicos y comentarios para consolidar la versión final de este documento. Adicionalmente, finalizamos el proceso de realización del video de sistematización asociado al primer encuentro, este ya fue compartido con el cooperante y publicado en las redes de APC Colombia.
• Iniciamos el proceso de relacionamiento con la Agencia Española de Cooperación Internacional para el Desarrollo (AECID), para realizar un intercambio Col- Col en el departamento del Chocó. Las temáticas de interés del cooperante son: las violencias basadas en género, los sistemas de cuidado y la construcción de presupuestos públicos con perspectiva de género.
• Adelantamos una primera reunión exploratoria con UNICEF, para identificar posibles articulaciones para realizar un intercambio Col- Col sobre acción climática y transición energética en el marco de la agenda de la COP 16 que desarrollará este año en el país, este enfocado a niños, niñas y adolescentes. se incluyó las apuestas para la sostenibilidad COL-COL. 
Se anexa las siguientes evidencias
1. SISTEMATIZACION COL-COL GIZ Jo¦üvenes.docx
2. Correoabogota: Natalia Medina Abella - Outlook.pdf
3. Registro Fotográfico. 
Se concluye que para esta actividad el segundo semestre se avanzó en un 45% acumulado, en la ejecución presupuestal se a ejecutado aproximadamente un valor de </t>
    </r>
    <r>
      <rPr>
        <b/>
        <sz val="11"/>
        <color rgb="FF000000"/>
        <rFont val="Calibri"/>
        <scheme val="minor"/>
      </rPr>
      <t>$42,709,620</t>
    </r>
    <r>
      <rPr>
        <sz val="11"/>
        <color rgb="FF000000"/>
        <rFont val="Calibri"/>
        <scheme val="minor"/>
      </rPr>
      <t xml:space="preserve"> según lo planificado. 
</t>
    </r>
  </si>
  <si>
    <t>8. Realizar seguimiento a 3 intercambios de conocimiento Col-Col, alineados a las prioridades de la ENCI 2023-2026</t>
  </si>
  <si>
    <t xml:space="preserve">Durante este periodo se desarrollaron las siguientes actividades para dar cumplimiento a la actividad y al indicador principal. 
• Se llevó a cabo la revisión del reporte de avance de los planes de acción construidos en el marco de los intercambios Col- Col desarrollados con SISMA Mujer en la vigencia anterior. Producto de ello se generó una matriz de análisis para dar cuenta de las actividades realizadas y las que aún están pendientes, así como los actores involucrados en la ejecución de estas. Adicionalmente, se sostuvo un espacio de diálogo con AECID para enmarcar este seguimiento en la ejecución de la segunda subvención que otorga la cooperación española a esta organización.
• Se realizó un espacio de planeación con COSPE y ForumCIV, para llevar a cabo el seguimiento y cierre del intercambio “Fortalecimiento a la gobernanza territorial en organizaciones de jóvenes con enfoque étnico”, en este se presentaron los avances de los planes de acción y las posibilidades metodológicas para el desarrollo del encuentro final. Adicionalmente, avanzamos en las cotizaciones, acciones logísticas y agenda técnica para el desarrollo del intercambio.
• Se sostuvo espacio de articulación y seguimiento a los intercambios Col-Col desarrollados con AECID y SISMA Mujer en la vigencia anterior. En este se conocieron las acciones de los planes de acción realizadas a la fecha, tanto de las organizaciones como de las entidades de los departamentos del Cauca, Chocó, Valle del Cauca y Antioquia, de igual forma se revisaron las actividades que desde APC Colombia y AECID se pueden acompañar para este año. Adicionalmente, se acompañó la jornada de fortalecimiento técnico sobre la respuesta institucional y comunitaria a la violencia basada en género con énfasis en el litigio estratégico. Se ha logrado cumplir con 30% de acuerdo con el indicador establecido en el plan de acción institucional. 
Se anexa las siguientes evidencias
1. ~$Resumen SISMA 2023
2. 3Correo_ Natalia Medina Abella – Outlook
3. Agenda preliminar Col-Col COSPE - ForumCiv (cierre)
v2 formato solicitud Col-Col La hormiga, Putumayo 2024
Para esta actividad se concluye que se avanzado en un 40% acumulado,  Se obligó dos contrato de por OPS para el seguimiento de los COL-COL, con una ejecución presupuestal de $6.000.00. 
</t>
  </si>
  <si>
    <t>3. Posicionamiento de Colombia en la gestión de cooperación internacional a través de las diferentes modalidades.</t>
  </si>
  <si>
    <t>3. IMPLEMENTACIÓN DE PROYECTOS DE COOPERACIÓN INTERNACIONAL NO REEMBOLSABLE CON APORTE DE RECURSOS DE CONTRAPARTIDA NACIONAL</t>
  </si>
  <si>
    <t>Dirección de Coordinación Interinstitucional</t>
  </si>
  <si>
    <t>Porcentaje de Asignación de recursos de contrapartida nacional a proyectos de Cooperación Internacional alineados con la ENCI 2023-2026.</t>
  </si>
  <si>
    <t xml:space="preserve">para el segundo trimestre del año, el cual se cumplió 80% , teniendo en cuenta que se realizó un buen trabajo de priorización de 12  iniciativas que se recibieron, se realizó el proceso de evaluación de las misma las cuales se llevaron 5 iniciativas al comité de contrapartidas nacional, de las cuales se priorizaron 3 iniciativas con mayor impacto territorial y poblacional, asimismo se suscribieron los 3 convenios  de contrapartida nacional, dando así para este dando cumplimiento con el 90% acumulado de los dos primeros trimestre que avanza del 2024, es importante mencionar que para próximas planeaciones a futuro se tendrá en cuenta esta buena práctica. </t>
  </si>
  <si>
    <t>9. Articular la  financiación de al menos 1 proyecto con enfoque multiactor y recursos de contrapartidas</t>
  </si>
  <si>
    <r>
      <rPr>
        <sz val="11"/>
        <color rgb="FF000000"/>
        <rFont val="Calibri"/>
        <scheme val="minor"/>
      </rPr>
      <t xml:space="preserve">En el marco de este proyecto de innovación, desde Alianzas multiactor se realizó el acompañamiento al grupo de apoyos financieros para la identificación de proyectos de impacto y la articulación con otros actores para promover el desarrollo de las comunidades vulnerables en el territorio colombiano. Con este fin se realizaron reuniones con los operadores de los proyectos identificados y aliados privados e institucionales que pueden ser socios de las iniciativas que se postulen al mecanismo.
Reuniones realizadas
Cooperantes:
•	Reunión con la Embajada de Italia y el equipo de contrapartidas nacional, para socializar el mecanismo y explorar los proyectos financiados por este 
•	
cooperante que podrían ser susceptibles a cofinanciación de recursos de APC Colombia.
Entidades Públicas
•	Se realizó una reunión con Reunión con la Armada Nacional y la DCI para socializar el mecanismo de Contrapartidas y explorar las oportunidades de conjuntas de articular múltiples actores. La Armada viene apoyando al Ministerio de Agricultura y Desarrollo Rural una iniciativa " PROYECTOS PRODUCTIVOS ARTICULADOS 
CON EL MINISTERIOAGRICULTURAY DESARROLLO RURAL EN EL DEPARTAMENTODEL CHOCÓ”, la cual quiere ser replicar a otros municipios de litoral Pacífico. Esta iniciativa se ha identificado con puntos coincidentes con el proyecto Alianza publico privada para el desarrollo de la cadena de valor del Camarón en San Andrés de Tumaco financiado por AECID, por lo que se va a promover una articulación entre ambos proyectos.
•	Se realizó una reunión con Reunión con la Armada Nacional y la DCI. En este espacio la Armada Socializó la iniciativa " Proyecto pisicultura Redfrio en Bahia Solano”, el cual se quiere replicar en Guapi.  Se identifica que ya hay aliados como la Acodres, Universidad Nacional para este proyecto y articularlo con el proyecto Alianza publico privada para el desarrollo de la cadena de valor del Camarón en San Andrés de Tumaco financiado por AECID, por lo que se va a promover una articulación entre ambos proyectos.
•	Se realizó una reunión con Reunión con la Armada Nacional y Red Adelco. En este espacio la Red Adelco presentó el proyecto de Alianza publico privada para el desarrollo de la cadena de valor del Camarón en San Andrés de Tumaco financiado por AECID y la Armada Socializó la iniciativa " Proyecto piscicultura Redfrio en Bahia Solano”, el cual se quiere replicar en Guapi.  Se acordó remitir la documentación del Proyecto de Red Adeco y realizar mesas técnicas entre las partes para definir las acciones a realizar para presentar proyectos para el 2025.
Operadores de Proyectos
•	Se realizó una reunión con los proyectos de Programas de Inversión de Impacto PAIIC de Canadá operador por SVX y SOCODEVI que están implementado el programa Agroemprende Cacao, también con recursos del gobierno canadiense. De este acercamiento, se logró que la iniciativa Agroemprende Cacao se postulará al mecanismo y es uno de los proyectos que serán cofinanciados por Contrapartida durante la vigencia.
•	Se realizó una reunión con la Red Adelco que están implementado dos iniciativas potenciales de ser cofinanciadas con recursos de contrapartidas. Se indagó el potencial interés de la cooperación española en ampliar el proyecto a Guapi y su articulación con el proyecto de la Armada nacional
•	Reunión exploratoria con Fundación Opción Legal de AECID, para conocer proyecto IMPULSO DE LA AUTONOMIA ECONOMICA DE LAS MUJERES EN TORNO AL ECOSISTEMA DE LOS OFICIOS Y LOS SABERES LOCALES FASE - II coordinada para el 05 de marzo.
•	Realización de  la reunión con la Fundación Acción Legal para Cacao para la Paz en el Suroccidente Colombiano, Fortalecimiento de la cadena de Valor del Cacao en Cauca, Nariño y Valle
Privados
•	Participación en el Taller Ecopetrol  07 de febrero 2024, en el cuál se socializó las metodologías Col Col, Cooperación Sur Sur y el estudio de Finanzas Innovadoras realizado por APC Colombia e Innpactia con financiación de Cánada en el 2023, el cúal fue apoyado y acompañado desde el Equipo Multiactor de la Dirección. En este espacio se definió la posibilidad de vincular a Ecopetrol como uno de los aliados de los proyectos que se presenten a Contrapartidas Nacional y revisar la posibilidad de estructurar un Fondo de Blended Finance/Inversión de Impacto. Con Ecopetrol se realizaron reuniones posteriores y dos de los proyectos acompañados se postularon al Mecanismo de Contrapartidas Nacional. 
•	Reunión con Ecopetrol y el equipo de contrapartidas nacional, para socializar el mecanismo y explorar los proyectos financiados por la cooperación internacional que podrían ser susceptibles a cofinanciación de recursos de APC Colombia. Adicionalmente, se socializaron las fichas de proyectos en los municipios de influencia de Ecopetrol.
•	Reunión con Ecopetrol y el equipo de contrapartidas nacional, en el cuál Ecopetrol presentó dos iniciativas de proyectos de Seguridad Alimentaria con recursos de la FAO
•	Reunión con Ecopetrol, UNODC y APC Colombia para abordar con mayor detalle el proyecto de Educación de liderazgo juvenil con recursos de UNODC. La reunión se realizará el 08 de marzo.
•	Reunión con la Fundación Riopaila y el equipo de contrapartidas nacional y Ministerio de Cultura, para socializar el proyecto " IMPULSO DE LA AUTONOMIA ECONOMICA DE LAS MUJERES EN TORNO AL ECOSISTEMA DE LOS OFICIOS Y LOS SABERES LOCALES FASE - II operada por la Fundación Opción Legal” Se intercambió la documentación pir parte de Riopaila, pero finamente el Ministerio de Cultura y su operador Fundación Opción Legal no postularon el proyecto.  
•	Reunión exploratoria con Crepes &amp; Waffles y la Red adelco, para socializar el mecanismo de contrapartidas Nacional y la estrategia alianzas multiactor y logar establecer cartas de intención y participación de este privado al proyecto "Alianza publico privada para el desarrollo de la cadena de valor del Camarón en San Andrés de Tumaco"
•	</t>
    </r>
    <r>
      <rPr>
        <b/>
        <sz val="11"/>
        <color rgb="FF000000"/>
        <rFont val="Calibri"/>
        <scheme val="minor"/>
      </rPr>
      <t xml:space="preserve">Se anexa las siguientes evidencias: 
</t>
    </r>
    <r>
      <rPr>
        <sz val="11"/>
        <color rgb="FF000000"/>
        <rFont val="Calibri"/>
        <scheme val="minor"/>
      </rPr>
      <t xml:space="preserve">
•	Acta Comité Tecnico 24052024 (2)
•	Alianzas Multiactor Informe abril a junio 2024
•	Evaluación SOCODEVI (1)
•	Camaron APC Nuevo formato (1)
•	Modelo manifiesto de Intención _Alianzas Multiactor_ Actor Privado
 Se concluye que para esta actividad se avanzo en un 45% ya que se logró realizar la articulación de un proyecto de contrapartida con Alianza Multiactor. </t>
    </r>
  </si>
  <si>
    <t xml:space="preserve">Frente al desarrollo del entregable, el mismo se ha dado acorde con el avance de las actividades, lo cual en promedio es del 90%, con cordante con el avance de la meta del indicador.
En cuanto a la ejecución de los recrsos asignados al proyecto, los mismos se comprometieron el el 100% </t>
  </si>
  <si>
    <t>10. Cofinanciar proyectos de cooperación internacional mediante el desembolso de recursos de contrapartidas nacional</t>
  </si>
  <si>
    <t xml:space="preserve">Durante este periodo se llevaron 5 propuesta al comité de contrapartidas. Allí se recomendaron tres iniciativas con mayor impacto territorial. 
De igual manera Se suscribieron los convenios de estas 3 iniciativas recomendadas. También se continua con el seguimiento a la supervisión de los convenios suscritos con los cooperantes. Se ha cumplido en el plan de acción institucional con un 95% según lo planificado en el plan de acción. Se ha cumplido con la obligación de los siguientes recursos $1.189.686.714
En articulación con el mecanismo de Alianza Multiactor se ha venido gestionando la participación de Creps Waffles en el proyecto de la Red Adelco de Tumaco Nariño, se espera garantizar la comercialización del Camarón de Tumaco a esta cadena de restaurante. 
• Se anexa las siguientes evidencias: 
1. Convenios suscritos de las tres iniciativas. 
</t>
  </si>
  <si>
    <t>4. Posicionamiento de Colombia en la gestión de cooperación internacional a través de las diferentes modalidades.</t>
  </si>
  <si>
    <t>Jhonnatan Gamboa</t>
  </si>
  <si>
    <t>4. Plan de trabajo para la cooperación descentralizada 2024</t>
  </si>
  <si>
    <t>Preparación y formulación</t>
  </si>
  <si>
    <t>Porcentaje de avance de implementación del plan de trabajo para la cooperación descentralizada durante la vigencia 2024</t>
  </si>
  <si>
    <t xml:space="preserve">Para el segundo trimestre del año, se cumplio con el 40%  del entregable final que sumado al avance del primer trimestre da un consolidado del 65% que se refleja en: la finalizacion del PPT a presentar a la Directora General  que define el documento del marco conceptual y de acción para APC-Colombia en materia de cooperación descentralizada. Despues del visto bueno  de la Directora General se empieza  a moldear el documento final en base a las recomendaciones. Ademas de esto se llevaron diferentes reuniones donde se definieron fechas y lugares en nuestro pais para el desarrollo de la IX Conferencia de Cooperacion descentralizada de la Diputacion de Barcelona y del Programa Iberoamericano de Cooperacion Su- Sur. Asimimo, se cerro todo el detalle Logistico y de agenda del Seminario Internacional de la Agenda Urbana de Paz que estamos liderando desde la Agencia en Asociacion con la Agencia Vasca de Cooperacion. Por ultimo se definieron las ciudades como casos de estudio para la ralizacion de la Guia Internacional de Gobiernos Locales que realizaremos con PARADIPLOMAcia, un organizacion que tiene gran impacto regional en materia de Cooperacion Descentralizada  </t>
  </si>
  <si>
    <t xml:space="preserve">11. Elaborar y socializar un documento  que defina el marco conceptual y de acción para APC-Colombia en materia de cooperación descentralizada </t>
  </si>
  <si>
    <t>Se reallizarion varias reuniones con expertos en cooperacion descenttralizada para finalizar la presentacion que va definir  el marco conceptual y de acción para APC-Colombia en materia de cooperación descentralizada. El documento está en proceso nutrido de diferentes entrevistas a actores claves, documentos y tesis estudiadas que están reflejadas también en el desarrollo de la presentación.</t>
  </si>
  <si>
    <t>Se presenta avance del desarrolo del proyecto en promedio del 90% de las actividades que lo conforman, sin embargo, en lo que respecta a la al desarrollo de la actividad de "Definir e implementar el Plan de trabajo de cooperación", no se menciona como las tareas desarrolladas contribuyen a formular el plan de trabajo y a su implementación, por otra parte no se presentan los soportes que evidencien el avance reportado de las respectivas actividades durante el período</t>
  </si>
  <si>
    <t>12. Definir e implementar el plan de trabajo  en cooperación descentralizada durante la vigencia 2024</t>
  </si>
  <si>
    <t xml:space="preserve">IX Conferencia del Observatorio de Cooperacion descentralizada: 1. se realizaron diferentes reuniones y visitas tecnicas para elegir la ciudad sede. Sera Bogota 2.se han tenido diferentes reuniones para empezar a definir la metodologia y tematica del evento. Programa Iberoamericano de Cooperacion Sur-Sur: 1. se realizaron diferentes reuniones y visitas tecnicas para elegir la ciudad sede. Sera Ibague. 2. Acompañamos el proceso de seleccion del consultor que va llevar adelante el proceso de Cooperacion Descentralizada en este organismo. Preparamos la propuesta para que se discuta la sede del evento en la coferencia de la SEGIB en Madrid. Agenda Urbana para la Paz y la No Violencia: Apartir de diferentes reuniones cerramos detalles del evento y su respectiva agenda </t>
  </si>
  <si>
    <t>Unidad de medida de indicador en moneda, porcentaje, número</t>
  </si>
  <si>
    <t>Santiago Quiñones</t>
  </si>
  <si>
    <t xml:space="preserve">1. Alineación de los recursos de cooperación internacional a las prioridades definidas de la ENCI 2023-2026. </t>
  </si>
  <si>
    <t>Identificación y priorización.</t>
  </si>
  <si>
    <t>(Monto de recursos alineados a las prioridades definidas / monto total de la cooperación registrada) * 100</t>
  </si>
  <si>
    <t xml:space="preserve">Se incluyeron en los compromisos asumidos en los marcos de negación, los objetivos estrategicos de la ENCI: Lucha contra el cambio climático. Lucha contra el hambre. Promoción de una cultura de paz y fortalecimietno de las capacidades de gestión de la cooperación.
En los espacios de gobernanza, APC Colombia contribuyo técnicamente a la apropiada implementación de las iniciativas </t>
  </si>
  <si>
    <t>1. Acompañar y brindar insumos   para negociación  de marcos país</t>
  </si>
  <si>
    <t>Acta Final de las Negociaciones Intergubernamentales Colombia-Alemania.
Marco de Cooperación entre el gobierno de Colombia y las Naciones Unidas 2024-2027.</t>
  </si>
  <si>
    <t>Se presenta avance en el desarrollo del proyecto, a través del desarrollo de las actividades que lo componen, el avance de las mismas en promedio es del 58%, concordante con el avance de las metas del indicador, sin embargo no se presenta estrictamente una descripción del avance de las actividades durante el período</t>
  </si>
  <si>
    <t xml:space="preserve">2. Orientar  las iniciativas de cooperación en los mecanismos de gobernanza en los que participa APC Colombia </t>
  </si>
  <si>
    <t>Comité Directivo Proyecto “ODS 5: Iniciativa para Acelerar el Empoderamiento Económico de las Mujeres Rurales"</t>
  </si>
  <si>
    <t>2. Posicionamiento de Colombia en la gestión de cooperación internacional a través de las diferentes modalidades.</t>
  </si>
  <si>
    <t>2. Posicionamiento a través de la Ayuda Oficial al Desarrollo</t>
  </si>
  <si>
    <t>Dirección de Gestión de Demanda</t>
  </si>
  <si>
    <t>(Actividades de posicionamiento desarrolladas / Actividades de posicionamiento identifcadas) *100</t>
  </si>
  <si>
    <t>Durante el trimestre se cumplió con el indicador a través del cumplimiento del 100% de las actividades dirigidas al posicionamiento de la Ayuda Oficial al Desarrollo.</t>
  </si>
  <si>
    <t>3. Facilitar el acceso  a oportunidades de cooperación  internacional no reembolsable, a través de las difusión y acompañamiento  a convocatorias</t>
  </si>
  <si>
    <r>
      <rPr>
        <sz val="11"/>
        <color rgb="FF000000"/>
        <rFont val="Calibri"/>
        <scheme val="minor"/>
      </rPr>
      <t>Se han identificado</t>
    </r>
    <r>
      <rPr>
        <sz val="11"/>
        <color rgb="FFFF0000"/>
        <rFont val="Calibri"/>
        <scheme val="minor"/>
      </rPr>
      <t xml:space="preserve"> </t>
    </r>
    <r>
      <rPr>
        <sz val="11"/>
        <color rgb="FF000000"/>
        <rFont val="Calibri"/>
        <scheme val="minor"/>
      </rPr>
      <t xml:space="preserve">74 oportunidades de cooperación internacional no reembolsable, las cuales han sido socializadas y publicadas a través del programa APC Te Proyecta. De estas se acompañaron 3. </t>
    </r>
  </si>
  <si>
    <t>El desarrollo del proyecto se ha realizado conforme a la planeación realizada, el avance de las actividades en promedio es del 50%, igual que el avance de la meta del indicador, no se presenta avance en la ejecución de los recursos asignados al proyecto.</t>
  </si>
  <si>
    <t>4. Formular y hacer seguimiento a planes de trabajo con socios de cooperación bilaterales y multilares</t>
  </si>
  <si>
    <t>Se efectuó seguimiento a 17 planes de trabajo con socios de cooperación bilaterales y multilaterales.</t>
  </si>
  <si>
    <t>5. Optimizar la gestión de Certificados de Utilidad Común promoviendo actividades de acompañamiento y socialización permanentes.</t>
  </si>
  <si>
    <t xml:space="preserve">Se han adelantado reuniones con el equipo de TI para corregir errores en el registró de Ciclope. Automatización del procedimiento. Autenticación y verificación CUCs. 
Asimismo, se ha adelantado 17 capacitaciones a entidades nacionales sobre qué es el CUC y su procedimiento. </t>
  </si>
  <si>
    <t>3. Potencialización de nuevas fuentes  y mecanismos de financiamiento</t>
  </si>
  <si>
    <t>3. Dos mecanismos  privados de financiemiento diseñados</t>
  </si>
  <si>
    <t>No. De mecanismos privados de financiamiento diseñados</t>
  </si>
  <si>
    <t>Durante el trimestre se avanzó con el 67% del cumplimiento del indicador. Se cuenta con la estrategia formulada y un mecanismo orientado y estructurado.</t>
  </si>
  <si>
    <t>6. Formular  la estrategia de mecanismos de financiación  para el desarrollo con fuentes privadas</t>
  </si>
  <si>
    <t>La estrategia se formuló y presentó al comité directivo. "Estrategia de mecanismos innovadores".</t>
  </si>
  <si>
    <t>El desarrollo del proyecto se ha realizado conforme a la planeación realizada, el avance de las actividades en promedio es del 75%, de bido fundamentalmente a que se formuló la estrategia de mecanismos de financiación, con lo cual se cumplio en su totalidad la actividad, en tanto que la otra actividad, el avance es del 50%.
En cuanto al avance de la meta del indicador, éste es del 67%, no se menciona la o las diferencias con respecto al avance promedio de las actividades. Por otra parte, no se presenta avance en la ejecución de los recursos asignados al proyecto a través de las dos actividades. Se recomienda para futuros informes tener encuenta las observaciones aqui presentadas así como revisar las fechas para los cuales se establecen realizar la actividad, considerando por ejemplo que la actividad de formular la estrategia se terminó 5 meses antes de lo previsto.</t>
  </si>
  <si>
    <t>7. Orientar la estructuración de  dos mecanismos privados de financiamiento para el desarrollo</t>
  </si>
  <si>
    <t>Se promovió la convocatoria del blended finance del Fondo Multidonante de Naciones Unidas para la Paz, en el que se financiaron 5 proyectos.</t>
  </si>
  <si>
    <t>4. Operación Estadística</t>
  </si>
  <si>
    <t>4 Plan de Trabajo Fase I de la Operación Estadística</t>
  </si>
  <si>
    <t>Se avanzó en la elaboración dell documento de formulación del plan estadístico institucional y se avanzó en los lineamientos de registro de AOD y productos de análisis.</t>
  </si>
  <si>
    <t>8. Reallizar un diagnóstico frente al estado actual de la política de Gestión Estadística</t>
  </si>
  <si>
    <t xml:space="preserve">Se avanzó en la elaboración del primer capitulo del documento de formulación del plan estadístico institucional: incluye el análisis del marco regulatorio institucional; la gestión del alcance; identificación de actores asociados al sistema de demanda de información estidística; definición de equipos de trabajo y el plan de trabajo. </t>
  </si>
  <si>
    <t>Se registra a vance de cada una de las actividades que hacen parte del proyecto, dicho avance en promedio es del 50%, el cual es consistente con el registrado en relación con el avance de la meta del indicador a junio 30, sin embargo, la descripción del avance de la actividad "eallizar un diagnóstico frente al estado actual de la política de Gestión Estadística" no da cuenta del avance de la activida, toda vez que se hace referencia a la elaboración de un documento diferente al diagnóstico que es el objeto del desarrollo de la actividad, por lo tanto la evidencia no es la que debe aportarse, por otra parte frente al avance de la actividad " Brindar lineamientos  y recomendaciones para el registro de información de Cooperación Internacional (AOD)", el soporte que se aporta no es el acordado a presentar como evidencia del desarrollo de la actividad y frente a la actividad "Elaborar productos de análisis de la Asistencia Oficial al Desarrollo (AOD) que recibe el país", la misma presenta un avance del 50%, no obstante, la evidencia no se considera no es el soporte establecido como evidencia del avance de la actividad.
se recomienda tener encuenta las observaciones para el desarrollo del avance y reporte en los futuros períodos.</t>
  </si>
  <si>
    <t>9. Brindar lineamientos  y recomendaciones para el registro de información de Cooperación Internacional (AOD)</t>
  </si>
  <si>
    <t xml:space="preserve">Se socializó con el equipo de la DGD Cartilla de Registro, la cual tiene el propósito de brindar lineamientos  y recomendaciones para que los colaboradores de la DGD adelanten el registro de los proyectos de Cooperación Internacional (AOD).
También se adelantarón 2 reuniones para unificar criterios de registro de información en el sistema de información. 
</t>
  </si>
  <si>
    <t>10. Elaborar productos de análisis de la Asistencia Oficial al Desarrollo (AOD) que recibe el país</t>
  </si>
  <si>
    <t xml:space="preserve">Se creó una herramienta de seguimiento a los aportes de la cooperación al cumplimiento de los ODS </t>
  </si>
  <si>
    <t>1. Porcentaje de proyectos de demanda y doble vía  incorporados con prioridades de la ENCI</t>
  </si>
  <si>
    <t>Implementación y segumiento</t>
  </si>
  <si>
    <t>Número de proyectos de demanda y doble vía alineados a la ENCI sobre número de proyectos de demanda y doble vía aprobados</t>
  </si>
  <si>
    <t xml:space="preserve"> - En la VIII Comisión Mixta entre Colombia y Uruguay  se aprobaron cuatro proyectos de los cuales uno es de demanda de Colombia y tiene como misión la promoción del uso de tecnologías en la educación y se alinea con el cuarto objetivo de política de la ENCI: Fortalecimiento institucional para la gestión de la cooperación internacional, en la línea estratégica dos sobre afianzar al SNCI como mecanismo de coordinación. Además, otro de los proyectos aprobados es el de Doble Vía que aborda la promoción de prácticas alimentarias saludables en entornos familiares con vulnerabilidad social, lo cual puede alinearse con el Objetivo de política número 2 sobre contribución de la lucha contra el hambre y atención humanitaria a la población. En resumen, dos de los cuatro proyectos aprobados con Uruguay (uno de demanda y otro de doble vía) están alineados con la ENCI.
 -En la X Comisión Mixta entre la República de Costa Rica y la República de Colombia, se aprobaron cuatro proyectos de los cuales dos son de demanda: 
1. Experiencias en la producción, secado y almacenamiento de café en Colombia y Costa Rica. Su objetivo es el de Intercambiar experiencias relacionadas con el manejo agronómico pre y poscosecha del cultivo de café en Costa Rica y Colombia y aprender las técnicas para el análisis de micotoxinas en los granos. Este le apunta al objetivo 2 “contribuir a la lucha contra el hambre y la atención humanitaria con la línea estratégica economía popular, solidaria y comunitaria” de la ENCI y se desarrollará en el SENA regional Valle del Cauca.
"El fogón del Ubuntu. Transferencia de conocimiento sobre proyectos productivos derivados del Modelo de Museo Sostenible" . Su objetivo es  el de definir un modelo de articulación con las distintas iniciativas productivas lideradas por víctimas del conflicto armado que se implementará en la sala "Fogón del Ubuntu" del Museo de Memoria de Colombia. Este proyecto se alinea con el 3 objetvo de la ENCI denominado: Promover una cultura de paz justicia y lucha contra la desigualdad.
 -Los proyectos de doble vía con Türkiye y Vietnam, están alineados con la ENCI con el eje tematico 1:Acción climática y justicia ambiental, enfocado en el objetivo de promover la lucha contra el cambio climático y la justicia ambiental:
"Transición de la industria de la moda colombiana hacia modelos más sostenibles: Una colaboración con el IMA como referente de la industria de la moda de Türkiye" 
" Knowledge exchange and capacity strengthening of VAAS and AGROSAVIA in relation to rice and cashew production systems to promote efficient, resilient, and sustainable agriculture and agroindustry in Colombia-Vietnam." 
Ambos proyectos buscan intercambiar experiencias que permitan adaptar sistemas y procesos que aportan a la sostenibilidad en materia de producción textil al ser uno de los sectores más contaminantes del mundo, así como el fortalecimiento de capacidad en materia de sistemas de producción eficiente.
- El proyecto de doble vía "Social appropriation of historical memory for peace building: role of museums and places of memory"  se alinea con los objetivos 3 y 4 de la ENCI como son Promover la construcción de paz y la reconciliación a través de la memoria histórica y Fortalecimiento Institucional. El proyecto incluye la creación de metodologías y herramientas para la reparación simbólica y la construcción de una cultura de paz basada en la memoria histórica. 
</t>
  </si>
  <si>
    <t>1. Incorporar líneas estratégicas de la ENCI, en proyectos de demanda y de doble vía de Colombia, en al menos el 60% de los nuevos que se negocien con países y mecanismos del Sur Global.</t>
  </si>
  <si>
    <t xml:space="preserve">En total de 11 proyectos aprobados que se reportan se registran  dos proyectos de demanda y cinco proyectos de  Doble vía los cuales tienen incorporadas las líneas estratégicas de la ENCI. Los 7 proyectos corresponden el 63,6%, cumpliendo con el porcentaje establecido en la actividad. </t>
  </si>
  <si>
    <t xml:space="preserve">Se ha avanzado en el desarrollo del proyecto, acorde con el avance de la actividad establecida para tal fin y las metas establecidas para el indicador, sin enbargo, frente a los recursos asignados para el desarrollo de la actividad, no se menciona el monto ejecutado acumulado a junio 30.
Por otra parte se muestra un porcentaje de avance de la actividad del 10%, lo cual no es coherente con el avance de la meta del indicador, no se justifica la desviación </t>
  </si>
  <si>
    <t>Daniel Rodríguez</t>
  </si>
  <si>
    <t>Todas las direcciones técnicas</t>
  </si>
  <si>
    <t>2. Alianzas y Estrategias Regionales alineadas a líneas estratégicas de la ENCI.</t>
  </si>
  <si>
    <t>Número de Alianzas y Estratégias establecidas sobre número de alianzas y estrategias programadas</t>
  </si>
  <si>
    <r>
      <rPr>
        <sz val="11"/>
        <color rgb="FF000000"/>
        <rFont val="Calibri"/>
        <scheme val="minor"/>
      </rPr>
      <t xml:space="preserve">Con corte al segundo trimestre se han establecido 4 nuevas alianzas las cuales estaban programadas dentro de lo proyectado:
</t>
    </r>
    <r>
      <rPr>
        <b/>
        <sz val="11"/>
        <color rgb="FF000000"/>
        <rFont val="Calibri"/>
        <scheme val="minor"/>
      </rPr>
      <t xml:space="preserve">FIDA: USD$147.000 </t>
    </r>
    <r>
      <rPr>
        <sz val="11"/>
        <color rgb="FF000000"/>
        <rFont val="Calibri"/>
        <scheme val="minor"/>
      </rPr>
      <t xml:space="preserve">Su objetivo es promover el fortalecimiento de capacidades del gobierno en la aplicación de herramientas para promover la equidad de género y la inclusión integral de la mujer en las inversiones en desarrollo rural y apoyo a la agricultura familiar por parte de sus equipos técnicos.  
</t>
    </r>
    <r>
      <rPr>
        <b/>
        <sz val="11"/>
        <color rgb="FF000000"/>
        <rFont val="Calibri"/>
        <scheme val="minor"/>
      </rPr>
      <t>ESCAP:USD$180.000</t>
    </r>
    <r>
      <rPr>
        <sz val="11"/>
        <color rgb="FF000000"/>
        <rFont val="Calibri"/>
        <scheme val="minor"/>
      </rPr>
      <t xml:space="preserve"> Su objetivo es mejorar las medidas políticas en los países de Asia y el Pacífico y Mesoamérica que contribuyan a unas economías sensibles al clima y al género. 
</t>
    </r>
    <r>
      <rPr>
        <b/>
        <sz val="11"/>
        <color rgb="FF000000"/>
        <rFont val="Calibri"/>
        <scheme val="minor"/>
      </rPr>
      <t xml:space="preserve">Alianza Movilidad Académica (ICETEX): USD$150.000 </t>
    </r>
    <r>
      <rPr>
        <sz val="11"/>
        <color rgb="FF000000"/>
        <rFont val="Calibri"/>
        <scheme val="minor"/>
      </rPr>
      <t xml:space="preserve">(Aprox) Su objetio es contribuir a la formación de recurso humano altamente calificado, la mejora de la calidad de al educación superior y el fortalecimiento de la capacidad investigativa de los países pertenecientes a la Alianza Pacífico.
</t>
    </r>
    <r>
      <rPr>
        <b/>
        <sz val="11"/>
        <color rgb="FF000000"/>
        <rFont val="Calibri"/>
        <scheme val="minor"/>
      </rPr>
      <t xml:space="preserve">CARDI: (USD$300.000) </t>
    </r>
    <r>
      <rPr>
        <sz val="11"/>
        <color rgb="FF000000"/>
        <rFont val="Calibri"/>
        <scheme val="minor"/>
      </rPr>
      <t xml:space="preserve">La alianza estratégica entre APC-Colombia y CARDI busca fortalecer el sector agrícola del Caribe mediante la implementación de proyectos en 2024 y 2025. Estos proyectos se enfocan en la transformación digital de sistemas agroalimentarios y el uso de herramientas digitales en el sector agropecuario.
</t>
    </r>
    <r>
      <rPr>
        <b/>
        <sz val="11"/>
        <color rgb="FF000000"/>
        <rFont val="Calibri"/>
        <scheme val="minor"/>
      </rPr>
      <t xml:space="preserve">Mecanismo tripartito GIZ: 250.000 Euros:  </t>
    </r>
    <r>
      <rPr>
        <sz val="11"/>
        <color rgb="FF000000"/>
        <rFont val="Calibri"/>
        <scheme val="minor"/>
      </rPr>
      <t>Es una iniciativa conjunta de Colombia, la Unión Europea y Alemania para fomentar proyectos triangulares con socios de América Latina y el Caribe. Esta alianza fue firmada y girada en el primer trimestre pero no había sido reportada por lo que se incluye en este periodo.</t>
    </r>
  </si>
  <si>
    <t xml:space="preserve">2. Establecer  6 alianzas y 2 estrategias regionales de cooperación sur sur alineadas a líneas estratégicas la ENCI y/o Agendas de desarrollo.
 </t>
  </si>
  <si>
    <t>Con Corte a 30 de Junio se han establecido 6 alianzas estratégicas y una estrategia regional todas ella alineadas a la ENCI y a la agenda 2030 por lo que se ha cumplido el avance de la actividad por encima de lo proyectado debido a que se aceleró la gestión de las alianzas para cumplir los compromisos presupuestales con el sector presidencia</t>
  </si>
  <si>
    <t>Acorde con lo señalado frente al avance del proyecto y éste con el avance de cada una de las actividades, el avance es bajo (19%) en promedio, ello por cuanto salvo el avance de la actividad  de establecer 6 alianzas y 2 estratégias, las otras  dos (2) actividades no han avanzado mas del 10%.
Aparte de lo anterior, se observa que el avance de la meta del indicador establecido para cada actividad no es coherente con el avance de cada de la respectiva actividad, no se señalan las razones que propician esas difencias.
Finalmente, a cada una de las actividades se les asignaron recursos para su ejecución, y aúnque cada una de ellas ha avanzado, no se muestra avance en la ejecución de los recursos que les fueron asignados.
Es necesario que se tomen encuenta las observaciones señaladas y se realicen los ajustes que correspondan.</t>
  </si>
  <si>
    <t>3. Alianzas y Estrategias Regionales con seguimiento</t>
  </si>
  <si>
    <t>Número de Alianzas y Estratégias Regionales alineadas a líneas estratégicas de la ENCI.</t>
  </si>
  <si>
    <r>
      <rPr>
        <sz val="11"/>
        <color rgb="FF000000"/>
        <rFont val="Calibri"/>
        <scheme val="minor"/>
      </rPr>
      <t xml:space="preserve">Con corte al segundo trimestre se ha realizado seguimiento a: 
</t>
    </r>
    <r>
      <rPr>
        <b/>
        <sz val="11"/>
        <color rgb="FF000000"/>
        <rFont val="Calibri"/>
        <scheme val="minor"/>
      </rPr>
      <t>Alianza con OIM.</t>
    </r>
    <r>
      <rPr>
        <sz val="11"/>
        <color rgb="FF000000"/>
        <rFont val="Calibri"/>
        <scheme val="minor"/>
      </rPr>
      <t xml:space="preserve">  En dicho seguimiento se presenta el informe de avance en donde se muestran los principales resultados: 
Se realizaron comites técnicos
Se vinculó a la ONG procasur como socio implementador
Se definió el plan de trabajo y el cronograma de actividades.
</t>
    </r>
    <r>
      <rPr>
        <b/>
        <sz val="11"/>
        <color rgb="FF000000"/>
        <rFont val="Calibri"/>
        <scheme val="minor"/>
      </rPr>
      <t>GPSDD</t>
    </r>
    <r>
      <rPr>
        <sz val="11"/>
        <color rgb="FF000000"/>
        <rFont val="Calibri"/>
        <scheme val="minor"/>
      </rPr>
      <t xml:space="preserve">: Se han realizado reuniones frecuentes de seguimiento  con el punto focal del proyecto, socializando los resultados del taller de arranque de Nairobi y los pasos a seguir en el marco del proyecto, lo cual incluye la organización de la próxima actividad presencial en el marco del Foro Mundial de Datos a realizarse en Medellín en noviembre del 2024, para lo cual se están estableciendo las metas de avance para llegar a esta reunión con avances puntuales en la construcción de los productos de conocimiento acordes a las líneas de acción con base a las necesidades de los 3 países participantes.
</t>
    </r>
    <r>
      <rPr>
        <b/>
        <sz val="11"/>
        <color rgb="FF000000"/>
        <rFont val="Calibri"/>
        <scheme val="minor"/>
      </rPr>
      <t xml:space="preserve">Mecanismo tripartito GIZ: </t>
    </r>
    <r>
      <rPr>
        <sz val="11"/>
        <color rgb="FF000000"/>
        <rFont val="Calibri"/>
        <scheme val="minor"/>
      </rPr>
      <t>Se realizó una reunión de seguimiento en el marco del comité Directivo del Mecanismo Tripartito de Cooperación Triangular  en el que se revisó el avance e los 3 proyectos en ejecución y se revisaron los proyectos a ser seleccionados en la convocatoria 2023</t>
    </r>
    <r>
      <rPr>
        <b/>
        <sz val="11"/>
        <color rgb="FF000000"/>
        <rFont val="Calibri"/>
        <scheme val="minor"/>
      </rPr>
      <t xml:space="preserve"> 
</t>
    </r>
  </si>
  <si>
    <t xml:space="preserve">3. Hacer seguimiento a 6 alianzas y 2 estrategias regionales de cooperación sur sur alineadas a líneas estratégicas la ENCI y/o Agendas de desarrollo.
 </t>
  </si>
  <si>
    <t>Con corte al segundo trimestre se ha realizado el seguimiento a tres alianzas y  aquellas que fueron firmadas en este periodo su seguimiento se verá reflejado  a partir del siguiente trimestre</t>
  </si>
  <si>
    <t xml:space="preserve">4. % de avance en el # de proyectos de oferta en doble vía en los que Colombia  es líder </t>
  </si>
  <si>
    <t>Número de proyectos de oferta en doble vía que incorporan temas en los que Colombia es líder/ número de proyectos de oferta en doble vía aprobados</t>
  </si>
  <si>
    <t>En la VIII Comisión Mixta entre Colombia y Uruguay se aprobaron cuatro proyectos de cooperación, de los cuales dos son de Oferta, uno de Doble Vía y uno de demanda. Los tres proyectos que corresponden a este indicador apuntan a los sectores de Fortaleciminto de instituciones y políticas públicas: 
- Proyecto de seguridad alimentaria con la alcaldía de medellín
- Proyecto de calidad del agua con AMVA y EPM
- Proyecto de derechgos del consumidor con la SIC
Con relación a la X reunión de la Comisión Mixta de cooperación técnica, científica, cultural, educativa y deportiva entre la República de Costa Rica y la República de Colombia, se aprobaron cuatro proyectos de los cuales 2 son de oferta de Colombia y uno en doble vía. Los proyectos apuntan a los sectores de Fortaleciminto de instituciones y políticas públicas:
-Experiencias en la producción, secado y almacenamiento de café en Colombia y Costa Rica.
-Proyecto de fortalecimiento a la función oública con la CNSC
- Proyecdto conecta derechos con la defensoría del Pueblo
Adicionalmente en la Coordinación de Eurasia Asia y África se formularon 3 proyectos los cuales son en doble vía, en temas de  Fortaleciminto de instituciones y políticas públicas, agropecuario y  paz:
- Transición de la industria de la moda colombiana hacia modelos más sostenibles: Una colaboración con el IMA como referente de la industria de la moda de Türkiye
- Knowledge exchange and capacity strengthening of VAAS and AGROSAVIA in relation to rice and cashew production systems to promote efficient, resilient, and sustainable agriculture and agroindustry in Colombia-Vietnam.
- El proyecto Social appropriation of historical memory for peace building: role of museums and places of memory</t>
  </si>
  <si>
    <t xml:space="preserve">
4. Incorporar los temas en los que Colombia es reconocido como líder técnico, en al menos el 50% de  los nuevos proyectos de oferta y de doble vía de CSS y Tr del país.
 </t>
  </si>
  <si>
    <t xml:space="preserve">En total se presentan 11 proyectos entre doble via y oferta de los cuales 9 corresponden a temas en los que colombia es reconocido como líder técnico. Estos proyectos corresponden al 81,8% del total. 
Los temas  en los que colombia es líder técnico se establecen a partir de los sectores identificados  en los documentos: 
1.  Buenas práctica ofertadas por Colombia.
2. Ranking de Oferta De Colombia del 2021 – 2023
</t>
  </si>
  <si>
    <t>3. Gestión de proyectos de cooperación internacional</t>
  </si>
  <si>
    <t>Jeny Patricia Gutiérrez</t>
  </si>
  <si>
    <t>Dirección de Oferta</t>
  </si>
  <si>
    <t xml:space="preserve">
5. % de avance del seguimiento técnico de las iniciativas y/o proyectos aprobadas del Fondo del Pacífico</t>
  </si>
  <si>
    <t>Iniciativas de los planes de trabajo con procesos de seguimiento ó ejecución / proyectos de los planes de trabajo aprobados por el mecanismo</t>
  </si>
  <si>
    <t>19 iniciativas entregadas a APC Colombia para gestión, a 30 de Junio de 2024* / 11 iniciativas con seguimiento técnico (a partir de la etapa de construcción de términos de referencia)
Nota: Se debe diferenciar el seguimiento de las iniciativas al segundo semestre (58%), de la gestión integral de todas las etapas aplicadas a los proyectos bajo responsabilidad de APC Colombia (que en promedio es de 30%) (ver informe soporte, especialmente punto 3.1).</t>
  </si>
  <si>
    <t>5. Realizar seguimiento a la ejecución técnica de las iniciativas y/o proyectos del Fondo Alianza del Pacífico, según el modelo de gestión determinado.</t>
  </si>
  <si>
    <t>De acuerdo con la información detallada en los informes emitidos en el primer y segundo semestre se pudo evidenciar que el incremento de avance en la gestión de las iniciativas y/o proyectos aprobados del Fondo de Cooperación de la Alianza del Pacífico incremento notablemente, esto en virtud de la activación de mas proyectos y el avance en la estructuración de los términos de referencia para la suscripción de los contratos resultantes de los proyectos.</t>
  </si>
  <si>
    <t xml:space="preserve">Se ha avanzado en el desarrollo del proyecto, acorde con el avance de la actividad establecida para tal fin sin embargo no es coherente el reporte de avance de la meta del indicador y el acumulado a junio 30 del desarrollo de la actividad. 
Frente a los recursos asignados para el desarrollo de la actividad, no se menciona el monto ejecutado acumulado a junio 30.
</t>
  </si>
  <si>
    <t>Presupuesto 
por actividad</t>
  </si>
  <si>
    <t>1. Posicionamiento de Colombia en la gestión de cooperación internacional a través de las diferentes modalidades.</t>
  </si>
  <si>
    <t>Yair Alexander Valderrama Parra</t>
  </si>
  <si>
    <t>1. Porcentaje de recursos recibidos en Administración ejecutados presupuestalmente</t>
  </si>
  <si>
    <t>Administración de Recursos y Donaciones en Especie</t>
  </si>
  <si>
    <t>(Recursos ejecutados presupuestalmente a nivel de obligaciones / Recursos apropiados) * 100</t>
  </si>
  <si>
    <t>ANÁLISIS:
Durante el segundo trimestre de la vigencia 2024 se realizaron obligaciones con cargo a recursos donados por la Fundación Howard G. Buffett para el sostenimiento de la Brigada de Desminado Humanitario del Ejército Nacional por valor de $103.971.688,00 correspondiente a un porcentaje de ejecución del 0,68%. En el Plan de Acción Institucional, a junio de 2024, se debia tener un avance del 14%. 
Según lo contemplado anteriormente, no se cumplió la meta establecida por diferentes factores, entre ellas, la devolución de facturas a proveedores por no cumplir con los parámetros establecidos (incluidos formatos internos de la entidad), y retrasos en los procesos de cargue de información en los aplicativos correspondientes para realizar el trámite pertinente. Se espera que durante el 3er trimestre, haya un aumento considerable en cuanto a este indicador.</t>
  </si>
  <si>
    <t>1. Definir lineamientos técnicos, operativos y metodológicos para la administración de recursos</t>
  </si>
  <si>
    <t xml:space="preserve">JUSTIFICACIÓN II TRIMESTRE DE 2024 – LINEAMIENTOS ADMINISTRACIÓN DE RECURSOS 
En el contexto de la elaboración del documento: "LINEAMIENTOS ADMINISTRACIÓN DE RECURSOS DE COOPERACIÓN INTERNACIONAL NO REEMBOLSABLES Y DONACIONES EN ESPECIE", se han enfrentado diversos desafíos que han impactado el cronograma de entrega previsto. Este documento es crucial para nuestra agencia y ha requerido un proceso meticuloso de revisión por parte de varias dependencias atendiendo la complejidad del proceso que impacta diferentes áreas, así como ajustes significativos en respuesta a sus valiosos comentarios y observaciones. Además, durante el desarrollo de este proyecto, nos hemos visto afectados por un incidente cibernético que comprometió temporalmente nuestros sistemas, afectando directamente nuestros esfuerzos para cumplir con los plazos establecidos. 
En esta comunicación, se detalla el progreso realizado hasta la fecha, resaltando los logros alcanzados a pesar de estos contratiempos, así como los pasos futuros necesarios para completar y finalizar el documento de manera satisfactoria. 
Revisión por otras dependencias: El documento requiere revisión por parte de otras dependencias involucradas, lo cual implica un proceso de retroalimentación y ajustes que extiende el tiempo necesario para su finalización. Esta colaboración es esencial para asegurar la alineación y cumplimiento del documento a entregar. 
Tiempo de respuesta para atender comentarios y observaciones: Las respuestas a los comentarios y observaciones de las dependencias involucradas implican ajustes sustanciales en el documento que están siendo revisadas por un grupo específico de profesionales. Estos ajustes son críticos para garantizar que el documento final cumpla con los estándares requeridos y refleje las mejores prácticas en la administración de recursos de cooperación internacional y en la canalización de donaciones en especie. 
Incidente cibernético: El incidente cibernético ocurrido desde el 15 de junio de 2024 generó retrasos significativos en el proceso de finalización del documento por aproximadamente 2 semanas. Este incidente afectó la disponibilidad de sistemas y recursos necesarios para la edición y revisión del documento, limitando la capacidad del equipo para completar las tareas planificadas dentro del calendario establecido. 
Estos factores han contribuido a que el documento no haya podido ser entregado en su totalidad al 100% dentro del plazo previsto. Sin embargo, es crucial reportar los avances del segundo trimestre (abril, mayo y junio) de la vigencia 2024, para reflejar el progreso realizado hasta la fecha y documentar los avances alcanzados a pesar de los desafíos mencionados. 
El informe debe destacar específicamente los elementos del documento que han sido completados y revisados hasta la fecha, así como las etapas que aún están pendientes de finalización debido a los motivos mencionados. Esto proporcionará una visión clara y precisa del estado actual del proyecto y permitirá una gestión efectiva de los recursos y plazos para la culminación del documento "LINEAMIENTOS ADMINISTRACIÓN DE RECURSOS DE COOPERACIÓN INTERNACIONAL NO REEMBOLSABLES Y DONACIONES EN ESPECIE". </t>
  </si>
  <si>
    <t>El avance del proyecto se encuentra atrazado en primer lugar por las dilaciones que se señalan respecto del avance de la actividad de eefinir lineamientos técnicos, ya que la actvidad debío terminarse en abril y a la fecha el avance es del 50%, es necesario que el procesos solicite a planeación la modificación de la fecha de terminación de la misma, considerando el tiempo ya transcurrido. 
Por otra parte, en cuanto al avance de la actividad de ejecutar los recursos de cooperación , la misma solamente refleja un avance del 1,21%, lo anterior, fundamentalmente debido afactores de orden operativo, es necesario que las dificultades señaladas se corrijan y por consiguiente permitan una mayor ejecución de recursos en los períodos restantes de la vigencia, sumado a esto es necesario que se avance en la gestión para comprometer la totalidad de los recursos asignados a la actividad, toda vez que de ello depende el desarrollo pleno de la actividad en lo que resta de la vigencia.
En lo que respecta al desarrollo de la actividad de adelantar gestiones para la consecución de nuevos recursosde cooperación por donación ce hace necesario propender por la materialización de dichas gestiones, ya que del éxito de dichas gestiones impactará en el avance del desarrollo de la actividad de ejecutar los recursos.
Finalmente respecto de la actividad de seguimiento, se han realizado y presentado los informes a los aliados técnicos, acorde con los compromisos adquiridos.
de lo anterior se desprende la coherencia y avance de la meta del indicador y el promedio de avance de las respectivas actividades del entregable.</t>
  </si>
  <si>
    <t xml:space="preserve">2. Ejecutar los recursos de cooperación internacional no reembolsables recibidos en administración en APC-Colombia. </t>
  </si>
  <si>
    <r>
      <rPr>
        <b/>
        <sz val="11"/>
        <color rgb="FF000000"/>
        <rFont val="Calibri"/>
        <scheme val="minor"/>
      </rPr>
      <t xml:space="preserve">ANÁLISIS: 
</t>
    </r>
    <r>
      <rPr>
        <sz val="11"/>
        <color rgb="FF000000"/>
        <rFont val="Calibri"/>
        <scheme val="minor"/>
      </rPr>
      <t>Durante el segundo trimestre de la vigencia 2024 se realizaron obligaciones con cargo a recursos donados por la Fundación Howard G. Buffett para el sostenimiento de la Brigada de Desminado Humanitario del Ejército Nacional por valor de $103.971.688,00 correspondiente a un porcentaje de ejecución del 0,68%. En el Plan de Acción Institucional, a junio de 2024, se debia tener un avance del 14%. 
Según lo contemplado anteriormente, no se cumplió la meta establecida por diferentes factores, entre ellas, la devolución de facturas a proveedores por no cumplir con los parámetros establecidos (incluidos formatos internos de la entidad), y retrasos en los procesos de cargue de información en los aplicativos correspondientes para realizar el trámite pertinente. Se espera que durante el 3er trimestre, haya un aumento considerable en cuanto a este indicador.</t>
    </r>
  </si>
  <si>
    <t>3. Realizar gestiones para la consecución de nuevos recursos de donación para ser administrados por APC-Colombia</t>
  </si>
  <si>
    <t>Durante el segundo trimestre de 2024 se realizaron las gestiones correspondientes para la consecución de nuevos recursos para ser administrados por APC Colombia con: Ministerio de Hacienda y Crédito Público, Banco Interamericano de Desarrollo, Unicef, Fundación Howard G. Buffett, Ministerio de Salud y Protección Social, Gobierno de Japón, PNUD, con la Brigada de Desminado Humanitario, entre otros.</t>
  </si>
  <si>
    <t>4. Realizar el seguimiento de los recursos recibidos en administración ante el aliado técnico o el contratista.</t>
  </si>
  <si>
    <t>Durante el segundo trimestre de 2024 se realizaron los respectivos seguimientos de los recursos entregados en Administración ante el Aliado técnico con: la CENAC, Ministerio de Hacienda y Crédito Público, Banco Interamericano de Desarrollo, Unicef, Fundación Howard G. Buffett, Ministerio de Salud y Protección Social, Gobierno de Japón, PNUD, con la Brigada de Desminado Humanitario, entre otros.</t>
  </si>
  <si>
    <t>1. Donaciones Internacionales en especie canalizadas alineadas al Plan Nacional de Desarrollo</t>
  </si>
  <si>
    <t>Sumatoria total de número de donaciones en especie entregadas alineadas al Plan Nacional de Desarrollo</t>
  </si>
  <si>
    <t>Durante el segundo trimestre se canalizaron 2 donaciones alineadas al Plan Nacional de Desarrollo, en el total acumulado llevamos 13 donaciones que evidencian el cumplimiento de este indicador. 
Las donaciones del segundo trimestre son:
- Equipos Biomédicos por parte de la Embajada de Japón a Empresas Sociales del Estado de todo el territorio Nacional. PND: Seguridad humana y justicia social-Salud para la vida: hacia un sistema garantista. Universal, basado en un modelo de salud, predictivo y preventivo.
- Easy Traffic Technologies Co. LTD al Ministerio de Transporte de Colombia. PND: Fortalecimiento y desarrollo de infraestructura social: Financiación sostenible de los sistemas de transporte público.</t>
  </si>
  <si>
    <t>1. Socializar a nivel interno y externo el instrumento que orienta el procedimiento actualizado de donaciones en especie en la entidad</t>
  </si>
  <si>
    <t>Durante el segundo trimestre se socializó a nivel interno y externo el instrumento que orienta el procedimiento actualizado de Donaciones en Especie en la Entidad a través de una publicación en MI AGENCIA, se compartió el manual con TIBA GROUP, PRICE PHILANTHROPIES, KOICA, BANCO DE MEDICAMENTOS Y EL MINISTERIO DE TRANSPORTE.</t>
  </si>
  <si>
    <t>Deacuerdo con la información reportada el avance del proyecto se ajusta a lo Planeado, sin embargo respecto al seguimiento de las donaciones recibidas, acorde con las evidencias señaladas que serían aportadas para evidenciar el avance de la activid, las mismas no se adjuntan, de otra parte no se conoce cual es el estimado de donacviones que se espera erecibir en la vigencia que permita corroborar el avance de la meta del indicador y, finalñmente no se conoce a cual o cuales de los componentes del PND se articulan las donaciones recibidas, se recomienda considerar las recomendaciones presentadas y aportar las evidencias correspondientes.</t>
  </si>
  <si>
    <t>2. Realizar el seguimiento de las donaciones en especie canalizadas a los beneficiarios finales.</t>
  </si>
  <si>
    <t>Durante el segundo trimestre se realizó seguimiento de las donaciones en especie canalizadas a los beneficiarios finales: 
- Equipos Biomédicos por parte de la Embajada de Japón a Empresas Sociales del Estado de todo el territorio Nacional. PND: Seguridad humana y justicia social-Salud para la vida: hacia un sistema garantista. Universal, basado en un modelo de salud, predictivo y preventivo.
- Easy Traffic Technologies Co. LTD al Ministerio de Transporte de Colombia. PND: Fortalecimiento y desarrollo de infraestructura social: Financiación sostenible de los sistemas de transporte público.</t>
  </si>
  <si>
    <t>3. Sistema de Gestión de la Información</t>
  </si>
  <si>
    <t>Willy Alexander Vijalba</t>
  </si>
  <si>
    <t>1. Implementación de las  unidades del Portafolio de la hoja de ruta del PETI 2024</t>
  </si>
  <si>
    <t>Gestión de Tecnologías de la información</t>
  </si>
  <si>
    <t>Porcentaje de avance del conjunto de iniciativas implementada de la Hoja de Ruta del PETI  2024</t>
  </si>
  <si>
    <t>1. Incorporar nuevas capacidades de servicios tecnológicos para la trasformación digital TIC</t>
  </si>
  <si>
    <t>El resultado obtenido (64%) supera en un 14% la meta propuesta del 50%. Esto indica que se ha logrado un avance significativo en la incorporación de nuevas capacidades de servicios tecnológicos para la transformación digital TIC y Fortalecer o sostener la operación TICS, superando las expectativas iniciales para el segundo trimestre.
Factores Contribuyentes al Éxito:
Planificación Eficaz: La correcta planificación y ejecución de las estrategias para incorporar nuevas capacidades tecnológicas han permitido alcanzar este porcentaje.
Recursos Adecuados: La asignación adecuada de recursos, tanto humanos como tecnológicos, ha sido clave para superar la meta.
Capacitación y Formación: La capacitación constante del personal para adaptarse a las nuevas tecnologías ha facilitado la implementación efectiva.
Colaboración y Coordinación: Un trabajo colaborativo y una buena coordinación entre los distintos departamentos han contribuido al logro de esta meta.</t>
  </si>
  <si>
    <t>El reporte de la ejecución del proyecto da cuenta unicamente del desarrollo de la actividad  "Incorporar nuevas capacidades de servicios tecnológicos para la trasformación digital TIC", así misma no da cuenta del avance en la ejecución de los recursos asignados acada una de las actividades.
En cuanto al indicador, no se presenta  la descripción del avance de la meta del al cierre del período</t>
  </si>
  <si>
    <t>2. Fortalecer o sostener la operación TICS</t>
  </si>
  <si>
    <t>4. Implementación del plan de trabajo del proceso de gestión administrativa 2024</t>
  </si>
  <si>
    <t>Luis Alejandro Gutiérrez S.</t>
  </si>
  <si>
    <t xml:space="preserve">1. Plan de trabajo del proceso de gestión administrativa 2024 implementado </t>
  </si>
  <si>
    <t>Porcentaje de implementación del Plan de trabajo del proceso de gestión administrativa 2024 en el 2024</t>
  </si>
  <si>
    <t>Dentro proceso de mejoramiento, seguimiento y control para el plan de trabajo del proceso de gestión administrativa se han tenido grandes avances, especialmente en el segundo trimestre lo que ha permitido cumplir con el porcentaje estimado para la fecha de corte (40%).  Actividades como la digitalización, brigadas de verificación de archivo, plan caguro (acompañamiento en actividades), y articular diferentes actividades organizacionales, (capacitaciones) han permtidio difundir los saberes a los integrantes del grupo de trabajo, permitiendo articular el conocimiento y experiencia al interior del mismo.</t>
  </si>
  <si>
    <t>1. Formular y hacer seguimiento al plan de gestión administrativa</t>
  </si>
  <si>
    <t>Se elaborar el plan de transferencias primarias (Archivo de Gestón a Archivo central) 2024, pero se ajusta  teniendo encuenta la contigencia técnologica presetada. Se actualiza el Formato Único de Inventario Documental - FUID (A-FO-116), con el fin cumplir con el cronograma planeado para las transferencias primarias y se continua con el analisis de las encuesta de satisfacción de los usuarios, con el fin de mejorar los resultados iniciales. Adicionalmente en el mes de marzo se realizo la capacitacion del manejo de las impresoras y en el mes de mayo al proceso de gestion financiera se realizo capacitación gestion documental.</t>
  </si>
  <si>
    <t>El desarrollo de cada una de las actividades que que permiten implementar el Plan de Trabajo del proceso, se han desarrollado al parecer según lo previsto, no obstante que la descripción del avance de la actividad "Formular y hacer seguimiento al plan de gestión administrativa" no hace referencia sino a una de las actividades del Plan.
sin embargo, el reporte permite  evidenciar la coherencia en el avance promedio de las actividades y la meta del indicador.
Por otra parte, es necesario que se solicite la modificación de la fecha de terminación de la actividad " Formular y hacer seguimiento al plan de gestión administrativa", ya que la misma se programó inicialmente a marzo 31 de 2024, considerando que la misma no solo consiste en elaborar el Plan, sino también implementarlo. 
Finalmente, es necesario que se registre en futuros informes el monto de recursos ejecutados a la actividad que le fueron asignados y por ende al proyecto.</t>
  </si>
  <si>
    <t>2. Realizar digitalización del archivo central e histórico de APC Colombia</t>
  </si>
  <si>
    <t>Para la vigencia 2023 se realizaron 145 contratos y 10 convenios. Se han digitalizado 66 contratos que corresponden al 45,22% y el 10 convenios que corresponden al 100%. Así mismo el contratista ha presentado los soportes correspondientes para el pago de sus honorarios de acuerdo a los tiempos establecidos. Ultima pago gestionado al 30 de junio de 2024</t>
  </si>
  <si>
    <t>3. Actualizar y poner en marcha el Plan institucional de gestión ambiental - PIGA</t>
  </si>
  <si>
    <t>Plan elaborado en versión preliminar en procecso de ajuste nuevamente teniendo encuenta la contigencia técnologica presetada. Igualmente los indicadores se encuentra en proceso de ajuste de acuerdo con la ejecución del año inmediatamente anterior.</t>
  </si>
  <si>
    <t>4. Realizar el seguimiento al Plan Anual de Adquisiciones vigente  de la entidad al menos tres (3) veces al año con el proceso gestión Contractual y Financiera.</t>
  </si>
  <si>
    <t>Se realizo reunión inicial de planeación con los diferentes procesos involucrados (14 - marzo -2024).  Así mismo se realizo seguimiento con el proceso contractual para ajustar la herramienta y tener de primera mano la información de acuerdo a las necesidades presentadas</t>
  </si>
  <si>
    <t>5. Implementación del Plan Estratégico de Talento Humano en la vigencia 2024</t>
  </si>
  <si>
    <t>Yvette Araujo Hernández</t>
  </si>
  <si>
    <t>1. Cumplimiento en la formulación y publicación de planes de talento humano</t>
  </si>
  <si>
    <t>(Planes formulados / Total  planes a formular y  publicar en sede electrónica)*100</t>
  </si>
  <si>
    <t>El PETH se elaboró y publicó en el primer trimestre 2024</t>
  </si>
  <si>
    <t>1. Formular y publicar los planes de TH en la sede electronica correspondientes a la vigencia 2024</t>
  </si>
  <si>
    <t>El avance del entregable o proyecto en términos generales se ha desarrollado conforme a lo previsto, ello por cuanto la actividad de formular el PETH se realizó en el primer trimestre, la de ejecutar y hacer seguimiento al Plan avanzó en enacorde con lo programado para el trimestre en un 92.5, para un acumulado al cierre del mes de junio de 47%, sin embargo no se menciona si la actividad denominada "Liderazgo femenino, desigualdad e inclusión" se se realizó en el período, como se mencionó en el reporte del primer trimestre, por otra parte no se menciona como ha sido la ejecución de los recursos asignados a la actividad</t>
  </si>
  <si>
    <t>2. Nivel de cumplimiento del Plan Estratégico del Talento Humano en la vigencia 2024</t>
  </si>
  <si>
    <t>Nivel de cumplimiento del Plan Estratégico del Talento Humano en la vigencia 2024</t>
  </si>
  <si>
    <t>Los planes que componen el Plan Estrategico del Talento humano, se ejecutaron durante el trimestre con el siguiente cumplimiento:
Plan Anual de Vacantes y Provision del TH: 100%, PEI 91%, PIC 88%, PAT - SGSST 93%, con un consolidado general del 92,5% de avance del PETH, porcentaje que, en relación con la meta definidda en el Plan de Accion alcanza un 23,125 con respecto al 25% programado. Las actividades que corresponden al 1,84% se tienen previstas para ejecutar durante el siguiente periodo para asegurar el cumplimiento de los Planes de TH.</t>
  </si>
  <si>
    <t>2. Ejecutar y realizar seguimiento a los planes  de Talento Humano</t>
  </si>
  <si>
    <t xml:space="preserve">El entregable del Plan de Acción del proceso materializado en el Plan Estratégico del Talento Humano, presenta un cumplimiento en el periodo evaluado del 92.5% y acumulado del año del 47.07%. 
Las actividades pendientes se programarán en el próximo trimestre, para asegurar el cumplimento efectivo del PETH según la programación establecida.
</t>
  </si>
  <si>
    <t>3. Impacto de los resultados de los planes de TH</t>
  </si>
  <si>
    <t xml:space="preserve">Encuesta de satisfacción </t>
  </si>
  <si>
    <t>Número</t>
  </si>
  <si>
    <t>El avance de la meta del indicador se realizará en el último trimestre 2024</t>
  </si>
  <si>
    <t>3. Evaluar los resultados de los planes de TH</t>
  </si>
  <si>
    <t>6. Implementación plan de trabajo de gestión contractual</t>
  </si>
  <si>
    <t>Lucena Valencia</t>
  </si>
  <si>
    <t>1. Matriz contractual actualizada</t>
  </si>
  <si>
    <t xml:space="preserve">Matriz contractual actualizada mensualmente con los contratos suscritos durante el mes </t>
  </si>
  <si>
    <t xml:space="preserve">Se realizo seguimiento mensual a  la matriz de gestion contractual , como establece el control. Se aporta como evidencia actas de seguimientoy base de contratos. 
se ha dado cumplimiento al avance propuesto en los porcentaje del indiciador </t>
  </si>
  <si>
    <t>1. Realizar seguimiento, a partir del mes de febrero, a la matriz de gestion contractual, a través de mesas de trabajo programadas.</t>
  </si>
  <si>
    <t xml:space="preserve">Se realizo seguimiento mensual a  la matriz de gestion contractual , como establece el contro. Se aporta como evidencia actas de seguimiento </t>
  </si>
  <si>
    <t>El del desarrollo del proyecto se ha venido dando acorde con lo establecido, ello se evidencia por el avance reportado para cada una de las actividades y de las metas de los indicadores que se relacionan con cada una de lasmismas, en cuanto a la ejecución presupuestal de los recursos asignados a las actividades, no se registra el avance durante el período y el acumulado al cierre del mes de junio de 2024.</t>
  </si>
  <si>
    <t>2. Documento elaborado lineamientos sobre la debida diligencia en la supervisión de contratos</t>
  </si>
  <si>
    <t>Porcentaje de avance en la elaboración del documento de lineamientos sobre la debida diligencia en la supervisión de contratos.</t>
  </si>
  <si>
    <t>El documento fue elaborado, y socializado con los abogados de enlace de la Entidad, para que realizaran los aportes correspondientes, se adjunta el documento y el acta de reunion , por lo que si bien la meta se encontraba establecida en 33%, se logro avanzar mas de lo planeado lo cual impactara positivamente en la finalizacion del resultado, es decir se cumpliran las metas en el tiempo restante antes de finalizar la presente vigencia, igualmente es de anotar que si se logra cumplir el 100 por ciento de la meta antes de la fecha limite, se realizaran los ajustes correspondientes en el indicador.</t>
  </si>
  <si>
    <t>2. Elaborar el documento de lineamientos sobre la debida diligencia en la supervisión de contratos, conforme al plan de trabajo de la implementación de la política de prevención del daño antijurídico 2024-2025</t>
  </si>
  <si>
    <t>El documento fue elaborado, y socializado con los abogados de enlace de la Entidad, para que realizaran los aportes correspondientes, se adjunta el documento y el acta de reunion , por lo que si bien la meta se encontraba establecida en 33%, se logro avanzar mas de lo planeado lo cual impactara positivamente en la finalizacion del resultado.</t>
  </si>
  <si>
    <t>3. Actualización de la documentacion de proceso de Gestión Contractual</t>
  </si>
  <si>
    <t>Actualización de la documentacion de proceso de Gestión Contractual</t>
  </si>
  <si>
    <t>Se realizo el diagnostico de documentos y se modificaron 14 documentos y uno se decidio la eliminacion, no se han cargado en la plataforma teniendo en cuenta el problema de seguridad cibernetico recientemente ocurrido. Lo cual muestra un avance positivo en el cumplimiento de las metas, quedando 14 documentos pendientes de modificar, el cual se cumplira en su totalidad conforme lo planeado antes de finalizar la presente vigencia, igualmente es de anotar que si se logra cumplir el 100% de la meta antes de la fecha limite, se realizaran los ajustes correspondientes en el indicador</t>
  </si>
  <si>
    <t xml:space="preserve">3. Actualizar la documentación del proceso de gestión contractual requerida conforme a validación </t>
  </si>
  <si>
    <t>Se realizo el diagnostico de documentos y se modificaron 14 documentos y uno se decidio la eliminacion, no se han cargado en la plataforma teniendo en cuenta el problema de seguridad cibernetico recientemente ocurrido. Lo cual muestra un avance positivo en el cumplimiento de las metas, quedando 14 documentos pendientes de modificar, el cual se cumplira en su totalidad conforme lo planeado</t>
  </si>
  <si>
    <t>7. Elaboración y publicación de estados financieros</t>
  </si>
  <si>
    <t>Faisuly Urrea López</t>
  </si>
  <si>
    <t>1. Estados financieros elaborados y publicados</t>
  </si>
  <si>
    <t xml:space="preserve">Estados Financieros Publicados / Estados Financieros elaborados y publicados </t>
  </si>
  <si>
    <t>N.D.</t>
  </si>
  <si>
    <t>Durante el segundo trimestre de 2024, se completó de manera oportuna los registros, análisis, seguimiento, depuración y ajuste de la información que alimenta los Estados Financieros de la entidad, siguiendo los lineamientos y plazos establecidos por la Contaduría General de la República. Por lo anterior de acuerdo a las fechas limites  informadas por la Contaduría, el día el 26 de julio de 2024 es la fecha límite para realizar registros contables para el cierre del mes de junio y luego realizar los Estados Financieros. Posteriormente, estos Estados Financieros serán publicados en la página web de la entidad.</t>
  </si>
  <si>
    <t>1. Registrar oportunamente las obligaciones tramitadas al grupo financiero</t>
  </si>
  <si>
    <t>La actividad establecida fue gestionada por el área de Gestión Financiera durante el segundo trimestre de 2024, la cual se completó con éxito el registro de las obligaciones, las cuales se pasaron al proceso de tesorería y en donde los pagos fueron radicados dentro de las fechas límite de cumplimiento - calendario 2024, asegurando así el cumplimiento del desarrollo de la actividad. Como evidencia se adjunta un listado de las obligaciones del segundo trimestre de cada una de las subunidades ejecutoras involucradas en este proceso.</t>
  </si>
  <si>
    <t>El avance del entregable a junio 30 da cuenta del avance promedio de las actividades al corte (50%), lo cual es coherente con el avance de la meta del indicador, por consiguiente se puede concluir que el desarrollo del entregable se ajusta a lo planeado, lo cual se evidencia con los soportes aportados</t>
  </si>
  <si>
    <t>2. Analizar y depurar las cuentas contables</t>
  </si>
  <si>
    <t>Durante el segundo trimestre de 2024, se realizó el análisis, seguimiento y depuración de las cuentas contables conforme al catálogo establecido por la Contaduría General de la República, asegurando los registros contables demanera eficaz, procedente y exacto. Se adjunta una muestra aleatoria de los comprobantes contables elaborados cada 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</si>
</sst>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quot;$&quot;* #,##0.00_-;\-&quot;$&quot;* #,##0.00_-;_-&quot;$&quot;* &quot;-&quot;??_-;_-@_-"/>
  </numFmts>
  <fonts count="33">
    <font>
      <sz val="11"/>
      <color theme="1"/>
      <name val="Calibri"/>
      <family val="2"/>
      <scheme val="minor"/>
    </font>
    <font>
      <sz val="11"/>
      <color theme="1"/>
      <name val="Calibri"/>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name val="Arial"/>
      <family val="2"/>
    </font>
    <font>
      <b/>
      <sz val="12"/>
      <name val="Arial"/>
    </font>
    <font>
      <sz val="11"/>
      <color rgb="FF000000"/>
      <name val="Calibri"/>
      <scheme val="minor"/>
    </font>
    <font>
      <b/>
      <sz val="11"/>
      <color rgb="FF000000"/>
      <name val="Calibri"/>
      <scheme val="minor"/>
    </font>
    <font>
      <sz val="11"/>
      <color rgb="FF000000"/>
      <name val="Calibri"/>
      <family val="2"/>
      <scheme val="minor"/>
    </font>
    <font>
      <sz val="11"/>
      <color theme="1"/>
      <name val="Calibri"/>
      <family val="2"/>
      <charset val="1"/>
    </font>
    <font>
      <sz val="11"/>
      <color theme="1"/>
      <name val="Calibri"/>
      <charset val="1"/>
    </font>
    <font>
      <b/>
      <sz val="9"/>
      <color indexed="81"/>
      <name val="Tahoma"/>
      <charset val="1"/>
    </font>
    <font>
      <sz val="9"/>
      <color indexed="81"/>
      <name val="Tahoma"/>
      <charset val="1"/>
    </font>
    <font>
      <sz val="11"/>
      <color rgb="FFFF0000"/>
      <name val="Calibri"/>
      <scheme val="minor"/>
    </font>
    <font>
      <sz val="10"/>
      <color rgb="FF000000"/>
      <name val="Calibri"/>
      <scheme val="minor"/>
    </font>
    <font>
      <sz val="12"/>
      <color theme="1"/>
      <name val="Calibri"/>
      <family val="2"/>
      <scheme val="minor"/>
    </font>
    <font>
      <sz val="16"/>
      <color theme="1"/>
      <name val="Calibri"/>
      <family val="2"/>
      <scheme val="minor"/>
    </font>
    <font>
      <b/>
      <sz val="16"/>
      <color theme="1"/>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8"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rgb="FF00B050"/>
        <bgColor indexed="64"/>
      </patternFill>
    </fill>
    <fill>
      <patternFill patternType="solid">
        <fgColor theme="4" tint="0.59999389629810485"/>
        <bgColor indexed="64"/>
      </patternFill>
    </fill>
  </fills>
  <borders count="3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auto="1"/>
      </left>
      <right/>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style="thin">
        <color rgb="FF000000"/>
      </bottom>
      <diagonal/>
    </border>
    <border>
      <left/>
      <right style="thin">
        <color auto="1"/>
      </right>
      <top style="thin">
        <color auto="1"/>
      </top>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s>
  <cellStyleXfs count="45">
    <xf numFmtId="0" fontId="0" fillId="0" borderId="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8" fillId="32" borderId="0" applyNumberFormat="0" applyBorder="0" applyAlignment="0" applyProtection="0"/>
    <xf numFmtId="43" fontId="2" fillId="0" borderId="0" applyFont="0" applyFill="0" applyBorder="0" applyAlignment="0" applyProtection="0"/>
    <xf numFmtId="165" fontId="2" fillId="0" borderId="0" applyFont="0" applyFill="0" applyBorder="0" applyAlignment="0" applyProtection="0"/>
  </cellStyleXfs>
  <cellXfs count="242">
    <xf numFmtId="0" fontId="0" fillId="0" borderId="0" xfId="0"/>
    <xf numFmtId="0" fontId="19" fillId="33" borderId="10" xfId="0" applyFont="1" applyFill="1" applyBorder="1" applyAlignment="1">
      <alignment horizontal="center" vertical="top" wrapText="1"/>
    </xf>
    <xf numFmtId="0" fontId="19" fillId="33" borderId="11" xfId="0" applyFont="1" applyFill="1" applyBorder="1" applyAlignment="1">
      <alignment horizontal="center" vertical="top" wrapText="1"/>
    </xf>
    <xf numFmtId="0" fontId="20" fillId="33" borderId="10" xfId="0" applyFont="1" applyFill="1" applyBorder="1" applyAlignment="1">
      <alignment horizontal="center" vertical="top" wrapText="1"/>
    </xf>
    <xf numFmtId="0" fontId="0" fillId="0" borderId="11" xfId="0" applyBorder="1" applyAlignment="1">
      <alignment horizontal="center" vertical="center" wrapText="1"/>
    </xf>
    <xf numFmtId="3" fontId="0" fillId="0" borderId="11" xfId="0" applyNumberFormat="1" applyBorder="1" applyAlignment="1">
      <alignment horizontal="center" vertical="center" wrapText="1"/>
    </xf>
    <xf numFmtId="9" fontId="0" fillId="0" borderId="11" xfId="1" applyFont="1" applyFill="1" applyBorder="1" applyAlignment="1">
      <alignment horizontal="center" vertical="center" wrapText="1"/>
    </xf>
    <xf numFmtId="9" fontId="0" fillId="0" borderId="11" xfId="1" applyFont="1" applyFill="1" applyBorder="1" applyAlignment="1">
      <alignment horizontal="center" vertical="center"/>
    </xf>
    <xf numFmtId="0" fontId="0" fillId="0" borderId="12" xfId="0" applyBorder="1" applyAlignment="1">
      <alignment vertical="top" wrapText="1"/>
    </xf>
    <xf numFmtId="0" fontId="0" fillId="34" borderId="11" xfId="0" applyFill="1" applyBorder="1" applyAlignment="1">
      <alignment horizontal="center" vertical="center" wrapText="1"/>
    </xf>
    <xf numFmtId="10" fontId="0" fillId="0" borderId="11" xfId="1" applyNumberFormat="1" applyFont="1" applyFill="1" applyBorder="1" applyAlignment="1">
      <alignment horizontal="center" vertical="center"/>
    </xf>
    <xf numFmtId="0" fontId="21" fillId="0" borderId="12" xfId="0" applyFont="1" applyBorder="1" applyAlignment="1">
      <alignment horizontal="left" vertical="center" wrapText="1"/>
    </xf>
    <xf numFmtId="0" fontId="23" fillId="0" borderId="12" xfId="0" applyFont="1" applyBorder="1" applyAlignment="1">
      <alignment horizontal="left" vertical="center" wrapText="1"/>
    </xf>
    <xf numFmtId="0" fontId="0" fillId="0" borderId="12" xfId="0" applyBorder="1" applyAlignment="1">
      <alignment horizontal="left" vertical="center" wrapText="1"/>
    </xf>
    <xf numFmtId="9" fontId="0" fillId="0" borderId="11" xfId="1" applyFont="1" applyFill="1" applyBorder="1" applyAlignment="1">
      <alignment vertical="center"/>
    </xf>
    <xf numFmtId="0" fontId="0" fillId="0" borderId="12" xfId="0" applyBorder="1" applyAlignment="1">
      <alignment wrapText="1"/>
    </xf>
    <xf numFmtId="0" fontId="0" fillId="0" borderId="12" xfId="0" applyBorder="1" applyAlignment="1">
      <alignment vertical="center" wrapText="1"/>
    </xf>
    <xf numFmtId="3" fontId="0" fillId="0" borderId="12" xfId="0" applyNumberFormat="1" applyBorder="1" applyAlignment="1">
      <alignment horizontal="center" vertical="center" wrapText="1"/>
    </xf>
    <xf numFmtId="9" fontId="0" fillId="0" borderId="21" xfId="1" applyFont="1" applyFill="1" applyBorder="1" applyAlignment="1">
      <alignment horizontal="center" vertical="center" wrapText="1"/>
    </xf>
    <xf numFmtId="0" fontId="0" fillId="0" borderId="12" xfId="0" applyBorder="1" applyAlignment="1">
      <alignment vertical="top"/>
    </xf>
    <xf numFmtId="9" fontId="0" fillId="0" borderId="11" xfId="1" applyFont="1" applyFill="1" applyBorder="1" applyAlignment="1">
      <alignment horizontal="left" vertical="top" wrapText="1"/>
    </xf>
    <xf numFmtId="9" fontId="0" fillId="0" borderId="11" xfId="1" applyFont="1" applyFill="1" applyBorder="1"/>
    <xf numFmtId="0" fontId="0" fillId="0" borderId="12" xfId="0" applyBorder="1"/>
    <xf numFmtId="9" fontId="0" fillId="0" borderId="11" xfId="1" applyFont="1" applyFill="1" applyBorder="1" applyAlignment="1">
      <alignment vertical="center" wrapText="1"/>
    </xf>
    <xf numFmtId="0" fontId="0" fillId="0" borderId="11" xfId="0" applyBorder="1" applyAlignment="1">
      <alignment horizontal="left" wrapText="1"/>
    </xf>
    <xf numFmtId="9" fontId="0" fillId="0" borderId="11" xfId="1" applyFont="1" applyBorder="1" applyAlignment="1">
      <alignment horizontal="center" vertical="center"/>
    </xf>
    <xf numFmtId="9" fontId="0" fillId="0" borderId="12" xfId="0" applyNumberFormat="1" applyBorder="1" applyAlignment="1">
      <alignment vertical="top" wrapText="1"/>
    </xf>
    <xf numFmtId="0" fontId="0" fillId="0" borderId="12" xfId="0" applyBorder="1" applyAlignment="1">
      <alignment horizontal="left" vertical="top" wrapText="1"/>
    </xf>
    <xf numFmtId="0" fontId="0" fillId="0" borderId="11" xfId="0" applyBorder="1" applyAlignment="1">
      <alignment wrapText="1"/>
    </xf>
    <xf numFmtId="9" fontId="0" fillId="0" borderId="12" xfId="1" applyFont="1" applyFill="1" applyBorder="1" applyAlignment="1">
      <alignment horizontal="center" vertical="center"/>
    </xf>
    <xf numFmtId="0" fontId="24" fillId="0" borderId="13" xfId="0" applyFont="1" applyBorder="1" applyAlignment="1">
      <alignment vertical="top" wrapText="1"/>
    </xf>
    <xf numFmtId="0" fontId="24" fillId="0" borderId="13" xfId="0" applyFont="1" applyBorder="1" applyAlignment="1">
      <alignment horizontal="center" vertical="center" wrapText="1"/>
    </xf>
    <xf numFmtId="9" fontId="0" fillId="0" borderId="0" xfId="0" applyNumberFormat="1"/>
    <xf numFmtId="0" fontId="19" fillId="35" borderId="10" xfId="0" applyFont="1" applyFill="1" applyBorder="1" applyAlignment="1">
      <alignment horizontal="center" vertical="top" wrapText="1"/>
    </xf>
    <xf numFmtId="0" fontId="19" fillId="35" borderId="14" xfId="0" applyFont="1" applyFill="1" applyBorder="1" applyAlignment="1">
      <alignment horizontal="center" vertical="top" wrapText="1"/>
    </xf>
    <xf numFmtId="0" fontId="0" fillId="35" borderId="0" xfId="0" applyFill="1"/>
    <xf numFmtId="0" fontId="0" fillId="35" borderId="11" xfId="0" applyFill="1" applyBorder="1" applyAlignment="1">
      <alignment horizontal="center" vertical="center" wrapText="1"/>
    </xf>
    <xf numFmtId="3" fontId="0" fillId="35" borderId="11" xfId="0" applyNumberFormat="1" applyFill="1" applyBorder="1" applyAlignment="1">
      <alignment horizontal="center" vertical="center" wrapText="1"/>
    </xf>
    <xf numFmtId="9" fontId="0" fillId="35" borderId="11" xfId="1" applyFont="1" applyFill="1" applyBorder="1" applyAlignment="1">
      <alignment horizontal="center" vertical="center" wrapText="1"/>
    </xf>
    <xf numFmtId="0" fontId="21" fillId="35" borderId="12" xfId="0" applyFont="1" applyFill="1" applyBorder="1" applyAlignment="1">
      <alignment wrapText="1"/>
    </xf>
    <xf numFmtId="0" fontId="0" fillId="35" borderId="12" xfId="0" applyFill="1" applyBorder="1" applyAlignment="1">
      <alignment wrapText="1"/>
    </xf>
    <xf numFmtId="0" fontId="0" fillId="35" borderId="12" xfId="0" applyFill="1" applyBorder="1" applyAlignment="1">
      <alignment vertical="top" wrapText="1"/>
    </xf>
    <xf numFmtId="0" fontId="0" fillId="36" borderId="11" xfId="0" applyFill="1" applyBorder="1" applyAlignment="1">
      <alignment horizontal="center" vertical="center" wrapText="1"/>
    </xf>
    <xf numFmtId="3" fontId="0" fillId="36" borderId="11" xfId="0" applyNumberFormat="1" applyFill="1" applyBorder="1" applyAlignment="1">
      <alignment horizontal="center" vertical="center" wrapText="1"/>
    </xf>
    <xf numFmtId="9" fontId="0" fillId="36" borderId="11" xfId="1" applyFont="1" applyFill="1" applyBorder="1" applyAlignment="1">
      <alignment horizontal="center" vertical="center" wrapText="1"/>
    </xf>
    <xf numFmtId="0" fontId="23" fillId="36" borderId="12" xfId="0" applyFont="1" applyFill="1" applyBorder="1" applyAlignment="1">
      <alignment wrapText="1"/>
    </xf>
    <xf numFmtId="0" fontId="0" fillId="36" borderId="0" xfId="0" applyFill="1"/>
    <xf numFmtId="0" fontId="0" fillId="36" borderId="12" xfId="0" applyFill="1" applyBorder="1" applyAlignment="1">
      <alignment wrapText="1"/>
    </xf>
    <xf numFmtId="3" fontId="0" fillId="34" borderId="11" xfId="0" applyNumberFormat="1" applyFill="1" applyBorder="1" applyAlignment="1">
      <alignment horizontal="center" vertical="center" wrapText="1"/>
    </xf>
    <xf numFmtId="9" fontId="0" fillId="34" borderId="11" xfId="1" applyFont="1" applyFill="1" applyBorder="1" applyAlignment="1">
      <alignment horizontal="center" vertical="center" wrapText="1"/>
    </xf>
    <xf numFmtId="0" fontId="21" fillId="0" borderId="12" xfId="0" applyFont="1" applyBorder="1" applyAlignment="1">
      <alignment wrapText="1"/>
    </xf>
    <xf numFmtId="0" fontId="0" fillId="34" borderId="12" xfId="0" applyFill="1" applyBorder="1" applyAlignment="1">
      <alignment vertical="top" wrapText="1"/>
    </xf>
    <xf numFmtId="0" fontId="0" fillId="34" borderId="12" xfId="0" applyFill="1" applyBorder="1" applyAlignment="1">
      <alignment horizontal="left" vertical="top" wrapText="1"/>
    </xf>
    <xf numFmtId="0" fontId="19" fillId="33" borderId="14" xfId="0" applyFont="1" applyFill="1" applyBorder="1" applyAlignment="1">
      <alignment horizontal="center" vertical="top" wrapText="1"/>
    </xf>
    <xf numFmtId="0" fontId="19" fillId="33" borderId="16" xfId="0" applyFont="1" applyFill="1" applyBorder="1" applyAlignment="1">
      <alignment horizontal="center" vertical="top" wrapText="1"/>
    </xf>
    <xf numFmtId="0" fontId="0" fillId="0" borderId="11" xfId="0" applyBorder="1" applyAlignment="1">
      <alignment horizontal="center" vertical="center"/>
    </xf>
    <xf numFmtId="0" fontId="0" fillId="0" borderId="0" xfId="0" applyAlignment="1">
      <alignment horizontal="center" vertical="center" wrapText="1"/>
    </xf>
    <xf numFmtId="164" fontId="0" fillId="0" borderId="0" xfId="0" applyNumberFormat="1"/>
    <xf numFmtId="0" fontId="0" fillId="0" borderId="12" xfId="0" applyBorder="1" applyAlignment="1">
      <alignment horizontal="center" vertical="center" wrapText="1"/>
    </xf>
    <xf numFmtId="10" fontId="0" fillId="0" borderId="11" xfId="1" applyNumberFormat="1" applyFont="1" applyFill="1" applyBorder="1" applyAlignment="1">
      <alignment horizontal="center" vertical="center" wrapText="1"/>
    </xf>
    <xf numFmtId="0" fontId="0" fillId="0" borderId="21" xfId="0" applyBorder="1" applyAlignment="1">
      <alignment horizontal="center" vertical="center" wrapText="1"/>
    </xf>
    <xf numFmtId="0" fontId="19" fillId="33" borderId="12" xfId="0" applyFont="1" applyFill="1" applyBorder="1" applyAlignment="1">
      <alignment horizontal="center" vertical="top" wrapText="1"/>
    </xf>
    <xf numFmtId="0" fontId="19" fillId="33" borderId="13" xfId="0" applyFont="1" applyFill="1" applyBorder="1" applyAlignment="1">
      <alignment horizontal="center" vertical="top" wrapText="1"/>
    </xf>
    <xf numFmtId="9" fontId="0" fillId="0" borderId="11" xfId="0" applyNumberFormat="1" applyBorder="1" applyAlignment="1">
      <alignment horizontal="center" vertical="center"/>
    </xf>
    <xf numFmtId="9" fontId="0" fillId="0" borderId="12" xfId="0" applyNumberFormat="1" applyBorder="1" applyAlignment="1">
      <alignment horizontal="center" vertical="center"/>
    </xf>
    <xf numFmtId="0" fontId="0" fillId="0" borderId="13" xfId="0" applyBorder="1" applyAlignment="1">
      <alignment horizontal="left" vertical="top" wrapText="1"/>
    </xf>
    <xf numFmtId="0" fontId="0" fillId="0" borderId="11" xfId="0" applyBorder="1"/>
    <xf numFmtId="0" fontId="0" fillId="0" borderId="16" xfId="0" applyBorder="1" applyAlignment="1">
      <alignment horizontal="left" vertical="top" wrapText="1"/>
    </xf>
    <xf numFmtId="9" fontId="0" fillId="0" borderId="12" xfId="1" applyFont="1" applyFill="1" applyBorder="1" applyAlignment="1">
      <alignment horizontal="center" vertical="center" wrapText="1"/>
    </xf>
    <xf numFmtId="0" fontId="0" fillId="0" borderId="20" xfId="0" applyBorder="1" applyAlignment="1">
      <alignment vertical="top" wrapText="1"/>
    </xf>
    <xf numFmtId="0" fontId="0" fillId="0" borderId="13" xfId="0" applyBorder="1" applyAlignment="1">
      <alignment vertical="top" wrapText="1"/>
    </xf>
    <xf numFmtId="0" fontId="0" fillId="0" borderId="13" xfId="0" applyBorder="1" applyAlignment="1">
      <alignment wrapText="1"/>
    </xf>
    <xf numFmtId="10" fontId="0" fillId="0" borderId="0" xfId="0" applyNumberFormat="1"/>
    <xf numFmtId="3" fontId="0" fillId="0" borderId="13" xfId="0" applyNumberFormat="1" applyBorder="1" applyAlignment="1">
      <alignment horizontal="left" vertical="center" wrapText="1"/>
    </xf>
    <xf numFmtId="0" fontId="0" fillId="0" borderId="10" xfId="0" applyBorder="1" applyAlignment="1">
      <alignment horizontal="center" vertical="center" wrapText="1"/>
    </xf>
    <xf numFmtId="3" fontId="0" fillId="0" borderId="17" xfId="0" applyNumberFormat="1" applyBorder="1" applyAlignment="1">
      <alignment horizontal="center" vertical="center" wrapText="1"/>
    </xf>
    <xf numFmtId="9" fontId="0" fillId="0" borderId="24" xfId="1" applyFont="1" applyFill="1" applyBorder="1" applyAlignment="1">
      <alignment horizontal="center" vertical="center" wrapText="1"/>
    </xf>
    <xf numFmtId="9" fontId="0" fillId="0" borderId="10" xfId="0" applyNumberFormat="1" applyBorder="1" applyAlignment="1">
      <alignment horizontal="center" vertical="center"/>
    </xf>
    <xf numFmtId="0" fontId="0" fillId="0" borderId="17" xfId="0" applyBorder="1"/>
    <xf numFmtId="0" fontId="0" fillId="0" borderId="13" xfId="0" applyBorder="1" applyAlignment="1">
      <alignment horizontal="center" vertical="center" wrapText="1"/>
    </xf>
    <xf numFmtId="3" fontId="0" fillId="0" borderId="13" xfId="0" applyNumberFormat="1" applyBorder="1" applyAlignment="1">
      <alignment horizontal="center" vertical="center" wrapText="1"/>
    </xf>
    <xf numFmtId="9" fontId="0" fillId="0" borderId="13" xfId="1" applyFont="1" applyFill="1" applyBorder="1" applyAlignment="1">
      <alignment horizontal="center" vertical="center" wrapText="1"/>
    </xf>
    <xf numFmtId="9" fontId="0" fillId="0" borderId="13" xfId="0" applyNumberFormat="1" applyBorder="1" applyAlignment="1">
      <alignment horizontal="center" vertical="center"/>
    </xf>
    <xf numFmtId="0" fontId="0" fillId="0" borderId="25" xfId="0" applyBorder="1"/>
    <xf numFmtId="9" fontId="0" fillId="0" borderId="13" xfId="0" applyNumberFormat="1" applyBorder="1" applyAlignment="1">
      <alignment vertical="center"/>
    </xf>
    <xf numFmtId="9" fontId="0" fillId="0" borderId="25" xfId="0" applyNumberFormat="1" applyBorder="1" applyAlignment="1">
      <alignment vertical="center"/>
    </xf>
    <xf numFmtId="0" fontId="0" fillId="0" borderId="15" xfId="0" applyBorder="1" applyAlignment="1">
      <alignment horizontal="center" vertical="center" wrapText="1"/>
    </xf>
    <xf numFmtId="9" fontId="23" fillId="0" borderId="11" xfId="1" applyFont="1" applyFill="1" applyBorder="1" applyAlignment="1">
      <alignment horizontal="center" vertical="center" wrapText="1"/>
    </xf>
    <xf numFmtId="9" fontId="29" fillId="0" borderId="11" xfId="1" applyFont="1" applyFill="1" applyBorder="1" applyAlignment="1">
      <alignment horizontal="left" vertical="center" wrapText="1"/>
    </xf>
    <xf numFmtId="9" fontId="0" fillId="0" borderId="11" xfId="0" applyNumberFormat="1" applyBorder="1" applyAlignment="1">
      <alignment horizontal="center" vertical="center" wrapText="1"/>
    </xf>
    <xf numFmtId="0" fontId="0" fillId="0" borderId="10" xfId="0" applyBorder="1" applyAlignment="1">
      <alignment vertical="center" wrapText="1"/>
    </xf>
    <xf numFmtId="9" fontId="21" fillId="0" borderId="11" xfId="1" applyFont="1" applyFill="1" applyBorder="1" applyAlignment="1">
      <alignment vertical="center" wrapText="1"/>
    </xf>
    <xf numFmtId="10" fontId="0" fillId="0" borderId="11" xfId="0" applyNumberFormat="1" applyBorder="1" applyAlignment="1">
      <alignment vertical="center"/>
    </xf>
    <xf numFmtId="0" fontId="30" fillId="0" borderId="11" xfId="0" applyFont="1" applyBorder="1" applyAlignment="1">
      <alignment horizontal="center" vertical="center" wrapText="1"/>
    </xf>
    <xf numFmtId="10" fontId="0" fillId="0" borderId="11" xfId="0" applyNumberFormat="1" applyBorder="1" applyAlignment="1">
      <alignment horizontal="center" vertical="center" wrapText="1"/>
    </xf>
    <xf numFmtId="9" fontId="0" fillId="0" borderId="15" xfId="1" applyFont="1" applyFill="1" applyBorder="1" applyAlignment="1">
      <alignment vertical="center" wrapText="1"/>
    </xf>
    <xf numFmtId="0" fontId="0" fillId="0" borderId="20" xfId="0" applyBorder="1" applyAlignment="1">
      <alignment wrapText="1"/>
    </xf>
    <xf numFmtId="17" fontId="0" fillId="0" borderId="0" xfId="0" applyNumberFormat="1"/>
    <xf numFmtId="0" fontId="31" fillId="0" borderId="0" xfId="0" applyFont="1"/>
    <xf numFmtId="0" fontId="32" fillId="40" borderId="26" xfId="0" applyFont="1" applyFill="1" applyBorder="1"/>
    <xf numFmtId="0" fontId="31" fillId="0" borderId="33" xfId="0" applyFont="1" applyBorder="1"/>
    <xf numFmtId="0" fontId="31" fillId="0" borderId="31" xfId="0" applyFont="1" applyBorder="1"/>
    <xf numFmtId="0" fontId="31" fillId="0" borderId="32" xfId="0" applyFont="1" applyBorder="1"/>
    <xf numFmtId="0" fontId="31" fillId="0" borderId="0" xfId="0" applyFont="1" applyAlignment="1">
      <alignment wrapText="1"/>
    </xf>
    <xf numFmtId="0" fontId="32" fillId="40" borderId="26" xfId="0" applyFont="1" applyFill="1" applyBorder="1" applyAlignment="1">
      <alignment wrapText="1"/>
    </xf>
    <xf numFmtId="0" fontId="32" fillId="40" borderId="30" xfId="0" applyFont="1" applyFill="1" applyBorder="1" applyAlignment="1">
      <alignment wrapText="1"/>
    </xf>
    <xf numFmtId="0" fontId="31" fillId="0" borderId="31" xfId="0" applyFont="1" applyBorder="1" applyAlignment="1">
      <alignment wrapText="1"/>
    </xf>
    <xf numFmtId="0" fontId="32" fillId="40" borderId="30" xfId="0" applyFont="1" applyFill="1" applyBorder="1" applyAlignment="1">
      <alignment vertical="center" wrapText="1"/>
    </xf>
    <xf numFmtId="9" fontId="31" fillId="41" borderId="33" xfId="0" applyNumberFormat="1" applyFont="1" applyFill="1" applyBorder="1" applyAlignment="1">
      <alignment horizontal="center" vertical="center" wrapText="1"/>
    </xf>
    <xf numFmtId="9" fontId="31" fillId="37" borderId="31" xfId="0" applyNumberFormat="1" applyFont="1" applyFill="1" applyBorder="1" applyAlignment="1">
      <alignment horizontal="center" vertical="center" wrapText="1"/>
    </xf>
    <xf numFmtId="9" fontId="31" fillId="41" borderId="31" xfId="0" applyNumberFormat="1" applyFont="1" applyFill="1" applyBorder="1" applyAlignment="1">
      <alignment horizontal="center" vertical="center" wrapText="1"/>
    </xf>
    <xf numFmtId="9" fontId="31" fillId="38" borderId="31" xfId="0" applyNumberFormat="1" applyFont="1" applyFill="1" applyBorder="1" applyAlignment="1">
      <alignment horizontal="center" vertical="center" wrapText="1"/>
    </xf>
    <xf numFmtId="9" fontId="31" fillId="37" borderId="36" xfId="0" applyNumberFormat="1" applyFont="1" applyFill="1" applyBorder="1" applyAlignment="1">
      <alignment horizontal="center" vertical="center" wrapText="1"/>
    </xf>
    <xf numFmtId="9" fontId="31" fillId="37" borderId="32" xfId="0" applyNumberFormat="1" applyFont="1" applyFill="1" applyBorder="1" applyAlignment="1">
      <alignment horizontal="center" vertical="center" wrapText="1"/>
    </xf>
    <xf numFmtId="9" fontId="31" fillId="38" borderId="32" xfId="0" applyNumberFormat="1" applyFont="1" applyFill="1" applyBorder="1" applyAlignment="1">
      <alignment horizontal="center" vertical="center" wrapText="1"/>
    </xf>
    <xf numFmtId="0" fontId="0" fillId="42" borderId="0" xfId="0" applyFill="1"/>
    <xf numFmtId="9" fontId="0" fillId="42" borderId="0" xfId="0" applyNumberFormat="1" applyFill="1"/>
    <xf numFmtId="0" fontId="17" fillId="39" borderId="0" xfId="0" applyFont="1" applyFill="1" applyAlignment="1">
      <alignment vertical="center"/>
    </xf>
    <xf numFmtId="0" fontId="17" fillId="39" borderId="0" xfId="0" applyFont="1" applyFill="1" applyAlignment="1">
      <alignment vertical="center" wrapText="1"/>
    </xf>
    <xf numFmtId="9" fontId="0" fillId="42" borderId="0" xfId="1" applyFont="1" applyFill="1"/>
    <xf numFmtId="9" fontId="0" fillId="0" borderId="0" xfId="1" applyFont="1"/>
    <xf numFmtId="0" fontId="0" fillId="0" borderId="0" xfId="0" applyAlignment="1">
      <alignment horizontal="justify" vertical="top"/>
    </xf>
    <xf numFmtId="0" fontId="17" fillId="39" borderId="0" xfId="0" applyFont="1" applyFill="1" applyAlignment="1">
      <alignment horizontal="center"/>
    </xf>
    <xf numFmtId="9" fontId="31" fillId="0" borderId="27" xfId="0" applyNumberFormat="1" applyFont="1" applyBorder="1" applyAlignment="1">
      <alignment horizontal="center" vertical="center"/>
    </xf>
    <xf numFmtId="9" fontId="31" fillId="0" borderId="28" xfId="0" applyNumberFormat="1" applyFont="1" applyBorder="1" applyAlignment="1">
      <alignment horizontal="center" vertical="center"/>
    </xf>
    <xf numFmtId="9" fontId="31" fillId="0" borderId="29" xfId="0" applyNumberFormat="1" applyFont="1" applyBorder="1" applyAlignment="1">
      <alignment horizontal="center" vertical="center"/>
    </xf>
    <xf numFmtId="9" fontId="31" fillId="0" borderId="36" xfId="0" applyNumberFormat="1" applyFont="1" applyBorder="1" applyAlignment="1">
      <alignment horizontal="center" vertical="center"/>
    </xf>
    <xf numFmtId="9" fontId="31" fillId="0" borderId="34" xfId="0" applyNumberFormat="1" applyFont="1" applyBorder="1" applyAlignment="1">
      <alignment horizontal="center" vertical="center"/>
    </xf>
    <xf numFmtId="9" fontId="31" fillId="0" borderId="32" xfId="0" applyNumberFormat="1" applyFont="1" applyBorder="1" applyAlignment="1">
      <alignment horizontal="center" vertical="center"/>
    </xf>
    <xf numFmtId="0" fontId="32" fillId="39" borderId="35" xfId="0" applyFont="1" applyFill="1" applyBorder="1" applyAlignment="1">
      <alignment horizontal="center"/>
    </xf>
    <xf numFmtId="0" fontId="32" fillId="39" borderId="0" xfId="0" applyFont="1" applyFill="1" applyAlignment="1">
      <alignment horizontal="center"/>
    </xf>
    <xf numFmtId="0" fontId="17" fillId="0" borderId="0" xfId="0" applyFont="1" applyAlignment="1">
      <alignment horizontal="center"/>
    </xf>
    <xf numFmtId="0" fontId="0" fillId="0" borderId="11" xfId="0" applyBorder="1" applyAlignment="1">
      <alignment horizontal="center" vertical="center" wrapText="1"/>
    </xf>
    <xf numFmtId="9" fontId="0" fillId="0" borderId="10" xfId="0" applyNumberFormat="1" applyBorder="1" applyAlignment="1">
      <alignment horizontal="center" vertical="center" wrapText="1"/>
    </xf>
    <xf numFmtId="9" fontId="0" fillId="0" borderId="15" xfId="0" applyNumberFormat="1" applyBorder="1" applyAlignment="1">
      <alignment horizontal="center" vertical="center" wrapText="1"/>
    </xf>
    <xf numFmtId="0" fontId="0" fillId="0" borderId="16" xfId="0" applyBorder="1" applyAlignment="1">
      <alignment horizontal="center" vertical="top" wrapText="1"/>
    </xf>
    <xf numFmtId="0" fontId="0" fillId="0" borderId="20" xfId="0" applyBorder="1" applyAlignment="1">
      <alignment horizontal="center" vertical="top" wrapText="1"/>
    </xf>
    <xf numFmtId="9" fontId="0" fillId="0" borderId="11" xfId="1" applyFont="1" applyFill="1" applyBorder="1" applyAlignment="1">
      <alignment horizontal="center" vertical="center" wrapText="1"/>
    </xf>
    <xf numFmtId="9" fontId="0" fillId="0" borderId="10" xfId="1" applyFont="1" applyFill="1" applyBorder="1" applyAlignment="1">
      <alignment horizontal="center" vertical="center" wrapText="1"/>
    </xf>
    <xf numFmtId="9" fontId="0" fillId="0" borderId="14" xfId="1" applyFont="1" applyFill="1" applyBorder="1" applyAlignment="1">
      <alignment horizontal="center" vertical="center" wrapText="1"/>
    </xf>
    <xf numFmtId="9" fontId="0" fillId="0" borderId="15" xfId="1" applyFont="1" applyFill="1" applyBorder="1" applyAlignment="1">
      <alignment horizontal="center" vertical="center" wrapText="1"/>
    </xf>
    <xf numFmtId="3" fontId="0" fillId="0" borderId="10" xfId="0" applyNumberFormat="1" applyBorder="1" applyAlignment="1">
      <alignment horizontal="center" vertical="center" wrapText="1"/>
    </xf>
    <xf numFmtId="3" fontId="0" fillId="0" borderId="14" xfId="0" applyNumberFormat="1" applyBorder="1" applyAlignment="1">
      <alignment horizontal="center" vertical="center" wrapText="1"/>
    </xf>
    <xf numFmtId="3" fontId="0" fillId="0" borderId="15" xfId="0" applyNumberFormat="1" applyBorder="1" applyAlignment="1">
      <alignment horizontal="center" vertical="center" wrapText="1"/>
    </xf>
    <xf numFmtId="0" fontId="0" fillId="0" borderId="20" xfId="0" applyBorder="1" applyAlignment="1">
      <alignment horizontal="left" vertical="top" wrapText="1"/>
    </xf>
    <xf numFmtId="0" fontId="0" fillId="0" borderId="13" xfId="0" applyBorder="1" applyAlignment="1">
      <alignment horizontal="left" vertical="top" wrapText="1"/>
    </xf>
    <xf numFmtId="9" fontId="0" fillId="0" borderId="13" xfId="0" applyNumberFormat="1" applyBorder="1" applyAlignment="1">
      <alignment horizontal="center" vertical="center" wrapText="1"/>
    </xf>
    <xf numFmtId="9" fontId="0" fillId="0" borderId="10" xfId="1" applyFont="1" applyFill="1" applyBorder="1" applyAlignment="1">
      <alignment horizontal="center" vertical="top" wrapText="1"/>
    </xf>
    <xf numFmtId="9" fontId="0" fillId="0" borderId="14" xfId="1" applyFont="1" applyFill="1" applyBorder="1" applyAlignment="1">
      <alignment horizontal="center" vertical="top" wrapText="1"/>
    </xf>
    <xf numFmtId="9" fontId="0" fillId="0" borderId="15" xfId="1" applyFont="1" applyFill="1" applyBorder="1" applyAlignment="1">
      <alignment horizontal="center" vertical="top" wrapText="1"/>
    </xf>
    <xf numFmtId="0" fontId="0" fillId="0" borderId="16" xfId="0" applyBorder="1" applyAlignment="1">
      <alignment horizontal="left" wrapText="1"/>
    </xf>
    <xf numFmtId="0" fontId="0" fillId="0" borderId="20" xfId="0" applyBorder="1" applyAlignment="1">
      <alignment horizontal="left"/>
    </xf>
    <xf numFmtId="9" fontId="0" fillId="0" borderId="10" xfId="1" applyFont="1" applyFill="1" applyBorder="1" applyAlignment="1">
      <alignment horizontal="left" vertical="top" wrapText="1"/>
    </xf>
    <xf numFmtId="9" fontId="0" fillId="0" borderId="15" xfId="1" applyFont="1" applyFill="1" applyBorder="1" applyAlignment="1">
      <alignment horizontal="left" vertical="top" wrapText="1"/>
    </xf>
    <xf numFmtId="9" fontId="0" fillId="0" borderId="14" xfId="0" applyNumberFormat="1" applyBorder="1" applyAlignment="1">
      <alignment horizontal="center" vertical="center" wrapText="1"/>
    </xf>
    <xf numFmtId="9" fontId="0" fillId="0" borderId="23" xfId="0" applyNumberFormat="1" applyBorder="1" applyAlignment="1">
      <alignment horizontal="center" vertical="center" wrapText="1"/>
    </xf>
    <xf numFmtId="3" fontId="0" fillId="0" borderId="16" xfId="0" applyNumberFormat="1" applyBorder="1" applyAlignment="1">
      <alignment horizontal="left" vertical="center" wrapText="1"/>
    </xf>
    <xf numFmtId="3" fontId="0" fillId="0" borderId="20" xfId="0" applyNumberFormat="1" applyBorder="1" applyAlignment="1">
      <alignment horizontal="left" vertical="center" wrapText="1"/>
    </xf>
    <xf numFmtId="9" fontId="0" fillId="0" borderId="10" xfId="1" applyFont="1" applyBorder="1" applyAlignment="1">
      <alignment horizontal="center" vertical="center" wrapText="1"/>
    </xf>
    <xf numFmtId="9" fontId="0" fillId="0" borderId="14" xfId="1" applyFont="1" applyBorder="1" applyAlignment="1">
      <alignment horizontal="center" vertical="center" wrapText="1"/>
    </xf>
    <xf numFmtId="3" fontId="0" fillId="0" borderId="16" xfId="0" applyNumberFormat="1" applyBorder="1" applyAlignment="1">
      <alignment horizontal="center" vertical="center" wrapText="1"/>
    </xf>
    <xf numFmtId="3" fontId="0" fillId="0" borderId="20" xfId="0" applyNumberFormat="1" applyBorder="1" applyAlignment="1">
      <alignment horizontal="center" vertical="center" wrapText="1"/>
    </xf>
    <xf numFmtId="9" fontId="0" fillId="0" borderId="12" xfId="1" applyFont="1" applyFill="1" applyBorder="1" applyAlignment="1">
      <alignment horizontal="center" vertical="center" wrapText="1"/>
    </xf>
    <xf numFmtId="9" fontId="0" fillId="0" borderId="13" xfId="1" applyFont="1" applyFill="1" applyBorder="1" applyAlignment="1">
      <alignment horizontal="center" vertical="center" wrapText="1"/>
    </xf>
    <xf numFmtId="9" fontId="0" fillId="0" borderId="13" xfId="1" applyFont="1" applyBorder="1" applyAlignment="1">
      <alignment horizontal="center" vertical="center" wrapText="1"/>
    </xf>
    <xf numFmtId="9" fontId="0" fillId="0" borderId="20" xfId="0" applyNumberFormat="1" applyBorder="1" applyAlignment="1">
      <alignment horizontal="center" vertical="center" wrapText="1"/>
    </xf>
    <xf numFmtId="0" fontId="0" fillId="35" borderId="11" xfId="0" applyFill="1" applyBorder="1" applyAlignment="1">
      <alignment horizontal="center" vertical="center" wrapText="1"/>
    </xf>
    <xf numFmtId="0" fontId="0" fillId="35" borderId="10" xfId="0" applyFill="1" applyBorder="1" applyAlignment="1">
      <alignment horizontal="center" vertical="center" wrapText="1"/>
    </xf>
    <xf numFmtId="0" fontId="0" fillId="35" borderId="14" xfId="0" applyFill="1" applyBorder="1" applyAlignment="1">
      <alignment horizontal="center" vertical="center" wrapText="1"/>
    </xf>
    <xf numFmtId="0" fontId="0" fillId="35" borderId="15" xfId="0" applyFill="1" applyBorder="1" applyAlignment="1">
      <alignment horizontal="center" vertical="center" wrapText="1"/>
    </xf>
    <xf numFmtId="9" fontId="0" fillId="35" borderId="10" xfId="1" applyFont="1" applyFill="1" applyBorder="1" applyAlignment="1">
      <alignment horizontal="center" vertical="center" wrapText="1"/>
    </xf>
    <xf numFmtId="9" fontId="0" fillId="35" borderId="14" xfId="1" applyFont="1" applyFill="1" applyBorder="1" applyAlignment="1">
      <alignment horizontal="center" vertical="center" wrapText="1"/>
    </xf>
    <xf numFmtId="9" fontId="0" fillId="35" borderId="15" xfId="1" applyFont="1" applyFill="1" applyBorder="1" applyAlignment="1">
      <alignment horizontal="center" vertical="center" wrapText="1"/>
    </xf>
    <xf numFmtId="9" fontId="15" fillId="35" borderId="10" xfId="1" applyFont="1" applyFill="1" applyBorder="1" applyAlignment="1">
      <alignment horizontal="center" vertical="center" wrapText="1"/>
    </xf>
    <xf numFmtId="9" fontId="15" fillId="35" borderId="14" xfId="1" applyFont="1" applyFill="1" applyBorder="1" applyAlignment="1">
      <alignment horizontal="center" vertical="center" wrapText="1"/>
    </xf>
    <xf numFmtId="9" fontId="15" fillId="35" borderId="15" xfId="1" applyFont="1" applyFill="1" applyBorder="1" applyAlignment="1">
      <alignment horizontal="center" vertical="center" wrapText="1"/>
    </xf>
    <xf numFmtId="0" fontId="23" fillId="35" borderId="13" xfId="0" applyFont="1" applyFill="1" applyBorder="1" applyAlignment="1">
      <alignment horizontal="left" vertical="top" wrapText="1"/>
    </xf>
    <xf numFmtId="0" fontId="23" fillId="35" borderId="16" xfId="0" applyFont="1" applyFill="1" applyBorder="1" applyAlignment="1">
      <alignment horizontal="left" vertical="top" wrapText="1"/>
    </xf>
    <xf numFmtId="0" fontId="0" fillId="36" borderId="11" xfId="0" applyFill="1" applyBorder="1" applyAlignment="1">
      <alignment horizontal="center" vertical="center" wrapText="1"/>
    </xf>
    <xf numFmtId="0" fontId="0" fillId="36" borderId="10" xfId="0" applyFill="1" applyBorder="1" applyAlignment="1">
      <alignment horizontal="center" vertical="center" wrapText="1"/>
    </xf>
    <xf numFmtId="0" fontId="0" fillId="36" borderId="14" xfId="0" applyFill="1" applyBorder="1" applyAlignment="1">
      <alignment horizontal="center" vertical="center" wrapText="1"/>
    </xf>
    <xf numFmtId="9" fontId="0" fillId="36" borderId="10" xfId="1" applyFont="1" applyFill="1" applyBorder="1" applyAlignment="1">
      <alignment horizontal="center" vertical="center" wrapText="1"/>
    </xf>
    <xf numFmtId="9" fontId="0" fillId="36" borderId="14" xfId="1" applyFont="1" applyFill="1" applyBorder="1" applyAlignment="1">
      <alignment horizontal="center" vertical="center" wrapText="1"/>
    </xf>
    <xf numFmtId="3" fontId="0" fillId="35" borderId="10" xfId="0" applyNumberFormat="1" applyFill="1" applyBorder="1" applyAlignment="1">
      <alignment horizontal="center" vertical="center" wrapText="1"/>
    </xf>
    <xf numFmtId="3" fontId="0" fillId="35" borderId="14" xfId="0" applyNumberFormat="1" applyFill="1" applyBorder="1" applyAlignment="1">
      <alignment horizontal="center" vertical="center" wrapText="1"/>
    </xf>
    <xf numFmtId="3" fontId="0" fillId="35" borderId="15" xfId="0" applyNumberFormat="1" applyFill="1" applyBorder="1" applyAlignment="1">
      <alignment horizontal="center" vertical="center" wrapText="1"/>
    </xf>
    <xf numFmtId="3" fontId="0" fillId="36" borderId="10" xfId="0" applyNumberFormat="1" applyFill="1" applyBorder="1" applyAlignment="1">
      <alignment horizontal="center" vertical="center" wrapText="1"/>
    </xf>
    <xf numFmtId="3" fontId="0" fillId="36" borderId="14" xfId="0" applyNumberFormat="1" applyFill="1" applyBorder="1" applyAlignment="1">
      <alignment horizontal="center" vertical="center" wrapText="1"/>
    </xf>
    <xf numFmtId="9" fontId="15" fillId="36" borderId="10" xfId="1" applyFont="1" applyFill="1" applyBorder="1" applyAlignment="1">
      <alignment horizontal="center" vertical="center" wrapText="1"/>
    </xf>
    <xf numFmtId="9" fontId="15" fillId="36" borderId="14" xfId="1" applyFont="1" applyFill="1" applyBorder="1" applyAlignment="1">
      <alignment horizontal="center" vertical="center" wrapText="1"/>
    </xf>
    <xf numFmtId="9" fontId="15" fillId="36" borderId="15" xfId="1" applyFont="1" applyFill="1" applyBorder="1" applyAlignment="1">
      <alignment horizontal="center" vertical="center" wrapText="1"/>
    </xf>
    <xf numFmtId="0" fontId="23" fillId="36" borderId="16" xfId="0" applyFont="1" applyFill="1" applyBorder="1" applyAlignment="1">
      <alignment horizontal="left" vertical="top" wrapText="1"/>
    </xf>
    <xf numFmtId="0" fontId="23" fillId="36" borderId="19" xfId="0" applyFont="1" applyFill="1" applyBorder="1" applyAlignment="1">
      <alignment horizontal="left" vertical="top" wrapText="1"/>
    </xf>
    <xf numFmtId="0" fontId="23" fillId="36" borderId="20" xfId="0" applyFont="1" applyFill="1" applyBorder="1" applyAlignment="1">
      <alignment horizontal="left" vertical="top" wrapText="1"/>
    </xf>
    <xf numFmtId="0" fontId="0" fillId="34" borderId="10" xfId="0" applyFill="1" applyBorder="1" applyAlignment="1">
      <alignment horizontal="center" vertical="center" wrapText="1"/>
    </xf>
    <xf numFmtId="0" fontId="0" fillId="34" borderId="15" xfId="0" applyFill="1" applyBorder="1" applyAlignment="1">
      <alignment horizontal="center" vertical="center" wrapText="1"/>
    </xf>
    <xf numFmtId="0" fontId="0" fillId="34" borderId="14" xfId="0" applyFill="1" applyBorder="1" applyAlignment="1">
      <alignment horizontal="center" vertical="center" wrapText="1"/>
    </xf>
    <xf numFmtId="9" fontId="0" fillId="36" borderId="15" xfId="1" applyFont="1" applyFill="1" applyBorder="1" applyAlignment="1">
      <alignment horizontal="center" vertical="center" wrapText="1"/>
    </xf>
    <xf numFmtId="9" fontId="0" fillId="34" borderId="10" xfId="1" applyFont="1" applyFill="1" applyBorder="1" applyAlignment="1">
      <alignment horizontal="center" vertical="center" wrapText="1"/>
    </xf>
    <xf numFmtId="9" fontId="0" fillId="34" borderId="15" xfId="1" applyFont="1" applyFill="1" applyBorder="1" applyAlignment="1">
      <alignment horizontal="center" vertical="center" wrapText="1"/>
    </xf>
    <xf numFmtId="3" fontId="0" fillId="34" borderId="10" xfId="0" applyNumberFormat="1" applyFill="1" applyBorder="1" applyAlignment="1">
      <alignment horizontal="center" vertical="center" wrapText="1"/>
    </xf>
    <xf numFmtId="3" fontId="0" fillId="34" borderId="15" xfId="0" applyNumberFormat="1" applyFill="1" applyBorder="1" applyAlignment="1">
      <alignment horizontal="center" vertical="center" wrapText="1"/>
    </xf>
    <xf numFmtId="0" fontId="0" fillId="34" borderId="13" xfId="0" applyFill="1" applyBorder="1" applyAlignment="1">
      <alignment horizontal="left" vertical="top" wrapText="1"/>
    </xf>
    <xf numFmtId="3" fontId="0" fillId="34" borderId="10" xfId="0" applyNumberFormat="1" applyFill="1" applyBorder="1" applyAlignment="1">
      <alignment horizontal="left" vertical="top" wrapText="1"/>
    </xf>
    <xf numFmtId="3" fontId="0" fillId="34" borderId="15" xfId="0" applyNumberFormat="1" applyFill="1" applyBorder="1" applyAlignment="1">
      <alignment horizontal="left" vertical="top" wrapText="1"/>
    </xf>
    <xf numFmtId="9" fontId="0" fillId="34" borderId="10" xfId="0" applyNumberFormat="1" applyFill="1" applyBorder="1" applyAlignment="1">
      <alignment horizontal="center" vertical="center" wrapText="1"/>
    </xf>
    <xf numFmtId="9" fontId="0" fillId="34" borderId="15" xfId="0" applyNumberFormat="1" applyFill="1" applyBorder="1" applyAlignment="1">
      <alignment horizontal="center" vertical="center" wrapText="1"/>
    </xf>
    <xf numFmtId="0" fontId="0" fillId="0" borderId="10" xfId="0" applyBorder="1" applyAlignment="1">
      <alignment horizontal="center" vertical="center" wrapText="1"/>
    </xf>
    <xf numFmtId="0" fontId="0" fillId="0" borderId="15" xfId="0" applyBorder="1" applyAlignment="1">
      <alignment horizontal="center" vertical="center" wrapText="1"/>
    </xf>
    <xf numFmtId="0" fontId="0" fillId="0" borderId="13" xfId="0" applyBorder="1" applyAlignment="1">
      <alignment horizontal="left" vertical="center" wrapText="1"/>
    </xf>
    <xf numFmtId="0" fontId="0" fillId="0" borderId="14" xfId="0" applyBorder="1" applyAlignment="1">
      <alignment horizontal="center" vertical="center" wrapText="1"/>
    </xf>
    <xf numFmtId="0" fontId="0" fillId="0" borderId="16" xfId="0" applyBorder="1" applyAlignment="1">
      <alignment horizontal="left" vertical="top" wrapText="1"/>
    </xf>
    <xf numFmtId="0" fontId="0" fillId="0" borderId="19" xfId="0" applyBorder="1" applyAlignment="1">
      <alignment horizontal="left" vertical="top" wrapText="1"/>
    </xf>
    <xf numFmtId="9" fontId="0" fillId="0" borderId="17" xfId="1" applyFont="1" applyFill="1" applyBorder="1" applyAlignment="1">
      <alignment horizontal="center" vertical="center" wrapText="1"/>
    </xf>
    <xf numFmtId="9" fontId="0" fillId="0" borderId="22" xfId="1" applyFont="1" applyFill="1" applyBorder="1" applyAlignment="1">
      <alignment horizontal="center" vertical="center" wrapText="1"/>
    </xf>
    <xf numFmtId="9" fontId="0" fillId="0" borderId="18" xfId="1" applyFont="1" applyFill="1" applyBorder="1" applyAlignment="1">
      <alignment horizontal="center" vertical="center" wrapText="1"/>
    </xf>
    <xf numFmtId="9" fontId="0" fillId="0" borderId="16" xfId="1" applyFont="1" applyFill="1" applyBorder="1" applyAlignment="1">
      <alignment horizontal="center" vertical="center" wrapText="1"/>
    </xf>
    <xf numFmtId="9" fontId="0" fillId="0" borderId="19" xfId="1" applyFont="1" applyFill="1" applyBorder="1" applyAlignment="1">
      <alignment horizontal="center" vertical="center" wrapText="1"/>
    </xf>
    <xf numFmtId="9" fontId="0" fillId="0" borderId="20" xfId="1" applyFont="1" applyFill="1" applyBorder="1" applyAlignment="1">
      <alignment horizontal="center" vertical="center" wrapText="1"/>
    </xf>
    <xf numFmtId="0" fontId="0" fillId="0" borderId="16"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9" fontId="0" fillId="0" borderId="10" xfId="1" applyFont="1" applyFill="1" applyBorder="1" applyAlignment="1">
      <alignment horizontal="left" vertical="center" wrapText="1"/>
    </xf>
    <xf numFmtId="9" fontId="0" fillId="0" borderId="14" xfId="1" applyFont="1" applyFill="1" applyBorder="1" applyAlignment="1">
      <alignment horizontal="left" vertical="center" wrapText="1"/>
    </xf>
    <xf numFmtId="9" fontId="0" fillId="0" borderId="15" xfId="1" applyFont="1" applyFill="1" applyBorder="1" applyAlignment="1">
      <alignment horizontal="left" vertical="center" wrapText="1"/>
    </xf>
    <xf numFmtId="10" fontId="0" fillId="0" borderId="10" xfId="1" applyNumberFormat="1" applyFont="1" applyFill="1" applyBorder="1" applyAlignment="1">
      <alignment horizontal="center" vertical="center" wrapText="1" indent="2"/>
    </xf>
    <xf numFmtId="10" fontId="0" fillId="0" borderId="14" xfId="1" applyNumberFormat="1" applyFont="1" applyFill="1" applyBorder="1" applyAlignment="1">
      <alignment horizontal="center" vertical="center" wrapText="1" indent="2"/>
    </xf>
    <xf numFmtId="10" fontId="0" fillId="0" borderId="15" xfId="1" applyNumberFormat="1" applyFont="1" applyFill="1" applyBorder="1" applyAlignment="1">
      <alignment horizontal="center" vertical="center" wrapText="1" indent="2"/>
    </xf>
    <xf numFmtId="9" fontId="0" fillId="0" borderId="10" xfId="1" applyFont="1" applyFill="1" applyBorder="1" applyAlignment="1">
      <alignment horizontal="center" vertical="center" wrapText="1" indent="2"/>
    </xf>
    <xf numFmtId="9" fontId="0" fillId="0" borderId="14" xfId="1" applyFont="1" applyFill="1" applyBorder="1" applyAlignment="1">
      <alignment horizontal="center" vertical="center" wrapText="1" indent="2"/>
    </xf>
    <xf numFmtId="9" fontId="0" fillId="0" borderId="15" xfId="1" applyFont="1" applyFill="1" applyBorder="1" applyAlignment="1">
      <alignment horizontal="center" vertical="center" wrapText="1" indent="2"/>
    </xf>
    <xf numFmtId="0" fontId="0" fillId="0" borderId="16" xfId="0" applyBorder="1" applyAlignment="1">
      <alignment horizontal="left" vertical="center" wrapText="1"/>
    </xf>
    <xf numFmtId="0" fontId="0" fillId="0" borderId="17" xfId="0" applyBorder="1" applyAlignment="1">
      <alignment vertical="top" wrapText="1"/>
    </xf>
    <xf numFmtId="0" fontId="0" fillId="0" borderId="18" xfId="0" applyBorder="1" applyAlignment="1">
      <alignment vertical="top" wrapText="1"/>
    </xf>
    <xf numFmtId="0" fontId="0" fillId="0" borderId="13" xfId="0" applyBorder="1" applyAlignment="1">
      <alignment vertical="top" wrapText="1"/>
    </xf>
    <xf numFmtId="0" fontId="0" fillId="0" borderId="19" xfId="0" applyBorder="1" applyAlignment="1">
      <alignment horizontal="left" vertical="center" wrapText="1"/>
    </xf>
    <xf numFmtId="0" fontId="0" fillId="0" borderId="20" xfId="0" applyBorder="1" applyAlignment="1">
      <alignment horizontal="left" vertical="center" wrapText="1"/>
    </xf>
    <xf numFmtId="9" fontId="24" fillId="0" borderId="10" xfId="1" applyFont="1" applyFill="1" applyBorder="1" applyAlignment="1">
      <alignment horizontal="center" vertical="center" wrapText="1"/>
    </xf>
    <xf numFmtId="0" fontId="25" fillId="0" borderId="19" xfId="0" applyFont="1" applyBorder="1" applyAlignment="1">
      <alignment horizontal="left" vertical="top" wrapText="1"/>
    </xf>
    <xf numFmtId="0" fontId="25" fillId="0" borderId="20" xfId="0" applyFont="1" applyBorder="1" applyAlignment="1">
      <alignment horizontal="left" vertical="top" wrapText="1"/>
    </xf>
    <xf numFmtId="0" fontId="21" fillId="36" borderId="12" xfId="0" applyFont="1" applyFill="1" applyBorder="1" applyAlignment="1">
      <alignment wrapText="1"/>
    </xf>
    <xf numFmtId="0" fontId="1" fillId="0" borderId="12" xfId="0" applyFont="1" applyBorder="1" applyAlignment="1">
      <alignment wrapText="1"/>
    </xf>
  </cellXfs>
  <cellStyles count="45">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Incorrecto" xfId="8" builtinId="27" customBuiltin="1"/>
    <cellStyle name="Millares 2" xfId="43" xr:uid="{00000000-0005-0000-0000-000020000000}"/>
    <cellStyle name="Moneda 2" xfId="44" xr:uid="{00000000-0005-0000-0000-000021000000}"/>
    <cellStyle name="Neutral" xfId="9" builtinId="28" customBuiltin="1"/>
    <cellStyle name="Normal" xfId="0" builtinId="0"/>
    <cellStyle name="Notas" xfId="16" builtinId="10" customBuiltin="1"/>
    <cellStyle name="Porcentaje" xfId="1" builtinId="5"/>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7:G48"/>
  <sheetViews>
    <sheetView topLeftCell="A25" workbookViewId="0">
      <selection activeCell="J41" sqref="J41"/>
    </sheetView>
  </sheetViews>
  <sheetFormatPr defaultColWidth="11.42578125" defaultRowHeight="15"/>
  <cols>
    <col min="4" max="4" width="46.85546875" customWidth="1"/>
    <col min="5" max="5" width="11.28515625" bestFit="1" customWidth="1"/>
    <col min="6" max="6" width="14.140625" bestFit="1" customWidth="1"/>
    <col min="7" max="7" width="15.28515625" bestFit="1" customWidth="1"/>
    <col min="8" max="8" width="14.85546875" customWidth="1"/>
  </cols>
  <sheetData>
    <row r="7" spans="4:7">
      <c r="D7" s="122" t="s">
        <v>0</v>
      </c>
      <c r="E7" s="122"/>
      <c r="F7" s="122"/>
      <c r="G7" s="122"/>
    </row>
    <row r="9" spans="4:7" ht="30">
      <c r="D9" s="117" t="s">
        <v>1</v>
      </c>
      <c r="E9" s="118" t="s">
        <v>2</v>
      </c>
      <c r="F9" s="118" t="s">
        <v>3</v>
      </c>
      <c r="G9" s="118" t="s">
        <v>4</v>
      </c>
    </row>
    <row r="11" spans="4:7">
      <c r="D11" t="s">
        <v>5</v>
      </c>
      <c r="E11">
        <v>7</v>
      </c>
      <c r="F11" s="32">
        <f>AVERAGE(F29:F32)</f>
        <v>0.44124999999999998</v>
      </c>
      <c r="G11" s="32">
        <f>AVERAGE(G29:G32)</f>
        <v>0.40499999999999997</v>
      </c>
    </row>
    <row r="12" spans="4:7">
      <c r="D12" t="s">
        <v>6</v>
      </c>
      <c r="E12">
        <v>4</v>
      </c>
      <c r="F12" s="32">
        <f>+DCI!J17</f>
        <v>0.45</v>
      </c>
      <c r="G12" s="32">
        <f>+DCI!N17</f>
        <v>0.63749999999999996</v>
      </c>
    </row>
    <row r="13" spans="4:7">
      <c r="D13" t="s">
        <v>7</v>
      </c>
      <c r="E13">
        <v>4</v>
      </c>
      <c r="F13" s="32">
        <f>+DEMANDA!J15</f>
        <v>0.48333333333333334</v>
      </c>
      <c r="G13" s="32">
        <f>+DEMANDA!N15</f>
        <v>0.61665000000000003</v>
      </c>
    </row>
    <row r="14" spans="4:7">
      <c r="D14" t="s">
        <v>8</v>
      </c>
      <c r="E14">
        <v>5</v>
      </c>
      <c r="F14" s="32">
        <f>+DOCI!K10</f>
        <v>0.40800000000000003</v>
      </c>
      <c r="G14" s="32">
        <f>+DOCI!O10</f>
        <v>0.41799999999999998</v>
      </c>
    </row>
    <row r="15" spans="4:7">
      <c r="D15" t="s">
        <v>9</v>
      </c>
      <c r="E15">
        <v>11</v>
      </c>
      <c r="F15" s="32">
        <f>AVERAGE(F23:F28)</f>
        <v>0.44333333333333336</v>
      </c>
      <c r="G15" s="32">
        <f>AVERAGE(G23:G28)</f>
        <v>0.44500000000000001</v>
      </c>
    </row>
    <row r="16" spans="4:7">
      <c r="D16" s="115" t="s">
        <v>10</v>
      </c>
      <c r="E16" s="115">
        <f>SUM(E11:E15)</f>
        <v>31</v>
      </c>
      <c r="F16" s="116">
        <f>AVERAGE(F11:F15)</f>
        <v>0.44518333333333332</v>
      </c>
      <c r="G16" s="116">
        <f>AVERAGE(G11:G15)</f>
        <v>0.50442999999999993</v>
      </c>
    </row>
    <row r="19" spans="4:7">
      <c r="D19" s="122" t="s">
        <v>11</v>
      </c>
      <c r="E19" s="122"/>
      <c r="F19" s="122"/>
      <c r="G19" s="122"/>
    </row>
    <row r="21" spans="4:7" ht="30">
      <c r="D21" s="117" t="s">
        <v>1</v>
      </c>
      <c r="E21" s="118" t="s">
        <v>2</v>
      </c>
      <c r="F21" s="118" t="s">
        <v>3</v>
      </c>
      <c r="G21" s="118" t="s">
        <v>4</v>
      </c>
    </row>
    <row r="23" spans="4:7">
      <c r="D23" t="s">
        <v>12</v>
      </c>
      <c r="E23">
        <v>2</v>
      </c>
      <c r="F23" s="120">
        <v>0.32</v>
      </c>
      <c r="G23" s="120">
        <v>0.25</v>
      </c>
    </row>
    <row r="24" spans="4:7">
      <c r="D24" t="s">
        <v>13</v>
      </c>
      <c r="E24">
        <v>3</v>
      </c>
      <c r="F24" s="120">
        <v>0.44</v>
      </c>
      <c r="G24" s="120">
        <v>0.5</v>
      </c>
    </row>
    <row r="25" spans="4:7">
      <c r="D25" t="s">
        <v>14</v>
      </c>
      <c r="E25">
        <v>3</v>
      </c>
      <c r="F25" s="120">
        <v>0.5</v>
      </c>
      <c r="G25" s="120">
        <v>0.49</v>
      </c>
    </row>
    <row r="26" spans="4:7">
      <c r="D26" t="s">
        <v>15</v>
      </c>
      <c r="E26">
        <v>1</v>
      </c>
      <c r="F26" s="120">
        <v>0.5</v>
      </c>
      <c r="G26" s="120">
        <v>0.5</v>
      </c>
    </row>
    <row r="27" spans="4:7">
      <c r="D27" t="s">
        <v>16</v>
      </c>
      <c r="E27">
        <v>1</v>
      </c>
      <c r="F27" s="120">
        <v>0.4</v>
      </c>
      <c r="G27" s="120">
        <v>0.4</v>
      </c>
    </row>
    <row r="28" spans="4:7">
      <c r="D28" t="s">
        <v>17</v>
      </c>
      <c r="E28">
        <v>1</v>
      </c>
      <c r="F28" s="120">
        <v>0.5</v>
      </c>
      <c r="G28" s="120">
        <v>0.53</v>
      </c>
    </row>
    <row r="29" spans="4:7">
      <c r="D29" t="s">
        <v>18</v>
      </c>
      <c r="E29">
        <v>2</v>
      </c>
      <c r="F29" s="120">
        <v>0.51500000000000001</v>
      </c>
      <c r="G29" s="120">
        <v>0.44</v>
      </c>
    </row>
    <row r="30" spans="4:7">
      <c r="D30" t="s">
        <v>19</v>
      </c>
      <c r="E30">
        <v>1</v>
      </c>
      <c r="F30" s="120">
        <v>0.3</v>
      </c>
      <c r="G30" s="120">
        <v>0.3</v>
      </c>
    </row>
    <row r="31" spans="4:7">
      <c r="D31" t="s">
        <v>20</v>
      </c>
      <c r="E31">
        <v>1</v>
      </c>
      <c r="F31" s="120">
        <v>0.45</v>
      </c>
      <c r="G31" s="120">
        <v>0.39</v>
      </c>
    </row>
    <row r="32" spans="4:7" ht="17.25" customHeight="1">
      <c r="D32" t="s">
        <v>21</v>
      </c>
      <c r="E32">
        <v>3</v>
      </c>
      <c r="F32" s="32">
        <v>0.5</v>
      </c>
      <c r="G32" s="32">
        <v>0.49</v>
      </c>
    </row>
    <row r="33" spans="4:7">
      <c r="D33" t="s">
        <v>22</v>
      </c>
      <c r="E33">
        <v>4</v>
      </c>
      <c r="F33" s="32">
        <v>0.45</v>
      </c>
      <c r="G33" s="32">
        <v>0.64</v>
      </c>
    </row>
    <row r="34" spans="4:7">
      <c r="D34" t="s">
        <v>23</v>
      </c>
      <c r="E34">
        <v>5</v>
      </c>
      <c r="F34" s="32">
        <v>0.41</v>
      </c>
      <c r="G34" s="32">
        <v>0.42</v>
      </c>
    </row>
    <row r="35" spans="4:7">
      <c r="D35" t="s">
        <v>24</v>
      </c>
      <c r="E35">
        <v>4</v>
      </c>
      <c r="F35" s="32">
        <v>0.48</v>
      </c>
      <c r="G35" s="32">
        <v>0.62</v>
      </c>
    </row>
    <row r="37" spans="4:7">
      <c r="D37" s="115" t="s">
        <v>10</v>
      </c>
      <c r="E37" s="115">
        <f>SUM(E23:E36)</f>
        <v>31</v>
      </c>
      <c r="F37" s="119">
        <f>AVERAGE(F23:F35)</f>
        <v>0.44346153846153852</v>
      </c>
      <c r="G37" s="119">
        <f>AVERAGE(G23:G35)</f>
        <v>0.45923076923076922</v>
      </c>
    </row>
    <row r="40" spans="4:7">
      <c r="D40" s="122" t="s">
        <v>25</v>
      </c>
      <c r="E40" s="122"/>
      <c r="F40" s="122"/>
      <c r="G40" s="122"/>
    </row>
    <row r="42" spans="4:7" ht="30">
      <c r="D42" s="118" t="s">
        <v>26</v>
      </c>
      <c r="E42" s="118" t="s">
        <v>2</v>
      </c>
      <c r="F42" s="118" t="s">
        <v>3</v>
      </c>
      <c r="G42" s="118" t="s">
        <v>4</v>
      </c>
    </row>
    <row r="44" spans="4:7" ht="30">
      <c r="D44" s="121" t="s">
        <v>27</v>
      </c>
      <c r="E44">
        <v>13</v>
      </c>
      <c r="F44" s="120">
        <f>+(DCI!J5+DCI!J13+DCI!J15+DCI!J13+DEMANDA!J5+DEMANDA!J7+DEMANDA!J10+DOCI!K5+DOCI!K6+DOCI!K7+DOCI!K8+DAF!L5+DAF!L9)/12</f>
        <v>0.44833333333333331</v>
      </c>
      <c r="G44" s="120">
        <f>+(DCI!N5+DCI!N13+DCI!N15+DCI!N13+DEMANDA!N5+DEMANDA!N7+DEMANDA!N10+DOCI!L5+DOCI!O6+DOCI!O7+DOCI!O8+DAF!P5+DAF!P9)/13</f>
        <v>0.55923589743589741</v>
      </c>
    </row>
    <row r="45" spans="4:7" ht="45">
      <c r="D45" s="121" t="s">
        <v>28</v>
      </c>
      <c r="E45">
        <v>3</v>
      </c>
      <c r="F45" s="32">
        <f>(DG!J5+DG!J6+DG!J7)/3</f>
        <v>0.5</v>
      </c>
      <c r="G45" s="32">
        <f>+(DG!N7+DG!N5+DG!N6)/3</f>
        <v>0.45999999999999996</v>
      </c>
    </row>
    <row r="46" spans="4:7" ht="45">
      <c r="D46" s="121" t="s">
        <v>29</v>
      </c>
      <c r="E46">
        <v>13</v>
      </c>
      <c r="F46" s="32">
        <f>+(DAF!L13+DAF!L17+DAF!L18+DAF!L19+DAF!L20+DAF!L21+DAF!L22+DAF!L23+DG!J11+DG!J15+DG!J17+DG!J19+DOCI!K9)/13</f>
        <v>0.46230769230769236</v>
      </c>
      <c r="G46" s="120">
        <f>+(DAF!P23+DAF!P22+DAF!P21+DAF!P20+DAF!P19+DAF!P18+DAF!P17+DAF!P13+DG!N19+DG!N17+DG!N15+DG!N11+DOCI!O9)/13</f>
        <v>0.47076923076923072</v>
      </c>
    </row>
    <row r="47" spans="4:7" ht="45">
      <c r="D47" s="121" t="s">
        <v>30</v>
      </c>
      <c r="E47">
        <v>2</v>
      </c>
      <c r="F47" s="32">
        <f>+(DAF!L11+DEMANDA!J12)/2</f>
        <v>0.5</v>
      </c>
      <c r="G47" s="32">
        <f>+(DAF!P11+DEMANDA!N12)/2</f>
        <v>0.51500000000000001</v>
      </c>
    </row>
    <row r="48" spans="4:7">
      <c r="D48" s="115" t="s">
        <v>10</v>
      </c>
      <c r="E48" s="115">
        <f>SUM(E44:E47)</f>
        <v>31</v>
      </c>
      <c r="F48" s="119">
        <f>AVERAGE(F44:F47)</f>
        <v>0.47766025641025639</v>
      </c>
      <c r="G48" s="119">
        <f>AVERAGE(G44:G47)</f>
        <v>0.501251282051282</v>
      </c>
    </row>
  </sheetData>
  <mergeCells count="3">
    <mergeCell ref="D7:G7"/>
    <mergeCell ref="D19:G19"/>
    <mergeCell ref="D40:G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D5:H20"/>
  <sheetViews>
    <sheetView topLeftCell="A7" workbookViewId="0">
      <selection activeCell="D28" sqref="D28"/>
    </sheetView>
  </sheetViews>
  <sheetFormatPr defaultColWidth="11.42578125" defaultRowHeight="15"/>
  <cols>
    <col min="4" max="4" width="57.42578125" customWidth="1"/>
    <col min="5" max="5" width="20.140625" customWidth="1"/>
    <col min="6" max="6" width="15.85546875" customWidth="1"/>
    <col min="7" max="7" width="20" customWidth="1"/>
    <col min="8" max="8" width="14.85546875" customWidth="1"/>
  </cols>
  <sheetData>
    <row r="5" spans="4:8" ht="21">
      <c r="D5" s="129" t="s">
        <v>31</v>
      </c>
      <c r="E5" s="130"/>
      <c r="F5" s="130"/>
      <c r="G5" s="130"/>
      <c r="H5" s="130"/>
    </row>
    <row r="6" spans="4:8" ht="21.75" thickBot="1">
      <c r="D6" s="98"/>
      <c r="E6" s="103"/>
      <c r="F6" s="98"/>
      <c r="G6" s="98"/>
      <c r="H6" s="98"/>
    </row>
    <row r="7" spans="4:8" ht="84.75" thickBot="1">
      <c r="D7" s="99" t="s">
        <v>32</v>
      </c>
      <c r="E7" s="104" t="s">
        <v>33</v>
      </c>
      <c r="F7" s="105" t="s">
        <v>34</v>
      </c>
      <c r="G7" s="104" t="s">
        <v>35</v>
      </c>
      <c r="H7" s="107" t="s">
        <v>36</v>
      </c>
    </row>
    <row r="8" spans="4:8" ht="21">
      <c r="D8" s="100" t="s">
        <v>24</v>
      </c>
      <c r="E8" s="112">
        <v>0.66847499999999993</v>
      </c>
      <c r="F8" s="123">
        <v>0.68429166666666663</v>
      </c>
      <c r="G8" s="108">
        <v>0.86609375</v>
      </c>
      <c r="H8" s="126">
        <v>0.69823319892171176</v>
      </c>
    </row>
    <row r="9" spans="4:8" ht="21">
      <c r="D9" s="101" t="s">
        <v>22</v>
      </c>
      <c r="E9" s="109">
        <v>0.63440000000000007</v>
      </c>
      <c r="F9" s="124"/>
      <c r="G9" s="111">
        <v>0.77</v>
      </c>
      <c r="H9" s="127"/>
    </row>
    <row r="10" spans="4:8" ht="21">
      <c r="D10" s="101" t="s">
        <v>23</v>
      </c>
      <c r="E10" s="109">
        <v>0.63666666666666671</v>
      </c>
      <c r="F10" s="124"/>
      <c r="G10" s="109">
        <v>0.74603174603174605</v>
      </c>
      <c r="H10" s="127"/>
    </row>
    <row r="11" spans="4:8" ht="21">
      <c r="D11" s="101" t="s">
        <v>37</v>
      </c>
      <c r="E11" s="109">
        <v>0.53249999999999997</v>
      </c>
      <c r="F11" s="124"/>
      <c r="G11" s="111">
        <v>0.43</v>
      </c>
      <c r="H11" s="127"/>
    </row>
    <row r="12" spans="4:8" ht="21">
      <c r="D12" s="101" t="s">
        <v>21</v>
      </c>
      <c r="E12" s="109">
        <v>0.60500000000000009</v>
      </c>
      <c r="F12" s="124"/>
      <c r="G12" s="109">
        <v>0.66669999999999996</v>
      </c>
      <c r="H12" s="127"/>
    </row>
    <row r="13" spans="4:8" ht="21">
      <c r="D13" s="101" t="s">
        <v>38</v>
      </c>
      <c r="E13" s="109">
        <v>0.68800000000000006</v>
      </c>
      <c r="F13" s="124"/>
      <c r="G13" s="109">
        <v>0.73040000000000005</v>
      </c>
      <c r="H13" s="127"/>
    </row>
    <row r="14" spans="4:8" ht="21">
      <c r="D14" s="101" t="s">
        <v>13</v>
      </c>
      <c r="E14" s="109">
        <v>0.6</v>
      </c>
      <c r="F14" s="124"/>
      <c r="G14" s="109">
        <v>0.61</v>
      </c>
      <c r="H14" s="127"/>
    </row>
    <row r="15" spans="4:8" ht="21">
      <c r="D15" s="101" t="s">
        <v>39</v>
      </c>
      <c r="E15" s="110">
        <v>0.8640000000000001</v>
      </c>
      <c r="F15" s="124"/>
      <c r="G15" s="110">
        <v>0.8</v>
      </c>
      <c r="H15" s="127"/>
    </row>
    <row r="16" spans="4:8" ht="39.75" customHeight="1">
      <c r="D16" s="106" t="s">
        <v>40</v>
      </c>
      <c r="E16" s="110">
        <v>0.86399999999999999</v>
      </c>
      <c r="F16" s="124"/>
      <c r="G16" s="109">
        <v>0.63</v>
      </c>
      <c r="H16" s="127"/>
    </row>
    <row r="17" spans="4:8" ht="21">
      <c r="D17" s="101" t="s">
        <v>19</v>
      </c>
      <c r="E17" s="109">
        <v>0.75</v>
      </c>
      <c r="F17" s="124"/>
      <c r="G17" s="110">
        <v>0.86</v>
      </c>
      <c r="H17" s="127"/>
    </row>
    <row r="18" spans="4:8" ht="21">
      <c r="D18" s="101" t="s">
        <v>41</v>
      </c>
      <c r="E18" s="109">
        <v>0.75000000000000011</v>
      </c>
      <c r="F18" s="124"/>
      <c r="G18" s="110">
        <v>0.86670000000000003</v>
      </c>
      <c r="H18" s="127"/>
    </row>
    <row r="19" spans="4:8" ht="21.75" thickBot="1">
      <c r="D19" s="101" t="s">
        <v>15</v>
      </c>
      <c r="E19" s="109">
        <v>0.73499999999999999</v>
      </c>
      <c r="F19" s="124"/>
      <c r="G19" s="113">
        <v>0.72</v>
      </c>
      <c r="H19" s="127"/>
    </row>
    <row r="20" spans="4:8" ht="21.75" thickBot="1">
      <c r="D20" s="102" t="s">
        <v>42</v>
      </c>
      <c r="E20" s="113">
        <v>0.56774999999999998</v>
      </c>
      <c r="F20" s="125"/>
      <c r="G20" s="114">
        <v>0.38110608995050571</v>
      </c>
      <c r="H20" s="128"/>
    </row>
  </sheetData>
  <mergeCells count="3">
    <mergeCell ref="F8:F20"/>
    <mergeCell ref="H8:H20"/>
    <mergeCell ref="D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Y21"/>
  <sheetViews>
    <sheetView tabSelected="1" topLeftCell="Q20" workbookViewId="0">
      <selection activeCell="W20" sqref="W20"/>
    </sheetView>
  </sheetViews>
  <sheetFormatPr defaultColWidth="11.42578125" defaultRowHeight="15"/>
  <cols>
    <col min="1" max="1" width="22.140625" customWidth="1"/>
    <col min="4" max="4" width="22.85546875" customWidth="1"/>
    <col min="6" max="6" width="22.85546875" customWidth="1"/>
    <col min="8" max="8" width="11.42578125" customWidth="1"/>
    <col min="9" max="9" width="11.42578125" hidden="1" customWidth="1"/>
    <col min="10" max="10" width="11.42578125" customWidth="1"/>
    <col min="11" max="12" width="0" hidden="1" customWidth="1"/>
    <col min="13" max="13" width="11.42578125" customWidth="1"/>
    <col min="15" max="15" width="13.140625" customWidth="1"/>
    <col min="16" max="16" width="41.7109375" customWidth="1"/>
    <col min="17" max="17" width="34.28515625" customWidth="1"/>
    <col min="18" max="18" width="27.85546875" customWidth="1"/>
    <col min="19" max="19" width="21.5703125" customWidth="1"/>
    <col min="21" max="21" width="0" hidden="1" customWidth="1"/>
    <col min="23" max="23" width="80.5703125" customWidth="1"/>
    <col min="24" max="24" width="27.85546875" customWidth="1"/>
  </cols>
  <sheetData>
    <row r="2" spans="1:25">
      <c r="A2" s="131" t="s">
        <v>43</v>
      </c>
      <c r="B2" s="131"/>
      <c r="C2" s="131"/>
      <c r="D2" s="131"/>
      <c r="E2" s="131"/>
      <c r="F2" s="131"/>
      <c r="G2" s="131"/>
      <c r="H2" s="131"/>
      <c r="I2" s="131"/>
      <c r="J2" s="131"/>
      <c r="K2" s="131"/>
      <c r="L2" s="131"/>
      <c r="M2" s="131"/>
      <c r="N2" s="131"/>
      <c r="O2" s="131"/>
      <c r="P2" s="131"/>
      <c r="Q2" s="131"/>
      <c r="R2" s="131"/>
      <c r="S2" s="131"/>
      <c r="T2" s="131"/>
      <c r="U2" s="131"/>
      <c r="V2" s="131"/>
    </row>
    <row r="4" spans="1:25" ht="94.5">
      <c r="A4" s="1" t="s">
        <v>44</v>
      </c>
      <c r="B4" s="1" t="s">
        <v>45</v>
      </c>
      <c r="C4" s="1" t="s">
        <v>46</v>
      </c>
      <c r="D4" s="1" t="s">
        <v>47</v>
      </c>
      <c r="E4" s="1" t="s">
        <v>48</v>
      </c>
      <c r="F4" s="1" t="s">
        <v>49</v>
      </c>
      <c r="G4" s="1" t="s">
        <v>50</v>
      </c>
      <c r="H4" s="1" t="s">
        <v>51</v>
      </c>
      <c r="I4" s="1" t="s">
        <v>52</v>
      </c>
      <c r="J4" s="1" t="s">
        <v>53</v>
      </c>
      <c r="K4" s="1" t="s">
        <v>54</v>
      </c>
      <c r="L4" s="1" t="s">
        <v>55</v>
      </c>
      <c r="M4" s="1" t="s">
        <v>56</v>
      </c>
      <c r="N4" s="1" t="s">
        <v>57</v>
      </c>
      <c r="O4" s="1" t="s">
        <v>58</v>
      </c>
      <c r="P4" s="1" t="s">
        <v>59</v>
      </c>
      <c r="Q4" s="1" t="s">
        <v>60</v>
      </c>
      <c r="R4" s="1" t="s">
        <v>61</v>
      </c>
      <c r="S4" s="1" t="s">
        <v>62</v>
      </c>
      <c r="T4" s="1" t="s">
        <v>63</v>
      </c>
      <c r="U4" s="2" t="s">
        <v>64</v>
      </c>
      <c r="V4" s="61" t="s">
        <v>65</v>
      </c>
      <c r="W4" s="62" t="s">
        <v>66</v>
      </c>
      <c r="X4" s="62" t="s">
        <v>67</v>
      </c>
    </row>
    <row r="5" spans="1:25" ht="285">
      <c r="A5" s="132" t="s">
        <v>68</v>
      </c>
      <c r="B5" s="132" t="s">
        <v>69</v>
      </c>
      <c r="C5" s="132" t="s">
        <v>5</v>
      </c>
      <c r="D5" s="4" t="s">
        <v>70</v>
      </c>
      <c r="E5" s="132" t="s">
        <v>71</v>
      </c>
      <c r="F5" s="4" t="s">
        <v>72</v>
      </c>
      <c r="G5" s="4" t="s">
        <v>73</v>
      </c>
      <c r="H5" s="4" t="s">
        <v>74</v>
      </c>
      <c r="I5" s="6">
        <v>0.25</v>
      </c>
      <c r="J5" s="6">
        <v>0.5</v>
      </c>
      <c r="K5" s="6">
        <v>0.75</v>
      </c>
      <c r="L5" s="6">
        <v>1</v>
      </c>
      <c r="M5" s="6">
        <v>1</v>
      </c>
      <c r="N5" s="6">
        <v>0.48</v>
      </c>
      <c r="O5" s="6">
        <f>+N5</f>
        <v>0.48</v>
      </c>
      <c r="P5" s="20" t="s">
        <v>75</v>
      </c>
      <c r="Q5" s="4" t="s">
        <v>76</v>
      </c>
      <c r="R5" s="5">
        <v>45100000</v>
      </c>
      <c r="S5" s="133">
        <f>+T5*U5+T5*V5+T6*U6+T6*V6</f>
        <v>0.49</v>
      </c>
      <c r="T5" s="6">
        <v>0.5</v>
      </c>
      <c r="U5" s="63">
        <v>0.25</v>
      </c>
      <c r="V5" s="64">
        <v>0.23</v>
      </c>
      <c r="W5" s="65" t="s">
        <v>77</v>
      </c>
      <c r="X5" s="135" t="s">
        <v>78</v>
      </c>
    </row>
    <row r="6" spans="1:25" ht="409.5" customHeight="1">
      <c r="A6" s="132"/>
      <c r="B6" s="132"/>
      <c r="C6" s="132"/>
      <c r="D6" s="4" t="s">
        <v>79</v>
      </c>
      <c r="E6" s="132"/>
      <c r="F6" s="4" t="s">
        <v>80</v>
      </c>
      <c r="G6" s="4" t="s">
        <v>73</v>
      </c>
      <c r="H6" s="4" t="s">
        <v>74</v>
      </c>
      <c r="I6" s="6">
        <v>0.25</v>
      </c>
      <c r="J6" s="6">
        <v>0.5</v>
      </c>
      <c r="K6" s="6">
        <v>0.75</v>
      </c>
      <c r="L6" s="6">
        <v>1</v>
      </c>
      <c r="M6" s="6">
        <v>1</v>
      </c>
      <c r="N6" s="6">
        <v>0.5</v>
      </c>
      <c r="O6" s="6">
        <f>+N6</f>
        <v>0.5</v>
      </c>
      <c r="P6" s="20" t="s">
        <v>81</v>
      </c>
      <c r="Q6" s="4" t="s">
        <v>82</v>
      </c>
      <c r="R6" s="5">
        <v>13600000</v>
      </c>
      <c r="S6" s="134"/>
      <c r="T6" s="6">
        <v>0.5</v>
      </c>
      <c r="U6" s="63">
        <v>0.25</v>
      </c>
      <c r="V6" s="64">
        <v>0.25</v>
      </c>
      <c r="W6" s="65" t="s">
        <v>83</v>
      </c>
      <c r="X6" s="136"/>
    </row>
    <row r="7" spans="1:25" ht="64.5" customHeight="1">
      <c r="A7" s="132" t="s">
        <v>84</v>
      </c>
      <c r="B7" s="132" t="s">
        <v>85</v>
      </c>
      <c r="C7" s="132" t="s">
        <v>5</v>
      </c>
      <c r="D7" s="132" t="s">
        <v>86</v>
      </c>
      <c r="E7" s="132" t="s">
        <v>37</v>
      </c>
      <c r="F7" s="132" t="s">
        <v>87</v>
      </c>
      <c r="G7" s="132" t="s">
        <v>88</v>
      </c>
      <c r="H7" s="132" t="s">
        <v>74</v>
      </c>
      <c r="I7" s="137">
        <v>0.15</v>
      </c>
      <c r="J7" s="137">
        <v>0.5</v>
      </c>
      <c r="K7" s="137">
        <v>0.8</v>
      </c>
      <c r="L7" s="137">
        <v>1</v>
      </c>
      <c r="M7" s="137">
        <v>1</v>
      </c>
      <c r="N7" s="138">
        <v>0.4</v>
      </c>
      <c r="O7" s="138">
        <f>+N7</f>
        <v>0.4</v>
      </c>
      <c r="P7" s="138" t="s">
        <v>89</v>
      </c>
      <c r="Q7" s="4" t="s">
        <v>90</v>
      </c>
      <c r="R7" s="141">
        <v>0</v>
      </c>
      <c r="S7" s="141">
        <f>+T7*U7+T7*V7+T8*U8+T8*V8+T9*U9+T9*V9+T10*U10+T10*V10</f>
        <v>12.6</v>
      </c>
      <c r="T7" s="6">
        <v>0.15</v>
      </c>
      <c r="U7" s="66">
        <v>10</v>
      </c>
      <c r="V7" s="22">
        <v>5</v>
      </c>
      <c r="W7" s="67" t="s">
        <v>91</v>
      </c>
      <c r="X7" s="144" t="s">
        <v>92</v>
      </c>
    </row>
    <row r="8" spans="1:25" ht="45">
      <c r="A8" s="132"/>
      <c r="B8" s="132"/>
      <c r="C8" s="132"/>
      <c r="D8" s="132"/>
      <c r="E8" s="132"/>
      <c r="F8" s="132"/>
      <c r="G8" s="132"/>
      <c r="H8" s="132" t="s">
        <v>74</v>
      </c>
      <c r="I8" s="137">
        <v>0.25</v>
      </c>
      <c r="J8" s="137">
        <v>0.5</v>
      </c>
      <c r="K8" s="137">
        <v>0.75</v>
      </c>
      <c r="L8" s="137">
        <v>1</v>
      </c>
      <c r="M8" s="137">
        <v>1</v>
      </c>
      <c r="N8" s="139"/>
      <c r="O8" s="139"/>
      <c r="P8" s="139"/>
      <c r="Q8" s="4" t="s">
        <v>93</v>
      </c>
      <c r="R8" s="142"/>
      <c r="S8" s="142"/>
      <c r="T8" s="6">
        <v>0.4</v>
      </c>
      <c r="U8" s="66">
        <v>10</v>
      </c>
      <c r="V8" s="22">
        <v>0</v>
      </c>
      <c r="W8" s="65" t="s">
        <v>94</v>
      </c>
      <c r="X8" s="145"/>
    </row>
    <row r="9" spans="1:25" ht="60">
      <c r="A9" s="132"/>
      <c r="B9" s="132"/>
      <c r="C9" s="132"/>
      <c r="D9" s="132"/>
      <c r="E9" s="132"/>
      <c r="F9" s="132"/>
      <c r="G9" s="132"/>
      <c r="H9" s="132" t="s">
        <v>74</v>
      </c>
      <c r="I9" s="137">
        <v>0.25</v>
      </c>
      <c r="J9" s="137">
        <v>0.5</v>
      </c>
      <c r="K9" s="137">
        <v>0.75</v>
      </c>
      <c r="L9" s="137">
        <v>1</v>
      </c>
      <c r="M9" s="137">
        <v>1</v>
      </c>
      <c r="N9" s="139"/>
      <c r="O9" s="139"/>
      <c r="P9" s="139"/>
      <c r="Q9" s="4" t="s">
        <v>95</v>
      </c>
      <c r="R9" s="142"/>
      <c r="S9" s="142"/>
      <c r="T9" s="6">
        <v>0.25</v>
      </c>
      <c r="U9" s="66">
        <v>15</v>
      </c>
      <c r="V9" s="22">
        <v>0</v>
      </c>
      <c r="W9" s="65" t="s">
        <v>96</v>
      </c>
      <c r="X9" s="145"/>
    </row>
    <row r="10" spans="1:25" ht="90">
      <c r="A10" s="132"/>
      <c r="B10" s="132"/>
      <c r="C10" s="132"/>
      <c r="D10" s="132"/>
      <c r="E10" s="132"/>
      <c r="F10" s="132"/>
      <c r="G10" s="132"/>
      <c r="H10" s="132" t="s">
        <v>74</v>
      </c>
      <c r="I10" s="137">
        <v>0.25</v>
      </c>
      <c r="J10" s="137">
        <v>0.5</v>
      </c>
      <c r="K10" s="137">
        <v>0.75</v>
      </c>
      <c r="L10" s="137">
        <v>1</v>
      </c>
      <c r="M10" s="137">
        <v>1</v>
      </c>
      <c r="N10" s="140"/>
      <c r="O10" s="140"/>
      <c r="P10" s="140"/>
      <c r="Q10" s="4" t="s">
        <v>97</v>
      </c>
      <c r="R10" s="143"/>
      <c r="S10" s="142"/>
      <c r="T10" s="6">
        <v>0.2</v>
      </c>
      <c r="U10" s="66">
        <v>8</v>
      </c>
      <c r="V10" s="22">
        <v>5</v>
      </c>
      <c r="W10" s="65" t="s">
        <v>98</v>
      </c>
      <c r="X10" s="145"/>
    </row>
    <row r="11" spans="1:25" ht="260.25" customHeight="1">
      <c r="A11" s="132" t="s">
        <v>99</v>
      </c>
      <c r="B11" s="132" t="s">
        <v>69</v>
      </c>
      <c r="C11" s="132" t="s">
        <v>5</v>
      </c>
      <c r="D11" s="132" t="s">
        <v>100</v>
      </c>
      <c r="E11" s="132" t="s">
        <v>71</v>
      </c>
      <c r="F11" s="132" t="s">
        <v>101</v>
      </c>
      <c r="G11" s="132" t="s">
        <v>88</v>
      </c>
      <c r="H11" s="137"/>
      <c r="I11" s="137">
        <v>0.25</v>
      </c>
      <c r="J11" s="137">
        <v>0.5</v>
      </c>
      <c r="K11" s="137">
        <v>0.75</v>
      </c>
      <c r="L11" s="137">
        <v>1</v>
      </c>
      <c r="M11" s="137">
        <v>1</v>
      </c>
      <c r="N11" s="138">
        <v>0.5</v>
      </c>
      <c r="O11" s="138">
        <f>+N11</f>
        <v>0.5</v>
      </c>
      <c r="P11" s="147" t="s">
        <v>102</v>
      </c>
      <c r="Q11" s="4" t="s">
        <v>103</v>
      </c>
      <c r="R11" s="17">
        <v>0</v>
      </c>
      <c r="S11" s="146">
        <f>+T11*U11+T11*V11+T12*U12+T12*V12+T13*U13+T13*V13+T14*U14+T14*V14</f>
        <v>0.6825</v>
      </c>
      <c r="T11" s="18">
        <v>0.2</v>
      </c>
      <c r="U11" s="6">
        <v>0.2</v>
      </c>
      <c r="V11" s="68">
        <v>0.4</v>
      </c>
      <c r="W11" s="69" t="s">
        <v>104</v>
      </c>
      <c r="X11" s="144" t="s">
        <v>105</v>
      </c>
    </row>
    <row r="12" spans="1:25" ht="57" customHeight="1">
      <c r="A12" s="132"/>
      <c r="B12" s="132"/>
      <c r="C12" s="132"/>
      <c r="D12" s="132"/>
      <c r="E12" s="132"/>
      <c r="F12" s="132"/>
      <c r="G12" s="132"/>
      <c r="H12" s="137"/>
      <c r="I12" s="137"/>
      <c r="J12" s="137"/>
      <c r="K12" s="137"/>
      <c r="L12" s="137"/>
      <c r="M12" s="137"/>
      <c r="N12" s="139"/>
      <c r="O12" s="139"/>
      <c r="P12" s="148"/>
      <c r="Q12" s="4" t="s">
        <v>106</v>
      </c>
      <c r="R12" s="17">
        <v>0</v>
      </c>
      <c r="S12" s="146"/>
      <c r="T12" s="18">
        <v>0.25</v>
      </c>
      <c r="U12" s="6">
        <v>0.25</v>
      </c>
      <c r="V12" s="68">
        <v>0.5</v>
      </c>
      <c r="W12" s="70" t="s">
        <v>107</v>
      </c>
      <c r="X12" s="145"/>
    </row>
    <row r="13" spans="1:25" ht="75">
      <c r="A13" s="132"/>
      <c r="B13" s="132"/>
      <c r="C13" s="132"/>
      <c r="D13" s="132"/>
      <c r="E13" s="132"/>
      <c r="F13" s="132"/>
      <c r="G13" s="132"/>
      <c r="H13" s="137"/>
      <c r="I13" s="137"/>
      <c r="J13" s="137"/>
      <c r="K13" s="137"/>
      <c r="L13" s="137"/>
      <c r="M13" s="137"/>
      <c r="N13" s="139"/>
      <c r="O13" s="139"/>
      <c r="P13" s="148"/>
      <c r="Q13" s="4" t="s">
        <v>108</v>
      </c>
      <c r="R13" s="17">
        <v>0</v>
      </c>
      <c r="S13" s="146"/>
      <c r="T13" s="18">
        <v>0.25</v>
      </c>
      <c r="U13" s="6">
        <v>0.25</v>
      </c>
      <c r="V13" s="68">
        <v>0.5</v>
      </c>
      <c r="W13" s="70" t="s">
        <v>109</v>
      </c>
      <c r="X13" s="145"/>
    </row>
    <row r="14" spans="1:25" ht="45">
      <c r="A14" s="132"/>
      <c r="B14" s="132"/>
      <c r="C14" s="132"/>
      <c r="D14" s="132"/>
      <c r="E14" s="132"/>
      <c r="F14" s="132"/>
      <c r="G14" s="132"/>
      <c r="H14" s="137"/>
      <c r="I14" s="137"/>
      <c r="J14" s="137"/>
      <c r="K14" s="137"/>
      <c r="L14" s="137"/>
      <c r="M14" s="137"/>
      <c r="N14" s="140"/>
      <c r="O14" s="140"/>
      <c r="P14" s="149"/>
      <c r="Q14" s="4" t="s">
        <v>110</v>
      </c>
      <c r="R14" s="17">
        <v>0</v>
      </c>
      <c r="S14" s="146"/>
      <c r="T14" s="18">
        <v>0.25</v>
      </c>
      <c r="U14" s="6">
        <v>0.25</v>
      </c>
      <c r="V14" s="68">
        <v>0.5</v>
      </c>
      <c r="W14" s="70" t="s">
        <v>111</v>
      </c>
      <c r="X14" s="145"/>
    </row>
    <row r="15" spans="1:25" ht="247.5" customHeight="1">
      <c r="A15" s="132" t="s">
        <v>112</v>
      </c>
      <c r="B15" s="132" t="s">
        <v>113</v>
      </c>
      <c r="C15" s="132" t="s">
        <v>5</v>
      </c>
      <c r="D15" s="132" t="s">
        <v>114</v>
      </c>
      <c r="E15" s="132" t="s">
        <v>115</v>
      </c>
      <c r="F15" s="132" t="s">
        <v>116</v>
      </c>
      <c r="G15" s="132" t="s">
        <v>88</v>
      </c>
      <c r="H15" s="132">
        <v>0.98</v>
      </c>
      <c r="I15" s="137">
        <v>0.24</v>
      </c>
      <c r="J15" s="137">
        <v>0.45</v>
      </c>
      <c r="K15" s="137">
        <v>0.83</v>
      </c>
      <c r="L15" s="137">
        <v>1</v>
      </c>
      <c r="M15" s="137">
        <v>1</v>
      </c>
      <c r="N15" s="138">
        <v>0.39</v>
      </c>
      <c r="O15" s="138">
        <f>+N15</f>
        <v>0.39</v>
      </c>
      <c r="P15" s="152" t="s">
        <v>117</v>
      </c>
      <c r="Q15" s="4" t="s">
        <v>118</v>
      </c>
      <c r="R15" s="5">
        <v>0</v>
      </c>
      <c r="S15" s="154">
        <f>+T15*U15+T15*V15+T16*U16+T16*V16</f>
        <v>0.69350000000000001</v>
      </c>
      <c r="T15" s="6">
        <v>0.5</v>
      </c>
      <c r="U15" s="55">
        <v>0</v>
      </c>
      <c r="V15" s="64">
        <v>1</v>
      </c>
      <c r="W15" s="71" t="s">
        <v>119</v>
      </c>
      <c r="X15" s="150" t="s">
        <v>120</v>
      </c>
    </row>
    <row r="16" spans="1:25" ht="223.5" customHeight="1">
      <c r="A16" s="132"/>
      <c r="B16" s="132"/>
      <c r="C16" s="132"/>
      <c r="D16" s="132"/>
      <c r="E16" s="132"/>
      <c r="F16" s="132"/>
      <c r="G16" s="132"/>
      <c r="H16" s="132"/>
      <c r="I16" s="137"/>
      <c r="J16" s="137"/>
      <c r="K16" s="137"/>
      <c r="L16" s="137"/>
      <c r="M16" s="137"/>
      <c r="N16" s="140"/>
      <c r="O16" s="140"/>
      <c r="P16" s="153"/>
      <c r="Q16" s="4" t="s">
        <v>121</v>
      </c>
      <c r="R16" s="5">
        <v>0</v>
      </c>
      <c r="S16" s="155"/>
      <c r="T16" s="6">
        <v>0.5</v>
      </c>
      <c r="U16" s="63">
        <v>0.24</v>
      </c>
      <c r="V16" s="64">
        <v>0.14699999999999999</v>
      </c>
      <c r="W16" s="71" t="s">
        <v>117</v>
      </c>
      <c r="X16" s="151"/>
      <c r="Y16" s="72"/>
    </row>
    <row r="17" spans="1:24" ht="155.25" customHeight="1">
      <c r="A17" s="132" t="s">
        <v>122</v>
      </c>
      <c r="B17" s="132" t="s">
        <v>123</v>
      </c>
      <c r="C17" s="132" t="s">
        <v>5</v>
      </c>
      <c r="D17" s="132" t="s">
        <v>124</v>
      </c>
      <c r="E17" s="132" t="s">
        <v>19</v>
      </c>
      <c r="F17" s="132" t="s">
        <v>125</v>
      </c>
      <c r="G17" s="132" t="s">
        <v>88</v>
      </c>
      <c r="H17" s="132">
        <v>100</v>
      </c>
      <c r="I17" s="137">
        <v>0.05</v>
      </c>
      <c r="J17" s="137">
        <v>0.3</v>
      </c>
      <c r="K17" s="137">
        <v>0.8</v>
      </c>
      <c r="L17" s="137">
        <v>1</v>
      </c>
      <c r="M17" s="137">
        <v>1</v>
      </c>
      <c r="N17" s="138">
        <v>0.3</v>
      </c>
      <c r="O17" s="158">
        <f>+N17</f>
        <v>0.3</v>
      </c>
      <c r="P17" s="138" t="s">
        <v>126</v>
      </c>
      <c r="Q17" s="4" t="s">
        <v>127</v>
      </c>
      <c r="R17" s="17">
        <v>0</v>
      </c>
      <c r="S17" s="146">
        <f>+T17*U17+T17*V17+T18*U18+T18*V18</f>
        <v>0.65</v>
      </c>
      <c r="T17" s="18">
        <v>0.5</v>
      </c>
      <c r="U17" s="63">
        <v>0</v>
      </c>
      <c r="V17" s="64">
        <v>0.3</v>
      </c>
      <c r="W17" s="73" t="s">
        <v>128</v>
      </c>
      <c r="X17" s="156" t="s">
        <v>129</v>
      </c>
    </row>
    <row r="18" spans="1:24" ht="138.75" customHeight="1">
      <c r="A18" s="132"/>
      <c r="B18" s="132"/>
      <c r="C18" s="132"/>
      <c r="D18" s="132"/>
      <c r="E18" s="132"/>
      <c r="F18" s="132"/>
      <c r="G18" s="132"/>
      <c r="H18" s="132"/>
      <c r="I18" s="137"/>
      <c r="J18" s="138"/>
      <c r="K18" s="138"/>
      <c r="L18" s="138"/>
      <c r="M18" s="138"/>
      <c r="N18" s="139"/>
      <c r="O18" s="159"/>
      <c r="P18" s="139"/>
      <c r="Q18" s="74" t="s">
        <v>130</v>
      </c>
      <c r="R18" s="75">
        <v>0</v>
      </c>
      <c r="S18" s="146"/>
      <c r="T18" s="76">
        <v>0.5</v>
      </c>
      <c r="U18" s="77">
        <v>1</v>
      </c>
      <c r="V18" s="78"/>
      <c r="W18" s="73" t="s">
        <v>131</v>
      </c>
      <c r="X18" s="157"/>
    </row>
    <row r="19" spans="1:24" ht="54.75" customHeight="1">
      <c r="A19" s="132" t="s">
        <v>132</v>
      </c>
      <c r="B19" s="132" t="s">
        <v>133</v>
      </c>
      <c r="C19" s="132" t="s">
        <v>5</v>
      </c>
      <c r="D19" s="132" t="s">
        <v>134</v>
      </c>
      <c r="E19" s="132" t="s">
        <v>133</v>
      </c>
      <c r="F19" s="132" t="s">
        <v>135</v>
      </c>
      <c r="G19" s="132" t="s">
        <v>88</v>
      </c>
      <c r="H19" s="132">
        <v>98</v>
      </c>
      <c r="I19" s="162">
        <v>0.27</v>
      </c>
      <c r="J19" s="163">
        <v>0.53</v>
      </c>
      <c r="K19" s="163">
        <v>0.8</v>
      </c>
      <c r="L19" s="163">
        <v>1</v>
      </c>
      <c r="M19" s="163">
        <v>1</v>
      </c>
      <c r="N19" s="163">
        <v>0.48</v>
      </c>
      <c r="O19" s="164">
        <f>+N19</f>
        <v>0.48</v>
      </c>
      <c r="P19" s="163" t="s">
        <v>136</v>
      </c>
      <c r="Q19" s="79" t="s">
        <v>137</v>
      </c>
      <c r="R19" s="80">
        <v>0</v>
      </c>
      <c r="S19" s="165">
        <f>+T19*U19+T19*V19+T20*U20+T20*V20</f>
        <v>0.59200000000000008</v>
      </c>
      <c r="T19" s="81">
        <v>0.2</v>
      </c>
      <c r="U19" s="82">
        <v>1</v>
      </c>
      <c r="V19" s="83"/>
      <c r="W19" s="73" t="s">
        <v>138</v>
      </c>
      <c r="X19" s="160" t="s">
        <v>139</v>
      </c>
    </row>
    <row r="20" spans="1:24" ht="357.75" customHeight="1">
      <c r="A20" s="132"/>
      <c r="B20" s="132"/>
      <c r="C20" s="132"/>
      <c r="D20" s="132"/>
      <c r="E20" s="132"/>
      <c r="F20" s="132"/>
      <c r="G20" s="132"/>
      <c r="H20" s="132"/>
      <c r="I20" s="162"/>
      <c r="J20" s="163"/>
      <c r="K20" s="163"/>
      <c r="L20" s="163"/>
      <c r="M20" s="163"/>
      <c r="N20" s="163"/>
      <c r="O20" s="164"/>
      <c r="P20" s="163"/>
      <c r="Q20" s="79" t="s">
        <v>140</v>
      </c>
      <c r="R20" s="80">
        <v>0</v>
      </c>
      <c r="S20" s="146"/>
      <c r="T20" s="81">
        <v>0.8</v>
      </c>
      <c r="U20" s="84">
        <v>0.28000000000000003</v>
      </c>
      <c r="V20" s="85">
        <v>0.21</v>
      </c>
      <c r="W20" s="73" t="s">
        <v>141</v>
      </c>
      <c r="X20" s="161"/>
    </row>
    <row r="21" spans="1:24">
      <c r="J21" s="32">
        <f>AVERAGE(J5:J20)</f>
        <v>0.47800000000000004</v>
      </c>
      <c r="K21" s="32">
        <f t="shared" ref="K21:L21" si="0">AVERAGE(K5:K20)</f>
        <v>0.77299999999999991</v>
      </c>
      <c r="L21" s="32">
        <f t="shared" si="0"/>
        <v>1</v>
      </c>
      <c r="M21" s="32"/>
      <c r="N21" s="32">
        <f>AVERAGE(N5:N20)</f>
        <v>0.43571428571428567</v>
      </c>
      <c r="O21" s="32"/>
    </row>
  </sheetData>
  <autoFilter ref="A4:W20" xr:uid="{00000000-0009-0000-0000-000002000000}"/>
  <mergeCells count="98">
    <mergeCell ref="X19:X20"/>
    <mergeCell ref="G19:G20"/>
    <mergeCell ref="H19:H20"/>
    <mergeCell ref="I19:I20"/>
    <mergeCell ref="J19:J20"/>
    <mergeCell ref="K19:K20"/>
    <mergeCell ref="L19:L20"/>
    <mergeCell ref="M19:M20"/>
    <mergeCell ref="N19:N20"/>
    <mergeCell ref="O19:O20"/>
    <mergeCell ref="P19:P20"/>
    <mergeCell ref="S19:S20"/>
    <mergeCell ref="A19:A20"/>
    <mergeCell ref="B19:B20"/>
    <mergeCell ref="C19:C20"/>
    <mergeCell ref="D19:D20"/>
    <mergeCell ref="E19:E20"/>
    <mergeCell ref="F19:F20"/>
    <mergeCell ref="M17:M18"/>
    <mergeCell ref="N17:N18"/>
    <mergeCell ref="O17:O18"/>
    <mergeCell ref="P17:P18"/>
    <mergeCell ref="F17:F18"/>
    <mergeCell ref="S17:S18"/>
    <mergeCell ref="X17:X18"/>
    <mergeCell ref="G17:G18"/>
    <mergeCell ref="H17:H18"/>
    <mergeCell ref="I17:I18"/>
    <mergeCell ref="J17:J18"/>
    <mergeCell ref="K17:K18"/>
    <mergeCell ref="L17:L18"/>
    <mergeCell ref="A17:A18"/>
    <mergeCell ref="B17:B18"/>
    <mergeCell ref="C17:C18"/>
    <mergeCell ref="D17:D18"/>
    <mergeCell ref="E17:E18"/>
    <mergeCell ref="X15:X16"/>
    <mergeCell ref="G15:G16"/>
    <mergeCell ref="H15:H16"/>
    <mergeCell ref="I15:I16"/>
    <mergeCell ref="J15:J16"/>
    <mergeCell ref="K15:K16"/>
    <mergeCell ref="L15:L16"/>
    <mergeCell ref="M15:M16"/>
    <mergeCell ref="N15:N16"/>
    <mergeCell ref="O15:O16"/>
    <mergeCell ref="P15:P16"/>
    <mergeCell ref="S15:S16"/>
    <mergeCell ref="A15:A16"/>
    <mergeCell ref="B15:B16"/>
    <mergeCell ref="C15:C16"/>
    <mergeCell ref="D15:D16"/>
    <mergeCell ref="E15:E16"/>
    <mergeCell ref="F15:F16"/>
    <mergeCell ref="M11:M14"/>
    <mergeCell ref="N11:N14"/>
    <mergeCell ref="O11:O14"/>
    <mergeCell ref="P11:P14"/>
    <mergeCell ref="F11:F14"/>
    <mergeCell ref="S11:S14"/>
    <mergeCell ref="X11:X14"/>
    <mergeCell ref="G11:G14"/>
    <mergeCell ref="H11:H14"/>
    <mergeCell ref="I11:I14"/>
    <mergeCell ref="J11:J14"/>
    <mergeCell ref="K11:K14"/>
    <mergeCell ref="L11:L14"/>
    <mergeCell ref="J7:J10"/>
    <mergeCell ref="K7:K10"/>
    <mergeCell ref="L7:L10"/>
    <mergeCell ref="M7:M10"/>
    <mergeCell ref="A11:A14"/>
    <mergeCell ref="B11:B14"/>
    <mergeCell ref="C11:C14"/>
    <mergeCell ref="D11:D14"/>
    <mergeCell ref="E11:E14"/>
    <mergeCell ref="X5:X6"/>
    <mergeCell ref="A7:A10"/>
    <mergeCell ref="B7:B10"/>
    <mergeCell ref="C7:C10"/>
    <mergeCell ref="D7:D10"/>
    <mergeCell ref="E7:E10"/>
    <mergeCell ref="F7:F10"/>
    <mergeCell ref="G7:G10"/>
    <mergeCell ref="H7:H10"/>
    <mergeCell ref="I7:I10"/>
    <mergeCell ref="P7:P10"/>
    <mergeCell ref="R7:R10"/>
    <mergeCell ref="S7:S10"/>
    <mergeCell ref="X7:X10"/>
    <mergeCell ref="N7:N10"/>
    <mergeCell ref="O7:O10"/>
    <mergeCell ref="A2:V2"/>
    <mergeCell ref="A5:A6"/>
    <mergeCell ref="B5:B6"/>
    <mergeCell ref="C5:C6"/>
    <mergeCell ref="E5:E6"/>
    <mergeCell ref="S5:S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Y17"/>
  <sheetViews>
    <sheetView topLeftCell="A14" workbookViewId="0">
      <selection activeCell="W21" sqref="W21"/>
    </sheetView>
  </sheetViews>
  <sheetFormatPr defaultColWidth="11.42578125" defaultRowHeight="15"/>
  <cols>
    <col min="2" max="2" width="16.7109375" customWidth="1"/>
    <col min="4" max="4" width="17" customWidth="1"/>
    <col min="5" max="5" width="12.5703125" customWidth="1"/>
    <col min="6" max="6" width="16.140625" customWidth="1"/>
    <col min="7" max="7" width="14" customWidth="1"/>
    <col min="9" max="9" width="11.42578125" hidden="1" customWidth="1"/>
    <col min="11" max="11" width="13.5703125" hidden="1" customWidth="1"/>
    <col min="12" max="12" width="12.28515625" hidden="1" customWidth="1"/>
    <col min="16" max="16" width="47" customWidth="1"/>
    <col min="17" max="17" width="34.28515625" customWidth="1"/>
    <col min="18" max="18" width="12.7109375" bestFit="1" customWidth="1"/>
    <col min="19" max="19" width="12.7109375" customWidth="1"/>
    <col min="21" max="21" width="0" hidden="1" customWidth="1"/>
    <col min="22" max="22" width="14.7109375" customWidth="1"/>
    <col min="23" max="23" width="235.7109375" customWidth="1"/>
    <col min="24" max="24" width="31" customWidth="1"/>
  </cols>
  <sheetData>
    <row r="2" spans="2:25">
      <c r="B2" s="131" t="s">
        <v>43</v>
      </c>
      <c r="C2" s="131"/>
      <c r="D2" s="131"/>
      <c r="E2" s="131"/>
      <c r="F2" s="131"/>
      <c r="G2" s="131"/>
      <c r="H2" s="131"/>
      <c r="I2" s="131"/>
      <c r="J2" s="131"/>
      <c r="K2" s="131"/>
      <c r="L2" s="131"/>
      <c r="M2" s="131"/>
      <c r="N2" s="131"/>
      <c r="O2" s="131"/>
      <c r="P2" s="131"/>
      <c r="Q2" s="131"/>
      <c r="R2" s="131"/>
      <c r="S2" s="131"/>
      <c r="T2" s="131"/>
      <c r="U2" s="131"/>
      <c r="V2" s="131"/>
      <c r="W2" s="131"/>
    </row>
    <row r="4" spans="2:25" s="35" customFormat="1" ht="79.5" customHeight="1">
      <c r="B4" s="33" t="s">
        <v>44</v>
      </c>
      <c r="C4" s="33" t="s">
        <v>45</v>
      </c>
      <c r="D4" s="33" t="s">
        <v>47</v>
      </c>
      <c r="E4" s="33" t="s">
        <v>48</v>
      </c>
      <c r="F4" s="33" t="s">
        <v>49</v>
      </c>
      <c r="G4" s="33" t="s">
        <v>142</v>
      </c>
      <c r="H4" s="33" t="s">
        <v>51</v>
      </c>
      <c r="I4" s="33" t="s">
        <v>52</v>
      </c>
      <c r="J4" s="33" t="s">
        <v>53</v>
      </c>
      <c r="K4" s="33" t="s">
        <v>54</v>
      </c>
      <c r="L4" s="33" t="s">
        <v>55</v>
      </c>
      <c r="M4" s="33" t="s">
        <v>56</v>
      </c>
      <c r="N4" s="33" t="s">
        <v>57</v>
      </c>
      <c r="O4" s="33" t="s">
        <v>58</v>
      </c>
      <c r="P4" s="33" t="s">
        <v>59</v>
      </c>
      <c r="Q4" s="33" t="s">
        <v>60</v>
      </c>
      <c r="R4" s="33" t="s">
        <v>61</v>
      </c>
      <c r="S4" s="33" t="s">
        <v>143</v>
      </c>
      <c r="T4" s="33" t="s">
        <v>63</v>
      </c>
      <c r="U4" s="34" t="s">
        <v>144</v>
      </c>
      <c r="V4" s="34" t="s">
        <v>65</v>
      </c>
      <c r="W4" s="34" t="s">
        <v>66</v>
      </c>
      <c r="X4" s="34" t="s">
        <v>67</v>
      </c>
    </row>
    <row r="5" spans="2:25" s="35" customFormat="1" ht="184.5" customHeight="1">
      <c r="B5" s="166" t="s">
        <v>145</v>
      </c>
      <c r="C5" s="166" t="s">
        <v>146</v>
      </c>
      <c r="D5" s="167" t="s">
        <v>147</v>
      </c>
      <c r="E5" s="167" t="s">
        <v>148</v>
      </c>
      <c r="F5" s="167" t="s">
        <v>149</v>
      </c>
      <c r="G5" s="167" t="s">
        <v>88</v>
      </c>
      <c r="H5" s="167">
        <v>0</v>
      </c>
      <c r="I5" s="170">
        <v>0.25</v>
      </c>
      <c r="J5" s="170">
        <v>0.5</v>
      </c>
      <c r="K5" s="170">
        <v>0.75</v>
      </c>
      <c r="L5" s="170">
        <v>1</v>
      </c>
      <c r="M5" s="170">
        <v>1</v>
      </c>
      <c r="N5" s="173">
        <v>0.5</v>
      </c>
      <c r="O5" s="170">
        <f>+N5</f>
        <v>0.5</v>
      </c>
      <c r="P5" s="183" t="s">
        <v>150</v>
      </c>
      <c r="Q5" s="36" t="s">
        <v>151</v>
      </c>
      <c r="R5" s="37">
        <f>78800000+77000000</f>
        <v>155800000</v>
      </c>
      <c r="S5" s="173">
        <f>+T5*U5+T5*V5+T6*U6+T6*V6+T7*U7+T7*V7+T8*U8+T8*V8</f>
        <v>0.35000000000000003</v>
      </c>
      <c r="T5" s="38">
        <v>0.4</v>
      </c>
      <c r="U5" s="38">
        <v>0.1</v>
      </c>
      <c r="V5" s="38">
        <v>0.3</v>
      </c>
      <c r="W5" s="39" t="s">
        <v>152</v>
      </c>
      <c r="X5" s="176" t="s">
        <v>153</v>
      </c>
    </row>
    <row r="6" spans="2:25" s="35" customFormat="1" ht="258" customHeight="1">
      <c r="B6" s="166"/>
      <c r="C6" s="166"/>
      <c r="D6" s="168"/>
      <c r="E6" s="168"/>
      <c r="F6" s="168"/>
      <c r="G6" s="168"/>
      <c r="H6" s="168"/>
      <c r="I6" s="171"/>
      <c r="J6" s="171"/>
      <c r="K6" s="171"/>
      <c r="L6" s="171"/>
      <c r="M6" s="171"/>
      <c r="N6" s="174"/>
      <c r="O6" s="171"/>
      <c r="P6" s="184"/>
      <c r="Q6" s="36" t="s">
        <v>154</v>
      </c>
      <c r="R6" s="37">
        <v>28000000</v>
      </c>
      <c r="S6" s="174"/>
      <c r="T6" s="38">
        <v>0.2</v>
      </c>
      <c r="U6" s="38">
        <v>0.15</v>
      </c>
      <c r="V6" s="38">
        <v>0.6</v>
      </c>
      <c r="W6" s="40" t="s">
        <v>155</v>
      </c>
      <c r="X6" s="176"/>
    </row>
    <row r="7" spans="2:25" s="35" customFormat="1" ht="88.5" customHeight="1">
      <c r="B7" s="166"/>
      <c r="C7" s="166"/>
      <c r="D7" s="168"/>
      <c r="E7" s="168"/>
      <c r="F7" s="168"/>
      <c r="G7" s="168"/>
      <c r="H7" s="168"/>
      <c r="I7" s="171"/>
      <c r="J7" s="171"/>
      <c r="K7" s="171"/>
      <c r="L7" s="171"/>
      <c r="M7" s="171"/>
      <c r="N7" s="174"/>
      <c r="O7" s="171"/>
      <c r="P7" s="184"/>
      <c r="Q7" s="36" t="s">
        <v>156</v>
      </c>
      <c r="R7" s="37">
        <v>0</v>
      </c>
      <c r="S7" s="174"/>
      <c r="T7" s="38">
        <v>0.2</v>
      </c>
      <c r="U7" s="38">
        <v>0.05</v>
      </c>
      <c r="V7" s="38">
        <v>0.05</v>
      </c>
      <c r="W7" s="41" t="s">
        <v>157</v>
      </c>
      <c r="X7" s="176"/>
    </row>
    <row r="8" spans="2:25" s="35" customFormat="1" ht="73.5" customHeight="1">
      <c r="B8" s="166"/>
      <c r="C8" s="166"/>
      <c r="D8" s="169"/>
      <c r="E8" s="169"/>
      <c r="F8" s="169"/>
      <c r="G8" s="169"/>
      <c r="H8" s="169"/>
      <c r="I8" s="172"/>
      <c r="J8" s="172"/>
      <c r="K8" s="172"/>
      <c r="L8" s="172"/>
      <c r="M8" s="172"/>
      <c r="N8" s="175"/>
      <c r="O8" s="172"/>
      <c r="P8" s="185"/>
      <c r="Q8" s="36" t="s">
        <v>158</v>
      </c>
      <c r="R8" s="37">
        <v>0</v>
      </c>
      <c r="S8" s="175"/>
      <c r="T8" s="38">
        <v>0.2</v>
      </c>
      <c r="U8" s="38">
        <v>0.05</v>
      </c>
      <c r="V8" s="38">
        <v>0.05</v>
      </c>
      <c r="W8" s="41" t="s">
        <v>159</v>
      </c>
      <c r="X8" s="177"/>
    </row>
    <row r="9" spans="2:25" s="46" customFormat="1" ht="409.6">
      <c r="B9" s="178" t="s">
        <v>160</v>
      </c>
      <c r="C9" s="179" t="s">
        <v>146</v>
      </c>
      <c r="D9" s="179" t="s">
        <v>161</v>
      </c>
      <c r="E9" s="179" t="s">
        <v>162</v>
      </c>
      <c r="F9" s="179" t="s">
        <v>163</v>
      </c>
      <c r="G9" s="179" t="s">
        <v>88</v>
      </c>
      <c r="H9" s="179">
        <v>0</v>
      </c>
      <c r="I9" s="181">
        <v>0.25</v>
      </c>
      <c r="J9" s="181">
        <v>0.5</v>
      </c>
      <c r="K9" s="181">
        <v>0.75</v>
      </c>
      <c r="L9" s="181">
        <v>1</v>
      </c>
      <c r="M9" s="181">
        <v>1</v>
      </c>
      <c r="N9" s="188">
        <v>0.5</v>
      </c>
      <c r="O9" s="181">
        <f>+N9</f>
        <v>0.5</v>
      </c>
      <c r="P9" s="186" t="s">
        <v>164</v>
      </c>
      <c r="Q9" s="42" t="s">
        <v>165</v>
      </c>
      <c r="R9" s="43">
        <f>180000000</f>
        <v>180000000</v>
      </c>
      <c r="S9" s="188">
        <f>+T9*U9+T9*V9+T10*U10+T10*V10+T11*U11+T11*V11+T12*U12+T12*V12</f>
        <v>0.44500000000000001</v>
      </c>
      <c r="T9" s="44">
        <v>0.6</v>
      </c>
      <c r="U9" s="44">
        <v>0.1</v>
      </c>
      <c r="V9" s="44">
        <v>0.35</v>
      </c>
      <c r="W9" s="240" t="s">
        <v>166</v>
      </c>
      <c r="X9" s="191" t="s">
        <v>167</v>
      </c>
    </row>
    <row r="10" spans="2:25" s="46" customFormat="1" ht="38.25" customHeight="1">
      <c r="B10" s="178"/>
      <c r="C10" s="180"/>
      <c r="D10" s="180"/>
      <c r="E10" s="180"/>
      <c r="F10" s="180"/>
      <c r="G10" s="180"/>
      <c r="H10" s="180"/>
      <c r="I10" s="182"/>
      <c r="J10" s="182"/>
      <c r="K10" s="182"/>
      <c r="L10" s="182"/>
      <c r="M10" s="182"/>
      <c r="N10" s="189"/>
      <c r="O10" s="182"/>
      <c r="P10" s="187"/>
      <c r="Q10" s="42" t="s">
        <v>168</v>
      </c>
      <c r="R10" s="43">
        <f>42000000+99000000</f>
        <v>141000000</v>
      </c>
      <c r="S10" s="189"/>
      <c r="T10" s="44">
        <v>0</v>
      </c>
      <c r="U10" s="44">
        <v>0</v>
      </c>
      <c r="V10" s="44">
        <v>0.15</v>
      </c>
      <c r="W10" s="45" t="s">
        <v>169</v>
      </c>
      <c r="X10" s="192"/>
    </row>
    <row r="11" spans="2:25" s="46" customFormat="1" ht="409.6">
      <c r="B11" s="178"/>
      <c r="C11" s="180"/>
      <c r="D11" s="180"/>
      <c r="E11" s="180"/>
      <c r="F11" s="180"/>
      <c r="G11" s="180"/>
      <c r="H11" s="180"/>
      <c r="I11" s="182"/>
      <c r="J11" s="182"/>
      <c r="K11" s="182"/>
      <c r="L11" s="182"/>
      <c r="M11" s="182"/>
      <c r="N11" s="189"/>
      <c r="O11" s="182"/>
      <c r="P11" s="187"/>
      <c r="Q11" s="42" t="s">
        <v>170</v>
      </c>
      <c r="R11" s="43">
        <f>120432914+22200000</f>
        <v>142632914</v>
      </c>
      <c r="S11" s="189"/>
      <c r="T11" s="44">
        <v>0.3</v>
      </c>
      <c r="U11" s="44">
        <v>0.1</v>
      </c>
      <c r="V11" s="44">
        <v>0.35</v>
      </c>
      <c r="W11" s="240" t="s">
        <v>171</v>
      </c>
      <c r="X11" s="192"/>
    </row>
    <row r="12" spans="2:25" s="46" customFormat="1" ht="276" customHeight="1">
      <c r="B12" s="178"/>
      <c r="C12" s="180"/>
      <c r="D12" s="180"/>
      <c r="E12" s="180"/>
      <c r="F12" s="180"/>
      <c r="G12" s="180"/>
      <c r="H12" s="180"/>
      <c r="I12" s="182"/>
      <c r="J12" s="182"/>
      <c r="K12" s="182"/>
      <c r="L12" s="182"/>
      <c r="M12" s="182"/>
      <c r="N12" s="190"/>
      <c r="O12" s="197"/>
      <c r="P12" s="187"/>
      <c r="Q12" s="42" t="s">
        <v>172</v>
      </c>
      <c r="R12" s="43">
        <v>30000000</v>
      </c>
      <c r="S12" s="190"/>
      <c r="T12" s="44">
        <v>0.1</v>
      </c>
      <c r="U12" s="44">
        <v>0.05</v>
      </c>
      <c r="V12" s="44">
        <v>0.35</v>
      </c>
      <c r="W12" s="47" t="s">
        <v>173</v>
      </c>
      <c r="X12" s="193"/>
    </row>
    <row r="13" spans="2:25" ht="409.5" customHeight="1">
      <c r="B13" s="194" t="s">
        <v>174</v>
      </c>
      <c r="C13" s="194" t="s">
        <v>146</v>
      </c>
      <c r="D13" s="194" t="s">
        <v>175</v>
      </c>
      <c r="E13" s="194" t="s">
        <v>176</v>
      </c>
      <c r="F13" s="194" t="s">
        <v>177</v>
      </c>
      <c r="G13" s="194" t="s">
        <v>88</v>
      </c>
      <c r="H13" s="194">
        <v>3</v>
      </c>
      <c r="I13" s="198">
        <v>0.1</v>
      </c>
      <c r="J13" s="198">
        <v>0.3</v>
      </c>
      <c r="K13" s="198">
        <v>0.8</v>
      </c>
      <c r="L13" s="198">
        <v>1</v>
      </c>
      <c r="M13" s="198">
        <v>1</v>
      </c>
      <c r="N13" s="198">
        <v>0.9</v>
      </c>
      <c r="O13" s="198">
        <f>+N13</f>
        <v>0.9</v>
      </c>
      <c r="P13" s="200" t="s">
        <v>178</v>
      </c>
      <c r="Q13" s="9" t="s">
        <v>179</v>
      </c>
      <c r="R13" s="48"/>
      <c r="S13" s="198">
        <f>+T13*U13+T13*V13+T14*U14+T14*V14</f>
        <v>0.9</v>
      </c>
      <c r="T13" s="49">
        <v>0.2</v>
      </c>
      <c r="U13" s="49">
        <v>0.05</v>
      </c>
      <c r="V13" s="49">
        <v>0.45</v>
      </c>
      <c r="W13" s="50" t="s">
        <v>180</v>
      </c>
      <c r="X13" s="202" t="s">
        <v>181</v>
      </c>
    </row>
    <row r="14" spans="2:25" ht="135.75" customHeight="1">
      <c r="B14" s="195"/>
      <c r="C14" s="196"/>
      <c r="D14" s="195"/>
      <c r="E14" s="196"/>
      <c r="F14" s="195"/>
      <c r="G14" s="195"/>
      <c r="H14" s="195"/>
      <c r="I14" s="199"/>
      <c r="J14" s="199"/>
      <c r="K14" s="199"/>
      <c r="L14" s="199"/>
      <c r="M14" s="199"/>
      <c r="N14" s="199"/>
      <c r="O14" s="199"/>
      <c r="P14" s="201"/>
      <c r="Q14" s="9" t="s">
        <v>182</v>
      </c>
      <c r="R14" s="48">
        <v>1189686714</v>
      </c>
      <c r="S14" s="199"/>
      <c r="T14" s="49">
        <v>0.8</v>
      </c>
      <c r="U14" s="49">
        <v>0.05</v>
      </c>
      <c r="V14" s="49">
        <v>0.95</v>
      </c>
      <c r="W14" s="15" t="s">
        <v>183</v>
      </c>
      <c r="X14" s="202"/>
      <c r="Y14" s="32"/>
    </row>
    <row r="15" spans="2:25" ht="226.5" customHeight="1">
      <c r="B15" s="194" t="s">
        <v>184</v>
      </c>
      <c r="C15" s="194" t="s">
        <v>185</v>
      </c>
      <c r="D15" s="194" t="s">
        <v>186</v>
      </c>
      <c r="E15" s="194" t="s">
        <v>187</v>
      </c>
      <c r="F15" s="194" t="s">
        <v>188</v>
      </c>
      <c r="G15" s="194" t="s">
        <v>88</v>
      </c>
      <c r="H15" s="194"/>
      <c r="I15" s="198">
        <v>0.25</v>
      </c>
      <c r="J15" s="198">
        <v>0.5</v>
      </c>
      <c r="K15" s="198">
        <v>0.75</v>
      </c>
      <c r="L15" s="198">
        <v>1</v>
      </c>
      <c r="M15" s="198">
        <v>1</v>
      </c>
      <c r="N15" s="198">
        <v>0.65</v>
      </c>
      <c r="O15" s="198">
        <f>+N15</f>
        <v>0.65</v>
      </c>
      <c r="P15" s="203" t="s">
        <v>189</v>
      </c>
      <c r="Q15" s="9" t="s">
        <v>190</v>
      </c>
      <c r="R15" s="48"/>
      <c r="S15" s="205">
        <f>+T15*U15+T15*V15+T16*U16+T16*V16</f>
        <v>0.74</v>
      </c>
      <c r="T15" s="49">
        <v>0.3</v>
      </c>
      <c r="U15" s="49">
        <v>0.3</v>
      </c>
      <c r="V15" s="49">
        <v>0.3</v>
      </c>
      <c r="W15" s="51" t="s">
        <v>191</v>
      </c>
      <c r="X15" s="202" t="s">
        <v>192</v>
      </c>
    </row>
    <row r="16" spans="2:25" ht="134.25" customHeight="1">
      <c r="B16" s="195"/>
      <c r="C16" s="195"/>
      <c r="D16" s="195"/>
      <c r="E16" s="195"/>
      <c r="F16" s="195"/>
      <c r="G16" s="195"/>
      <c r="H16" s="195"/>
      <c r="I16" s="199"/>
      <c r="J16" s="199"/>
      <c r="K16" s="199"/>
      <c r="L16" s="199"/>
      <c r="M16" s="199"/>
      <c r="N16" s="199"/>
      <c r="O16" s="199"/>
      <c r="P16" s="204"/>
      <c r="Q16" s="9" t="s">
        <v>193</v>
      </c>
      <c r="R16" s="48"/>
      <c r="S16" s="206"/>
      <c r="T16" s="49">
        <v>0.7</v>
      </c>
      <c r="U16" s="49">
        <v>0.5</v>
      </c>
      <c r="V16" s="49">
        <v>0.3</v>
      </c>
      <c r="W16" s="52" t="s">
        <v>194</v>
      </c>
      <c r="X16" s="202"/>
    </row>
    <row r="17" spans="10:14">
      <c r="J17" s="32">
        <f>AVERAGE(J5:J16)</f>
        <v>0.45</v>
      </c>
      <c r="N17" s="32">
        <f>AVERAGE(N5:N16)</f>
        <v>0.63749999999999996</v>
      </c>
    </row>
  </sheetData>
  <mergeCells count="69">
    <mergeCell ref="M15:M16"/>
    <mergeCell ref="O13:O14"/>
    <mergeCell ref="P13:P14"/>
    <mergeCell ref="S13:S14"/>
    <mergeCell ref="X13:X14"/>
    <mergeCell ref="M13:M14"/>
    <mergeCell ref="N13:N14"/>
    <mergeCell ref="N15:N16"/>
    <mergeCell ref="O15:O16"/>
    <mergeCell ref="P15:P16"/>
    <mergeCell ref="S15:S16"/>
    <mergeCell ref="X15:X16"/>
    <mergeCell ref="B15:B16"/>
    <mergeCell ref="C15:C16"/>
    <mergeCell ref="D15:D16"/>
    <mergeCell ref="E15:E16"/>
    <mergeCell ref="F15:F16"/>
    <mergeCell ref="G15:G16"/>
    <mergeCell ref="I13:I14"/>
    <mergeCell ref="J13:J14"/>
    <mergeCell ref="K13:K14"/>
    <mergeCell ref="L13:L14"/>
    <mergeCell ref="H15:H16"/>
    <mergeCell ref="I15:I16"/>
    <mergeCell ref="J15:J16"/>
    <mergeCell ref="K15:K16"/>
    <mergeCell ref="L15:L16"/>
    <mergeCell ref="S9:S12"/>
    <mergeCell ref="X9:X12"/>
    <mergeCell ref="B13:B14"/>
    <mergeCell ref="C13:C14"/>
    <mergeCell ref="D13:D14"/>
    <mergeCell ref="E13:E14"/>
    <mergeCell ref="F13:F14"/>
    <mergeCell ref="G13:G14"/>
    <mergeCell ref="H13:H14"/>
    <mergeCell ref="J9:J12"/>
    <mergeCell ref="K9:K12"/>
    <mergeCell ref="L9:L12"/>
    <mergeCell ref="M9:M12"/>
    <mergeCell ref="N9:N12"/>
    <mergeCell ref="O9:O12"/>
    <mergeCell ref="X5:X8"/>
    <mergeCell ref="B9:B12"/>
    <mergeCell ref="C9:C12"/>
    <mergeCell ref="D9:D12"/>
    <mergeCell ref="E9:E12"/>
    <mergeCell ref="F9:F12"/>
    <mergeCell ref="G9:G12"/>
    <mergeCell ref="H9:H12"/>
    <mergeCell ref="I9:I12"/>
    <mergeCell ref="K5:K8"/>
    <mergeCell ref="L5:L8"/>
    <mergeCell ref="M5:M8"/>
    <mergeCell ref="N5:N8"/>
    <mergeCell ref="O5:O8"/>
    <mergeCell ref="P5:P8"/>
    <mergeCell ref="P9:P12"/>
    <mergeCell ref="B2:W2"/>
    <mergeCell ref="B5:B8"/>
    <mergeCell ref="C5:C8"/>
    <mergeCell ref="D5:D8"/>
    <mergeCell ref="E5:E8"/>
    <mergeCell ref="F5:F8"/>
    <mergeCell ref="G5:G8"/>
    <mergeCell ref="H5:H8"/>
    <mergeCell ref="I5:I8"/>
    <mergeCell ref="J5:J8"/>
    <mergeCell ref="S5:S8"/>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A15"/>
  <sheetViews>
    <sheetView topLeftCell="M1" workbookViewId="0">
      <selection activeCell="T6" sqref="T6"/>
    </sheetView>
  </sheetViews>
  <sheetFormatPr defaultColWidth="11.42578125" defaultRowHeight="15"/>
  <cols>
    <col min="9" max="9" width="11.42578125" hidden="1" customWidth="1"/>
    <col min="11" max="12" width="0" hidden="1" customWidth="1"/>
    <col min="16" max="16" width="45.85546875" customWidth="1"/>
    <col min="17" max="17" width="34.42578125" customWidth="1"/>
    <col min="21" max="21" width="0" hidden="1" customWidth="1"/>
    <col min="23" max="23" width="50" customWidth="1"/>
    <col min="24" max="24" width="34.7109375" customWidth="1"/>
  </cols>
  <sheetData>
    <row r="2" spans="2:27">
      <c r="B2" s="131" t="s">
        <v>43</v>
      </c>
      <c r="C2" s="131"/>
      <c r="D2" s="131"/>
      <c r="E2" s="131"/>
      <c r="F2" s="131"/>
      <c r="G2" s="131"/>
      <c r="H2" s="131"/>
      <c r="I2" s="131"/>
      <c r="J2" s="131"/>
      <c r="K2" s="131"/>
      <c r="L2" s="131"/>
      <c r="M2" s="131"/>
      <c r="N2" s="131"/>
      <c r="O2" s="131"/>
      <c r="P2" s="131"/>
      <c r="Q2" s="131"/>
      <c r="R2" s="131"/>
      <c r="S2" s="131"/>
      <c r="T2" s="131"/>
      <c r="U2" s="131"/>
      <c r="V2" s="131"/>
      <c r="W2" s="131"/>
    </row>
    <row r="4" spans="2:27" ht="79.5" customHeight="1">
      <c r="B4" s="1" t="s">
        <v>44</v>
      </c>
      <c r="C4" s="1" t="s">
        <v>45</v>
      </c>
      <c r="D4" s="1" t="s">
        <v>47</v>
      </c>
      <c r="E4" s="1" t="s">
        <v>48</v>
      </c>
      <c r="F4" s="1" t="s">
        <v>49</v>
      </c>
      <c r="G4" s="1" t="s">
        <v>195</v>
      </c>
      <c r="H4" s="1" t="s">
        <v>51</v>
      </c>
      <c r="I4" s="1" t="s">
        <v>52</v>
      </c>
      <c r="J4" s="1" t="s">
        <v>53</v>
      </c>
      <c r="K4" s="1" t="s">
        <v>54</v>
      </c>
      <c r="L4" s="1" t="s">
        <v>55</v>
      </c>
      <c r="M4" s="1" t="s">
        <v>56</v>
      </c>
      <c r="N4" s="1" t="s">
        <v>57</v>
      </c>
      <c r="O4" s="1" t="s">
        <v>58</v>
      </c>
      <c r="P4" s="1" t="s">
        <v>59</v>
      </c>
      <c r="Q4" s="1" t="s">
        <v>60</v>
      </c>
      <c r="R4" s="1" t="s">
        <v>61</v>
      </c>
      <c r="S4" s="1" t="s">
        <v>62</v>
      </c>
      <c r="T4" s="1" t="s">
        <v>63</v>
      </c>
      <c r="U4" s="53" t="s">
        <v>64</v>
      </c>
      <c r="V4" s="53" t="s">
        <v>65</v>
      </c>
      <c r="W4" s="53" t="s">
        <v>66</v>
      </c>
      <c r="X4" s="54" t="s">
        <v>67</v>
      </c>
    </row>
    <row r="5" spans="2:27" ht="93.75" customHeight="1">
      <c r="B5" s="132" t="s">
        <v>145</v>
      </c>
      <c r="C5" s="132" t="s">
        <v>196</v>
      </c>
      <c r="D5" s="207" t="s">
        <v>197</v>
      </c>
      <c r="E5" s="207" t="s">
        <v>198</v>
      </c>
      <c r="F5" s="207" t="s">
        <v>199</v>
      </c>
      <c r="G5" s="207" t="s">
        <v>88</v>
      </c>
      <c r="H5" s="207"/>
      <c r="I5" s="138">
        <v>0.8</v>
      </c>
      <c r="J5" s="138">
        <v>0.8</v>
      </c>
      <c r="K5" s="138">
        <v>0.8</v>
      </c>
      <c r="L5" s="138">
        <v>0.8</v>
      </c>
      <c r="M5" s="138">
        <v>0.8</v>
      </c>
      <c r="N5" s="138">
        <v>0.8</v>
      </c>
      <c r="O5" s="138">
        <f>+N5</f>
        <v>0.8</v>
      </c>
      <c r="P5" s="138" t="s">
        <v>200</v>
      </c>
      <c r="Q5" s="4" t="s">
        <v>201</v>
      </c>
      <c r="R5" s="5" t="s">
        <v>74</v>
      </c>
      <c r="S5" s="141">
        <f>+T5*U5+T5*V5+T6*U6+T6*V6</f>
        <v>58.33</v>
      </c>
      <c r="T5" s="6">
        <v>0.5</v>
      </c>
      <c r="U5" s="55">
        <v>33.33</v>
      </c>
      <c r="V5" s="55">
        <v>33.33</v>
      </c>
      <c r="W5" s="15" t="s">
        <v>202</v>
      </c>
      <c r="X5" s="209" t="s">
        <v>203</v>
      </c>
      <c r="Y5" s="56"/>
      <c r="AA5" s="57"/>
    </row>
    <row r="6" spans="2:27" ht="117" customHeight="1">
      <c r="B6" s="132"/>
      <c r="C6" s="132"/>
      <c r="D6" s="208"/>
      <c r="E6" s="208"/>
      <c r="F6" s="208"/>
      <c r="G6" s="208"/>
      <c r="H6" s="208"/>
      <c r="I6" s="140"/>
      <c r="J6" s="140"/>
      <c r="K6" s="140"/>
      <c r="L6" s="140"/>
      <c r="M6" s="140"/>
      <c r="N6" s="140"/>
      <c r="O6" s="140"/>
      <c r="P6" s="140"/>
      <c r="Q6" s="4" t="s">
        <v>204</v>
      </c>
      <c r="R6" s="5" t="s">
        <v>74</v>
      </c>
      <c r="S6" s="143"/>
      <c r="T6" s="6">
        <v>0.5</v>
      </c>
      <c r="U6" s="55">
        <v>25</v>
      </c>
      <c r="V6" s="55">
        <v>25</v>
      </c>
      <c r="W6" s="58" t="s">
        <v>205</v>
      </c>
      <c r="X6" s="209"/>
      <c r="Y6" s="56"/>
    </row>
    <row r="7" spans="2:27" ht="69" customHeight="1">
      <c r="B7" s="132" t="s">
        <v>206</v>
      </c>
      <c r="C7" s="207" t="s">
        <v>196</v>
      </c>
      <c r="D7" s="207" t="s">
        <v>207</v>
      </c>
      <c r="E7" s="207" t="s">
        <v>208</v>
      </c>
      <c r="F7" s="207" t="s">
        <v>209</v>
      </c>
      <c r="G7" s="207" t="s">
        <v>88</v>
      </c>
      <c r="H7" s="207">
        <v>0</v>
      </c>
      <c r="I7" s="138">
        <v>0.25</v>
      </c>
      <c r="J7" s="138">
        <v>0.5</v>
      </c>
      <c r="K7" s="138">
        <v>0.75</v>
      </c>
      <c r="L7" s="138">
        <v>1</v>
      </c>
      <c r="M7" s="138">
        <v>1</v>
      </c>
      <c r="N7" s="138">
        <v>0.5</v>
      </c>
      <c r="O7" s="138">
        <f>+N7</f>
        <v>0.5</v>
      </c>
      <c r="P7" s="138" t="s">
        <v>210</v>
      </c>
      <c r="Q7" s="4" t="s">
        <v>211</v>
      </c>
      <c r="R7" s="5" t="s">
        <v>74</v>
      </c>
      <c r="S7" s="141">
        <f>+T7*U7+T7*V7+T8*U8+T8*V8+T9*U9+T9*V9</f>
        <v>50</v>
      </c>
      <c r="T7" s="59">
        <v>0.33329999999999999</v>
      </c>
      <c r="U7" s="55">
        <v>25</v>
      </c>
      <c r="V7" s="55">
        <v>25</v>
      </c>
      <c r="W7" s="241" t="s">
        <v>212</v>
      </c>
      <c r="X7" s="211" t="s">
        <v>213</v>
      </c>
      <c r="Y7" s="56"/>
    </row>
    <row r="8" spans="2:27" ht="45.75" customHeight="1">
      <c r="B8" s="132"/>
      <c r="C8" s="210"/>
      <c r="D8" s="210"/>
      <c r="E8" s="210"/>
      <c r="F8" s="210"/>
      <c r="G8" s="210"/>
      <c r="H8" s="210"/>
      <c r="I8" s="139">
        <v>0.1</v>
      </c>
      <c r="J8" s="139">
        <v>0.4</v>
      </c>
      <c r="K8" s="139">
        <v>0.7</v>
      </c>
      <c r="L8" s="139">
        <v>1</v>
      </c>
      <c r="M8" s="139">
        <v>1</v>
      </c>
      <c r="N8" s="139"/>
      <c r="O8" s="139"/>
      <c r="P8" s="139"/>
      <c r="Q8" s="4" t="s">
        <v>214</v>
      </c>
      <c r="R8" s="5" t="s">
        <v>74</v>
      </c>
      <c r="S8" s="142"/>
      <c r="T8" s="59">
        <v>0.33329999999999999</v>
      </c>
      <c r="U8" s="55">
        <v>25</v>
      </c>
      <c r="V8" s="55">
        <v>25</v>
      </c>
      <c r="W8" s="27" t="s">
        <v>215</v>
      </c>
      <c r="X8" s="212"/>
      <c r="Y8" s="56"/>
    </row>
    <row r="9" spans="2:27" ht="108" customHeight="1">
      <c r="B9" s="132"/>
      <c r="C9" s="208"/>
      <c r="D9" s="208"/>
      <c r="E9" s="208"/>
      <c r="F9" s="208"/>
      <c r="G9" s="208"/>
      <c r="H9" s="208"/>
      <c r="I9" s="140">
        <v>0.1</v>
      </c>
      <c r="J9" s="140">
        <v>0.4</v>
      </c>
      <c r="K9" s="140">
        <v>0.7</v>
      </c>
      <c r="L9" s="140">
        <v>1</v>
      </c>
      <c r="M9" s="140">
        <v>1</v>
      </c>
      <c r="N9" s="140"/>
      <c r="O9" s="140"/>
      <c r="P9" s="140"/>
      <c r="Q9" s="4" t="s">
        <v>216</v>
      </c>
      <c r="R9" s="5">
        <v>198000000</v>
      </c>
      <c r="S9" s="143"/>
      <c r="T9" s="59">
        <v>0.33339999999999997</v>
      </c>
      <c r="U9" s="55">
        <v>25</v>
      </c>
      <c r="V9" s="55">
        <v>25</v>
      </c>
      <c r="W9" s="241" t="s">
        <v>217</v>
      </c>
      <c r="X9" s="144"/>
      <c r="Y9" s="56"/>
    </row>
    <row r="10" spans="2:27" ht="197.25" customHeight="1">
      <c r="B10" s="132" t="s">
        <v>218</v>
      </c>
      <c r="C10" s="132" t="s">
        <v>196</v>
      </c>
      <c r="D10" s="132" t="s">
        <v>219</v>
      </c>
      <c r="E10" s="132" t="s">
        <v>198</v>
      </c>
      <c r="F10" s="132" t="s">
        <v>220</v>
      </c>
      <c r="G10" s="132" t="s">
        <v>88</v>
      </c>
      <c r="H10" s="137">
        <v>0</v>
      </c>
      <c r="I10" s="137">
        <v>0.05</v>
      </c>
      <c r="J10" s="137">
        <v>0.3</v>
      </c>
      <c r="K10" s="137">
        <v>0.75</v>
      </c>
      <c r="L10" s="137">
        <v>1</v>
      </c>
      <c r="M10" s="137">
        <v>1</v>
      </c>
      <c r="N10" s="138">
        <v>0.66659999999999997</v>
      </c>
      <c r="O10" s="138">
        <f>+N10</f>
        <v>0.66659999999999997</v>
      </c>
      <c r="P10" s="138" t="s">
        <v>221</v>
      </c>
      <c r="Q10" s="4" t="s">
        <v>222</v>
      </c>
      <c r="R10" s="5">
        <v>35000000</v>
      </c>
      <c r="S10" s="141">
        <f>+T10*U10+T10*V10+T11*U11+T11*V11</f>
        <v>75</v>
      </c>
      <c r="T10" s="6">
        <v>0.5</v>
      </c>
      <c r="U10" s="55">
        <v>25</v>
      </c>
      <c r="V10" s="55">
        <v>75</v>
      </c>
      <c r="W10" s="27" t="s">
        <v>223</v>
      </c>
      <c r="X10" s="211" t="s">
        <v>224</v>
      </c>
      <c r="Y10" s="56"/>
    </row>
    <row r="11" spans="2:27" ht="183" customHeight="1">
      <c r="B11" s="132"/>
      <c r="C11" s="132" t="s">
        <v>196</v>
      </c>
      <c r="D11" s="132"/>
      <c r="E11" s="132"/>
      <c r="F11" s="132"/>
      <c r="G11" s="132"/>
      <c r="H11" s="137"/>
      <c r="I11" s="137"/>
      <c r="J11" s="137"/>
      <c r="K11" s="137">
        <v>0.75</v>
      </c>
      <c r="L11" s="137"/>
      <c r="M11" s="137"/>
      <c r="N11" s="140"/>
      <c r="O11" s="140"/>
      <c r="P11" s="139"/>
      <c r="Q11" s="4" t="s">
        <v>225</v>
      </c>
      <c r="R11" s="5">
        <v>35000000</v>
      </c>
      <c r="S11" s="143"/>
      <c r="T11" s="6">
        <v>0.5</v>
      </c>
      <c r="U11" s="55">
        <v>25</v>
      </c>
      <c r="V11" s="55">
        <v>25</v>
      </c>
      <c r="W11" s="27" t="s">
        <v>226</v>
      </c>
      <c r="X11" s="212"/>
      <c r="Y11" s="56"/>
    </row>
    <row r="12" spans="2:27" ht="175.5" customHeight="1">
      <c r="B12" s="132" t="s">
        <v>227</v>
      </c>
      <c r="C12" s="132" t="s">
        <v>196</v>
      </c>
      <c r="D12" s="132" t="s">
        <v>228</v>
      </c>
      <c r="E12" s="132"/>
      <c r="F12" s="132"/>
      <c r="G12" s="132" t="s">
        <v>88</v>
      </c>
      <c r="H12" s="137"/>
      <c r="I12" s="137">
        <v>0.25</v>
      </c>
      <c r="J12" s="137">
        <v>0.5</v>
      </c>
      <c r="K12" s="137">
        <v>0.75</v>
      </c>
      <c r="L12" s="137">
        <v>1</v>
      </c>
      <c r="M12" s="137">
        <v>1</v>
      </c>
      <c r="N12" s="138">
        <v>0.5</v>
      </c>
      <c r="O12" s="213">
        <f>+N12</f>
        <v>0.5</v>
      </c>
      <c r="P12" s="216" t="s">
        <v>229</v>
      </c>
      <c r="Q12" s="60" t="s">
        <v>230</v>
      </c>
      <c r="R12" s="5" t="s">
        <v>74</v>
      </c>
      <c r="S12" s="141">
        <f>+T12*U12+T12*V12+T13*U13+T13*V13+T14*U14+T14*V14</f>
        <v>50</v>
      </c>
      <c r="T12" s="6">
        <v>0.15</v>
      </c>
      <c r="U12" s="55">
        <v>25</v>
      </c>
      <c r="V12" s="55">
        <v>25</v>
      </c>
      <c r="W12" s="13" t="s">
        <v>231</v>
      </c>
      <c r="X12" s="145" t="s">
        <v>232</v>
      </c>
      <c r="Y12" s="56"/>
    </row>
    <row r="13" spans="2:27" ht="203.25" customHeight="1">
      <c r="B13" s="132"/>
      <c r="C13" s="132"/>
      <c r="D13" s="132"/>
      <c r="E13" s="132"/>
      <c r="F13" s="132"/>
      <c r="G13" s="132"/>
      <c r="H13" s="137"/>
      <c r="I13" s="137"/>
      <c r="J13" s="137"/>
      <c r="K13" s="137"/>
      <c r="L13" s="137"/>
      <c r="M13" s="137"/>
      <c r="N13" s="139"/>
      <c r="O13" s="214"/>
      <c r="P13" s="217"/>
      <c r="Q13" s="60" t="s">
        <v>233</v>
      </c>
      <c r="R13" s="5" t="s">
        <v>74</v>
      </c>
      <c r="S13" s="142"/>
      <c r="T13" s="6">
        <v>0.15</v>
      </c>
      <c r="U13" s="55">
        <v>25</v>
      </c>
      <c r="V13" s="55">
        <v>25</v>
      </c>
      <c r="W13" s="13" t="s">
        <v>234</v>
      </c>
      <c r="X13" s="145"/>
      <c r="Y13" s="56"/>
    </row>
    <row r="14" spans="2:27" ht="169.5" customHeight="1">
      <c r="B14" s="132"/>
      <c r="C14" s="132"/>
      <c r="D14" s="132"/>
      <c r="E14" s="132"/>
      <c r="F14" s="132"/>
      <c r="G14" s="132"/>
      <c r="H14" s="137"/>
      <c r="I14" s="137"/>
      <c r="J14" s="137"/>
      <c r="K14" s="137"/>
      <c r="L14" s="137"/>
      <c r="M14" s="137"/>
      <c r="N14" s="140"/>
      <c r="O14" s="215"/>
      <c r="P14" s="218"/>
      <c r="Q14" s="60" t="s">
        <v>235</v>
      </c>
      <c r="R14" s="5" t="s">
        <v>74</v>
      </c>
      <c r="S14" s="143"/>
      <c r="T14" s="6">
        <v>0.7</v>
      </c>
      <c r="U14" s="55">
        <v>25</v>
      </c>
      <c r="V14" s="55">
        <v>25</v>
      </c>
      <c r="W14" s="13" t="s">
        <v>236</v>
      </c>
      <c r="X14" s="145"/>
      <c r="Y14" s="56"/>
    </row>
    <row r="15" spans="2:27">
      <c r="J15" s="32">
        <f>AVERAGE(J5:J14)</f>
        <v>0.48333333333333334</v>
      </c>
      <c r="N15" s="32">
        <f>AVERAGE(N5:N14)</f>
        <v>0.61665000000000003</v>
      </c>
    </row>
  </sheetData>
  <mergeCells count="69">
    <mergeCell ref="M12:M14"/>
    <mergeCell ref="O10:O11"/>
    <mergeCell ref="P10:P11"/>
    <mergeCell ref="S10:S11"/>
    <mergeCell ref="X10:X11"/>
    <mergeCell ref="M10:M11"/>
    <mergeCell ref="N10:N11"/>
    <mergeCell ref="N12:N14"/>
    <mergeCell ref="O12:O14"/>
    <mergeCell ref="P12:P14"/>
    <mergeCell ref="S12:S14"/>
    <mergeCell ref="X12:X14"/>
    <mergeCell ref="B12:B14"/>
    <mergeCell ref="C12:C14"/>
    <mergeCell ref="D12:D14"/>
    <mergeCell ref="E12:E14"/>
    <mergeCell ref="F12:F14"/>
    <mergeCell ref="G12:G14"/>
    <mergeCell ref="I10:I11"/>
    <mergeCell ref="J10:J11"/>
    <mergeCell ref="K10:K11"/>
    <mergeCell ref="L10:L11"/>
    <mergeCell ref="H12:H14"/>
    <mergeCell ref="I12:I14"/>
    <mergeCell ref="J12:J14"/>
    <mergeCell ref="K12:K14"/>
    <mergeCell ref="L12:L14"/>
    <mergeCell ref="S7:S9"/>
    <mergeCell ref="X7:X9"/>
    <mergeCell ref="B10:B11"/>
    <mergeCell ref="C10:C11"/>
    <mergeCell ref="D10:D11"/>
    <mergeCell ref="E10:E11"/>
    <mergeCell ref="F10:F11"/>
    <mergeCell ref="G10:G11"/>
    <mergeCell ref="H10:H11"/>
    <mergeCell ref="J7:J9"/>
    <mergeCell ref="K7:K9"/>
    <mergeCell ref="L7:L9"/>
    <mergeCell ref="M7:M9"/>
    <mergeCell ref="N7:N9"/>
    <mergeCell ref="O7:O9"/>
    <mergeCell ref="X5:X6"/>
    <mergeCell ref="B7:B9"/>
    <mergeCell ref="C7:C9"/>
    <mergeCell ref="D7:D9"/>
    <mergeCell ref="E7:E9"/>
    <mergeCell ref="F7:F9"/>
    <mergeCell ref="G7:G9"/>
    <mergeCell ref="H7:H9"/>
    <mergeCell ref="I7:I9"/>
    <mergeCell ref="K5:K6"/>
    <mergeCell ref="L5:L6"/>
    <mergeCell ref="M5:M6"/>
    <mergeCell ref="N5:N6"/>
    <mergeCell ref="O5:O6"/>
    <mergeCell ref="P5:P6"/>
    <mergeCell ref="P7:P9"/>
    <mergeCell ref="B2:W2"/>
    <mergeCell ref="B5:B6"/>
    <mergeCell ref="C5:C6"/>
    <mergeCell ref="D5:D6"/>
    <mergeCell ref="E5:E6"/>
    <mergeCell ref="F5:F6"/>
    <mergeCell ref="G5:G6"/>
    <mergeCell ref="H5:H6"/>
    <mergeCell ref="I5:I6"/>
    <mergeCell ref="J5:J6"/>
    <mergeCell ref="S5:S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Y11"/>
  <sheetViews>
    <sheetView topLeftCell="K1" workbookViewId="0">
      <selection activeCell="V1" sqref="V1:V1048576"/>
    </sheetView>
  </sheetViews>
  <sheetFormatPr defaultColWidth="11.42578125" defaultRowHeight="15"/>
  <cols>
    <col min="2" max="2" width="16.42578125" customWidth="1"/>
    <col min="5" max="5" width="16.85546875" customWidth="1"/>
    <col min="7" max="7" width="23.85546875" customWidth="1"/>
    <col min="10" max="10" width="11.42578125" hidden="1" customWidth="1"/>
    <col min="11" max="11" width="11.7109375" customWidth="1"/>
    <col min="12" max="12" width="11.42578125" hidden="1" customWidth="1"/>
    <col min="13" max="13" width="0.42578125" customWidth="1"/>
    <col min="16" max="16" width="13.42578125" customWidth="1"/>
    <col min="17" max="17" width="99.140625" customWidth="1"/>
    <col min="18" max="18" width="34.5703125" customWidth="1"/>
    <col min="19" max="19" width="16.140625" customWidth="1"/>
    <col min="20" max="20" width="13.28515625" customWidth="1"/>
    <col min="22" max="22" width="0" hidden="1" customWidth="1"/>
    <col min="24" max="24" width="30.5703125" customWidth="1"/>
    <col min="25" max="25" width="45.5703125" customWidth="1"/>
  </cols>
  <sheetData>
    <row r="2" spans="2:25">
      <c r="B2" s="131" t="s">
        <v>43</v>
      </c>
      <c r="C2" s="131"/>
      <c r="D2" s="131"/>
      <c r="E2" s="131"/>
      <c r="F2" s="131"/>
      <c r="G2" s="131"/>
      <c r="H2" s="131"/>
      <c r="I2" s="131"/>
      <c r="J2" s="131"/>
      <c r="K2" s="131"/>
      <c r="L2" s="131"/>
      <c r="M2" s="131"/>
      <c r="N2" s="131"/>
      <c r="O2" s="131"/>
      <c r="P2" s="131"/>
      <c r="Q2" s="131"/>
      <c r="R2" s="131"/>
      <c r="S2" s="131"/>
      <c r="T2" s="131"/>
      <c r="U2" s="131"/>
      <c r="V2" s="131"/>
      <c r="W2" s="131"/>
    </row>
    <row r="4" spans="2:25" ht="84.75" customHeight="1">
      <c r="B4" s="1" t="s">
        <v>44</v>
      </c>
      <c r="C4" s="1" t="s">
        <v>45</v>
      </c>
      <c r="D4" s="1" t="s">
        <v>46</v>
      </c>
      <c r="E4" s="1" t="s">
        <v>47</v>
      </c>
      <c r="F4" s="1" t="s">
        <v>48</v>
      </c>
      <c r="G4" s="1" t="s">
        <v>49</v>
      </c>
      <c r="H4" s="1" t="s">
        <v>142</v>
      </c>
      <c r="I4" s="1" t="s">
        <v>51</v>
      </c>
      <c r="J4" s="1" t="s">
        <v>52</v>
      </c>
      <c r="K4" s="1" t="s">
        <v>53</v>
      </c>
      <c r="L4" s="1" t="s">
        <v>54</v>
      </c>
      <c r="M4" s="1" t="s">
        <v>55</v>
      </c>
      <c r="N4" s="1" t="s">
        <v>56</v>
      </c>
      <c r="O4" s="1" t="s">
        <v>57</v>
      </c>
      <c r="P4" s="1" t="s">
        <v>58</v>
      </c>
      <c r="Q4" s="1" t="s">
        <v>59</v>
      </c>
      <c r="R4" s="1" t="s">
        <v>60</v>
      </c>
      <c r="S4" s="2" t="s">
        <v>61</v>
      </c>
      <c r="T4" s="2" t="s">
        <v>62</v>
      </c>
      <c r="U4" s="2" t="s">
        <v>63</v>
      </c>
      <c r="V4" s="2" t="s">
        <v>64</v>
      </c>
      <c r="W4" s="2" t="s">
        <v>65</v>
      </c>
      <c r="X4" s="2" t="s">
        <v>66</v>
      </c>
      <c r="Y4" s="1" t="s">
        <v>67</v>
      </c>
    </row>
    <row r="5" spans="2:25" ht="409.5">
      <c r="B5" s="86" t="s">
        <v>145</v>
      </c>
      <c r="C5" s="86"/>
      <c r="D5" s="86"/>
      <c r="E5" s="4" t="s">
        <v>237</v>
      </c>
      <c r="F5" s="4" t="s">
        <v>238</v>
      </c>
      <c r="G5" s="4" t="s">
        <v>239</v>
      </c>
      <c r="H5" s="4" t="s">
        <v>88</v>
      </c>
      <c r="I5" s="4"/>
      <c r="J5" s="6">
        <v>0</v>
      </c>
      <c r="K5" s="6">
        <v>0.33</v>
      </c>
      <c r="L5" s="6">
        <v>0.66666666666666663</v>
      </c>
      <c r="M5" s="6">
        <v>1</v>
      </c>
      <c r="N5" s="6">
        <v>1</v>
      </c>
      <c r="O5" s="87">
        <v>0.33</v>
      </c>
      <c r="P5" s="6">
        <f>+O5</f>
        <v>0.33</v>
      </c>
      <c r="Q5" s="88" t="s">
        <v>240</v>
      </c>
      <c r="R5" s="4" t="s">
        <v>241</v>
      </c>
      <c r="S5" s="5">
        <v>3100000000</v>
      </c>
      <c r="T5" s="89">
        <f>+U5*V5+U5*W5</f>
        <v>0.1</v>
      </c>
      <c r="U5" s="6">
        <v>1</v>
      </c>
      <c r="V5" s="63">
        <v>0</v>
      </c>
      <c r="W5" s="63">
        <v>0.1</v>
      </c>
      <c r="X5" s="58" t="s">
        <v>242</v>
      </c>
      <c r="Y5" s="90" t="s">
        <v>243</v>
      </c>
    </row>
    <row r="6" spans="2:25" ht="255">
      <c r="B6" s="132" t="s">
        <v>206</v>
      </c>
      <c r="C6" s="207" t="s">
        <v>244</v>
      </c>
      <c r="D6" s="207" t="s">
        <v>245</v>
      </c>
      <c r="E6" s="4" t="s">
        <v>246</v>
      </c>
      <c r="F6" s="207" t="s">
        <v>238</v>
      </c>
      <c r="G6" s="4" t="s">
        <v>247</v>
      </c>
      <c r="H6" s="4" t="s">
        <v>88</v>
      </c>
      <c r="I6" s="4"/>
      <c r="J6" s="6">
        <v>0.375</v>
      </c>
      <c r="K6" s="6">
        <v>0.5</v>
      </c>
      <c r="L6" s="6">
        <v>1</v>
      </c>
      <c r="M6" s="6">
        <v>0</v>
      </c>
      <c r="N6" s="6">
        <v>1</v>
      </c>
      <c r="O6" s="87">
        <v>0.5</v>
      </c>
      <c r="P6" s="6">
        <f>+O6</f>
        <v>0.5</v>
      </c>
      <c r="Q6" s="91" t="s">
        <v>248</v>
      </c>
      <c r="R6" s="4" t="s">
        <v>249</v>
      </c>
      <c r="S6" s="5">
        <v>9945000000</v>
      </c>
      <c r="T6" s="133">
        <f>+U6*V6+U6*W6+U7*V7+U7*W7+U8*V8+U8*W8</f>
        <v>0.188745</v>
      </c>
      <c r="U6" s="6">
        <v>0.42499999999999999</v>
      </c>
      <c r="V6" s="92">
        <v>9.2999999999999999E-2</v>
      </c>
      <c r="W6" s="92">
        <v>0.218</v>
      </c>
      <c r="X6" s="16" t="s">
        <v>250</v>
      </c>
      <c r="Y6" s="219" t="s">
        <v>251</v>
      </c>
    </row>
    <row r="7" spans="2:25" ht="252.75" customHeight="1">
      <c r="B7" s="132"/>
      <c r="C7" s="210"/>
      <c r="D7" s="210" t="s">
        <v>245</v>
      </c>
      <c r="E7" s="93" t="s">
        <v>252</v>
      </c>
      <c r="F7" s="210" t="s">
        <v>238</v>
      </c>
      <c r="G7" s="4" t="s">
        <v>253</v>
      </c>
      <c r="H7" s="4" t="s">
        <v>88</v>
      </c>
      <c r="I7" s="4"/>
      <c r="J7" s="6">
        <v>0</v>
      </c>
      <c r="K7" s="6">
        <v>0.38</v>
      </c>
      <c r="L7" s="6">
        <v>0.5</v>
      </c>
      <c r="M7" s="6">
        <v>1</v>
      </c>
      <c r="N7" s="6">
        <v>1</v>
      </c>
      <c r="O7" s="87">
        <v>0.38</v>
      </c>
      <c r="P7" s="6">
        <f>+O7</f>
        <v>0.38</v>
      </c>
      <c r="Q7" s="91" t="s">
        <v>254</v>
      </c>
      <c r="R7" s="4" t="s">
        <v>255</v>
      </c>
      <c r="S7" s="5">
        <v>86850000</v>
      </c>
      <c r="T7" s="154"/>
      <c r="U7" s="6">
        <v>0.15</v>
      </c>
      <c r="V7" s="94">
        <v>3.7499999999999999E-2</v>
      </c>
      <c r="W7" s="89">
        <v>5.6300000000000003E-2</v>
      </c>
      <c r="X7" s="58" t="s">
        <v>256</v>
      </c>
      <c r="Y7" s="220"/>
    </row>
    <row r="8" spans="2:25" ht="265.5" customHeight="1">
      <c r="B8" s="132"/>
      <c r="C8" s="208"/>
      <c r="D8" s="208" t="s">
        <v>245</v>
      </c>
      <c r="E8" s="93" t="s">
        <v>257</v>
      </c>
      <c r="F8" s="208" t="s">
        <v>238</v>
      </c>
      <c r="G8" s="4" t="s">
        <v>258</v>
      </c>
      <c r="H8" s="4" t="s">
        <v>88</v>
      </c>
      <c r="I8" s="4"/>
      <c r="J8" s="6"/>
      <c r="K8" s="6">
        <v>0.33</v>
      </c>
      <c r="L8" s="6">
        <v>0.66</v>
      </c>
      <c r="M8" s="6">
        <v>1</v>
      </c>
      <c r="N8" s="6">
        <v>1</v>
      </c>
      <c r="O8" s="6">
        <v>0.3</v>
      </c>
      <c r="P8" s="6">
        <f>+O8</f>
        <v>0.3</v>
      </c>
      <c r="Q8" s="95" t="s">
        <v>259</v>
      </c>
      <c r="R8" s="4" t="s">
        <v>260</v>
      </c>
      <c r="S8" s="5">
        <v>4400000000</v>
      </c>
      <c r="T8" s="134"/>
      <c r="U8" s="6">
        <v>0.42499999999999999</v>
      </c>
      <c r="V8" s="4">
        <v>0</v>
      </c>
      <c r="W8" s="89">
        <v>0.1</v>
      </c>
      <c r="X8" s="58" t="s">
        <v>261</v>
      </c>
      <c r="Y8" s="221"/>
    </row>
    <row r="9" spans="2:25" ht="237.75" customHeight="1">
      <c r="B9" s="4" t="s">
        <v>262</v>
      </c>
      <c r="C9" s="4" t="s">
        <v>263</v>
      </c>
      <c r="D9" s="4" t="s">
        <v>264</v>
      </c>
      <c r="E9" s="4" t="s">
        <v>265</v>
      </c>
      <c r="F9" s="4" t="s">
        <v>238</v>
      </c>
      <c r="G9" s="4" t="s">
        <v>266</v>
      </c>
      <c r="H9" s="4" t="s">
        <v>88</v>
      </c>
      <c r="I9" s="4"/>
      <c r="J9" s="6">
        <v>0</v>
      </c>
      <c r="K9" s="6">
        <v>0.5</v>
      </c>
      <c r="L9" s="6">
        <v>0.75</v>
      </c>
      <c r="M9" s="6">
        <v>1</v>
      </c>
      <c r="N9" s="6">
        <v>1</v>
      </c>
      <c r="O9" s="87">
        <v>0.57999999999999996</v>
      </c>
      <c r="P9" s="6">
        <f>+O9</f>
        <v>0.57999999999999996</v>
      </c>
      <c r="Q9" s="6" t="s">
        <v>267</v>
      </c>
      <c r="R9" s="4" t="s">
        <v>268</v>
      </c>
      <c r="S9" s="5">
        <v>189750000</v>
      </c>
      <c r="T9" s="89">
        <f>+U9*V9+U9*W9</f>
        <v>0.49</v>
      </c>
      <c r="U9" s="6">
        <v>1</v>
      </c>
      <c r="V9" s="63">
        <v>0.19</v>
      </c>
      <c r="W9" s="63">
        <v>0.3</v>
      </c>
      <c r="X9" s="13" t="s">
        <v>269</v>
      </c>
      <c r="Y9" s="96" t="s">
        <v>270</v>
      </c>
    </row>
    <row r="10" spans="2:25">
      <c r="J10" s="32"/>
      <c r="K10" s="32">
        <f>AVERAGE(K5:K9)</f>
        <v>0.40800000000000003</v>
      </c>
      <c r="L10" s="32" t="e">
        <f t="shared" ref="L10" si="0">AVERAGE(#REF!)</f>
        <v>#REF!</v>
      </c>
      <c r="M10" s="32"/>
      <c r="N10" s="32"/>
      <c r="O10" s="32">
        <f>AVERAGE(O5:O9)</f>
        <v>0.41799999999999998</v>
      </c>
      <c r="P10" s="32"/>
      <c r="T10" s="32">
        <f>AVERAGE(T5:T9)</f>
        <v>0.25958166666666666</v>
      </c>
    </row>
    <row r="11" spans="2:25">
      <c r="V11" s="97"/>
    </row>
  </sheetData>
  <mergeCells count="7">
    <mergeCell ref="Y6:Y8"/>
    <mergeCell ref="B2:W2"/>
    <mergeCell ref="B6:B8"/>
    <mergeCell ref="C6:C8"/>
    <mergeCell ref="D6:D8"/>
    <mergeCell ref="F6:F8"/>
    <mergeCell ref="T6:T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C2:Z25"/>
  <sheetViews>
    <sheetView topLeftCell="A5" workbookViewId="0">
      <selection activeCell="U5" sqref="U5:U8"/>
    </sheetView>
  </sheetViews>
  <sheetFormatPr defaultColWidth="11.42578125" defaultRowHeight="15"/>
  <cols>
    <col min="3" max="3" width="23" customWidth="1"/>
    <col min="6" max="6" width="22.7109375" customWidth="1"/>
    <col min="7" max="7" width="17.42578125" customWidth="1"/>
    <col min="8" max="8" width="22.85546875" customWidth="1"/>
    <col min="11" max="11" width="11.42578125" hidden="1" customWidth="1"/>
    <col min="13" max="14" width="11.42578125" hidden="1" customWidth="1"/>
    <col min="17" max="17" width="13.28515625" customWidth="1"/>
    <col min="18" max="18" width="53.5703125" customWidth="1"/>
    <col min="19" max="19" width="34" customWidth="1"/>
    <col min="20" max="20" width="20.42578125" customWidth="1"/>
    <col min="21" max="21" width="16.85546875" customWidth="1"/>
    <col min="23" max="23" width="0" hidden="1" customWidth="1"/>
    <col min="25" max="25" width="88.140625" customWidth="1"/>
    <col min="26" max="26" width="34.5703125" customWidth="1"/>
  </cols>
  <sheetData>
    <row r="2" spans="3:26">
      <c r="C2" s="131" t="s">
        <v>43</v>
      </c>
      <c r="D2" s="131"/>
      <c r="E2" s="131"/>
      <c r="F2" s="131"/>
      <c r="G2" s="131"/>
      <c r="H2" s="131"/>
      <c r="I2" s="131"/>
      <c r="J2" s="131"/>
      <c r="K2" s="131"/>
      <c r="L2" s="131"/>
      <c r="M2" s="131"/>
      <c r="N2" s="131"/>
      <c r="O2" s="131"/>
      <c r="P2" s="131"/>
      <c r="Q2" s="131"/>
      <c r="R2" s="131"/>
      <c r="S2" s="131"/>
      <c r="T2" s="131"/>
      <c r="U2" s="131"/>
      <c r="V2" s="131"/>
      <c r="W2" s="131"/>
      <c r="X2" s="131"/>
    </row>
    <row r="4" spans="3:26" ht="94.5">
      <c r="C4" s="1" t="s">
        <v>44</v>
      </c>
      <c r="D4" s="1" t="s">
        <v>45</v>
      </c>
      <c r="E4" s="1" t="s">
        <v>46</v>
      </c>
      <c r="F4" s="1" t="s">
        <v>47</v>
      </c>
      <c r="G4" s="1" t="s">
        <v>48</v>
      </c>
      <c r="H4" s="1" t="s">
        <v>49</v>
      </c>
      <c r="I4" s="1" t="s">
        <v>142</v>
      </c>
      <c r="J4" s="1" t="s">
        <v>51</v>
      </c>
      <c r="K4" s="1" t="s">
        <v>52</v>
      </c>
      <c r="L4" s="1" t="s">
        <v>53</v>
      </c>
      <c r="M4" s="1" t="s">
        <v>54</v>
      </c>
      <c r="N4" s="1" t="s">
        <v>55</v>
      </c>
      <c r="O4" s="1" t="s">
        <v>56</v>
      </c>
      <c r="P4" s="1" t="s">
        <v>57</v>
      </c>
      <c r="Q4" s="1" t="s">
        <v>58</v>
      </c>
      <c r="R4" s="1" t="s">
        <v>59</v>
      </c>
      <c r="S4" s="1" t="s">
        <v>60</v>
      </c>
      <c r="T4" s="1" t="s">
        <v>271</v>
      </c>
      <c r="U4" s="1" t="s">
        <v>143</v>
      </c>
      <c r="V4" s="1" t="s">
        <v>63</v>
      </c>
      <c r="W4" s="2" t="s">
        <v>64</v>
      </c>
      <c r="X4" s="2" t="s">
        <v>65</v>
      </c>
      <c r="Y4" s="2" t="s">
        <v>66</v>
      </c>
      <c r="Z4" s="3" t="s">
        <v>67</v>
      </c>
    </row>
    <row r="5" spans="3:26" ht="409.5" customHeight="1">
      <c r="C5" s="207" t="s">
        <v>272</v>
      </c>
      <c r="D5" s="207" t="s">
        <v>273</v>
      </c>
      <c r="E5" s="207" t="s">
        <v>9</v>
      </c>
      <c r="F5" s="132" t="s">
        <v>274</v>
      </c>
      <c r="G5" s="132" t="s">
        <v>275</v>
      </c>
      <c r="H5" s="207" t="s">
        <v>276</v>
      </c>
      <c r="I5" s="207" t="s">
        <v>88</v>
      </c>
      <c r="J5" s="138">
        <v>0.499</v>
      </c>
      <c r="K5" s="138">
        <v>0</v>
      </c>
      <c r="L5" s="138">
        <v>0.14000000000000001</v>
      </c>
      <c r="M5" s="138">
        <v>0.4</v>
      </c>
      <c r="N5" s="138">
        <v>1</v>
      </c>
      <c r="O5" s="138">
        <v>1</v>
      </c>
      <c r="P5" s="225">
        <v>6.7999999999999996E-3</v>
      </c>
      <c r="Q5" s="228">
        <f>+P5</f>
        <v>6.7999999999999996E-3</v>
      </c>
      <c r="R5" s="222" t="s">
        <v>277</v>
      </c>
      <c r="S5" s="4" t="s">
        <v>278</v>
      </c>
      <c r="T5" s="5">
        <v>0</v>
      </c>
      <c r="U5" s="138">
        <f>+V5*W5+V5*X5+V6*W6+V6*X6+V7*W7+V7*X7+V8*W8+V8*X8</f>
        <v>0.25605</v>
      </c>
      <c r="V5" s="6">
        <v>0.2</v>
      </c>
      <c r="W5" s="7">
        <v>0.25</v>
      </c>
      <c r="X5" s="7">
        <v>0.25</v>
      </c>
      <c r="Y5" s="8" t="s">
        <v>279</v>
      </c>
      <c r="Z5" s="145" t="s">
        <v>280</v>
      </c>
    </row>
    <row r="6" spans="3:26" ht="198.75" customHeight="1">
      <c r="C6" s="210"/>
      <c r="D6" s="210"/>
      <c r="E6" s="210"/>
      <c r="F6" s="132"/>
      <c r="G6" s="132"/>
      <c r="H6" s="210"/>
      <c r="I6" s="210"/>
      <c r="J6" s="139"/>
      <c r="K6" s="139"/>
      <c r="L6" s="139"/>
      <c r="M6" s="139"/>
      <c r="N6" s="139"/>
      <c r="O6" s="139"/>
      <c r="P6" s="226"/>
      <c r="Q6" s="229"/>
      <c r="R6" s="223"/>
      <c r="S6" s="9" t="s">
        <v>281</v>
      </c>
      <c r="T6" s="5">
        <v>15322000000</v>
      </c>
      <c r="U6" s="139"/>
      <c r="V6" s="6">
        <v>0.5</v>
      </c>
      <c r="W6" s="10">
        <v>5.3E-3</v>
      </c>
      <c r="X6" s="10">
        <v>6.7999999999999996E-3</v>
      </c>
      <c r="Y6" s="11" t="s">
        <v>282</v>
      </c>
      <c r="Z6" s="145"/>
    </row>
    <row r="7" spans="3:26" ht="96.75" customHeight="1">
      <c r="C7" s="210"/>
      <c r="D7" s="210"/>
      <c r="E7" s="210"/>
      <c r="F7" s="132"/>
      <c r="G7" s="132"/>
      <c r="H7" s="210"/>
      <c r="I7" s="210"/>
      <c r="J7" s="139"/>
      <c r="K7" s="139"/>
      <c r="L7" s="139"/>
      <c r="M7" s="139"/>
      <c r="N7" s="139"/>
      <c r="O7" s="139"/>
      <c r="P7" s="226"/>
      <c r="Q7" s="229"/>
      <c r="R7" s="223"/>
      <c r="S7" s="9" t="s">
        <v>283</v>
      </c>
      <c r="T7" s="5">
        <v>0</v>
      </c>
      <c r="U7" s="139"/>
      <c r="V7" s="6">
        <v>0.1</v>
      </c>
      <c r="W7" s="7">
        <v>0.25</v>
      </c>
      <c r="X7" s="7">
        <v>0.25</v>
      </c>
      <c r="Y7" s="12" t="s">
        <v>284</v>
      </c>
      <c r="Z7" s="145"/>
    </row>
    <row r="8" spans="3:26" ht="75">
      <c r="C8" s="208"/>
      <c r="D8" s="210"/>
      <c r="E8" s="210"/>
      <c r="F8" s="132"/>
      <c r="G8" s="132"/>
      <c r="H8" s="208"/>
      <c r="I8" s="208"/>
      <c r="J8" s="140"/>
      <c r="K8" s="140"/>
      <c r="L8" s="140"/>
      <c r="M8" s="140"/>
      <c r="N8" s="140"/>
      <c r="O8" s="140"/>
      <c r="P8" s="227"/>
      <c r="Q8" s="230"/>
      <c r="R8" s="224"/>
      <c r="S8" s="9" t="s">
        <v>285</v>
      </c>
      <c r="T8" s="5">
        <v>0</v>
      </c>
      <c r="U8" s="140"/>
      <c r="V8" s="6">
        <v>0.2</v>
      </c>
      <c r="W8" s="7">
        <v>0.25</v>
      </c>
      <c r="X8" s="7">
        <v>0.25</v>
      </c>
      <c r="Y8" s="13" t="s">
        <v>286</v>
      </c>
      <c r="Z8" s="211"/>
    </row>
    <row r="9" spans="3:26" ht="153.75" customHeight="1">
      <c r="C9" s="207" t="s">
        <v>206</v>
      </c>
      <c r="D9" s="210"/>
      <c r="E9" s="210"/>
      <c r="F9" s="132" t="s">
        <v>287</v>
      </c>
      <c r="G9" s="132" t="s">
        <v>275</v>
      </c>
      <c r="H9" s="207" t="s">
        <v>288</v>
      </c>
      <c r="I9" s="207" t="s">
        <v>88</v>
      </c>
      <c r="J9" s="138">
        <v>1</v>
      </c>
      <c r="K9" s="138">
        <v>0.25</v>
      </c>
      <c r="L9" s="138">
        <v>0.5</v>
      </c>
      <c r="M9" s="138">
        <v>0.85</v>
      </c>
      <c r="N9" s="138">
        <v>1</v>
      </c>
      <c r="O9" s="138">
        <v>1</v>
      </c>
      <c r="P9" s="138">
        <v>0.5</v>
      </c>
      <c r="Q9" s="138">
        <f>+P9</f>
        <v>0.5</v>
      </c>
      <c r="R9" s="222" t="s">
        <v>289</v>
      </c>
      <c r="S9" s="9" t="s">
        <v>290</v>
      </c>
      <c r="T9" s="5">
        <v>0</v>
      </c>
      <c r="U9" s="133">
        <f>+V9*W9+V9*X9+V10*W10+V10*X10</f>
        <v>0.5</v>
      </c>
      <c r="V9" s="6">
        <v>0.5</v>
      </c>
      <c r="W9" s="7">
        <v>0.25</v>
      </c>
      <c r="X9" s="7">
        <v>0.25</v>
      </c>
      <c r="Y9" s="13" t="s">
        <v>291</v>
      </c>
      <c r="Z9" s="209" t="s">
        <v>292</v>
      </c>
    </row>
    <row r="10" spans="3:26" ht="147" customHeight="1">
      <c r="C10" s="208"/>
      <c r="D10" s="208"/>
      <c r="E10" s="208"/>
      <c r="F10" s="132"/>
      <c r="G10" s="132"/>
      <c r="H10" s="208"/>
      <c r="I10" s="208"/>
      <c r="J10" s="140"/>
      <c r="K10" s="140"/>
      <c r="L10" s="140"/>
      <c r="M10" s="140"/>
      <c r="N10" s="140"/>
      <c r="O10" s="140"/>
      <c r="P10" s="140"/>
      <c r="Q10" s="140"/>
      <c r="R10" s="224"/>
      <c r="S10" s="9" t="s">
        <v>293</v>
      </c>
      <c r="T10" s="5">
        <v>0</v>
      </c>
      <c r="U10" s="134"/>
      <c r="V10" s="6">
        <v>0.5</v>
      </c>
      <c r="W10" s="7">
        <v>0.25</v>
      </c>
      <c r="X10" s="7">
        <v>0.25</v>
      </c>
      <c r="Y10" s="13" t="s">
        <v>294</v>
      </c>
      <c r="Z10" s="231"/>
    </row>
    <row r="11" spans="3:26" ht="108.75" customHeight="1">
      <c r="C11" s="132" t="s">
        <v>295</v>
      </c>
      <c r="D11" s="132" t="s">
        <v>296</v>
      </c>
      <c r="E11" s="132" t="s">
        <v>9</v>
      </c>
      <c r="F11" s="132" t="s">
        <v>297</v>
      </c>
      <c r="G11" s="132" t="s">
        <v>298</v>
      </c>
      <c r="H11" s="132" t="s">
        <v>299</v>
      </c>
      <c r="I11" s="132" t="s">
        <v>88</v>
      </c>
      <c r="J11" s="137">
        <v>0</v>
      </c>
      <c r="K11" s="137">
        <v>0.1</v>
      </c>
      <c r="L11" s="137">
        <v>0.5</v>
      </c>
      <c r="M11" s="137">
        <v>0.75</v>
      </c>
      <c r="N11" s="137">
        <v>1</v>
      </c>
      <c r="O11" s="137">
        <v>1</v>
      </c>
      <c r="P11" s="138">
        <v>0.53</v>
      </c>
      <c r="Q11" s="138">
        <f>+P11</f>
        <v>0.53</v>
      </c>
      <c r="R11" s="138"/>
      <c r="S11" s="4" t="s">
        <v>300</v>
      </c>
      <c r="T11" s="5">
        <v>762112028.25</v>
      </c>
      <c r="U11" s="133">
        <f>+V11*W11+V11*X11+V12*W12+V12*X12</f>
        <v>0.63976174052540602</v>
      </c>
      <c r="V11" s="6">
        <v>0.62874718713113309</v>
      </c>
      <c r="W11" s="6">
        <v>0.3</v>
      </c>
      <c r="X11" s="6">
        <v>0.44</v>
      </c>
      <c r="Y11" s="232" t="s">
        <v>301</v>
      </c>
      <c r="Z11" s="234" t="s">
        <v>302</v>
      </c>
    </row>
    <row r="12" spans="3:26" ht="118.5" customHeight="1">
      <c r="C12" s="132"/>
      <c r="D12" s="132"/>
      <c r="E12" s="132"/>
      <c r="F12" s="132"/>
      <c r="G12" s="132"/>
      <c r="H12" s="132"/>
      <c r="I12" s="132"/>
      <c r="J12" s="137"/>
      <c r="K12" s="137"/>
      <c r="L12" s="137"/>
      <c r="M12" s="137"/>
      <c r="N12" s="137"/>
      <c r="O12" s="137"/>
      <c r="P12" s="140"/>
      <c r="Q12" s="140"/>
      <c r="R12" s="140"/>
      <c r="S12" s="4" t="s">
        <v>303</v>
      </c>
      <c r="T12" s="5">
        <v>450000000</v>
      </c>
      <c r="U12" s="134"/>
      <c r="V12" s="6">
        <v>0.37125281286886691</v>
      </c>
      <c r="W12" s="6">
        <v>0.24</v>
      </c>
      <c r="X12" s="6">
        <v>0.23</v>
      </c>
      <c r="Y12" s="233"/>
      <c r="Z12" s="234"/>
    </row>
    <row r="13" spans="3:26" ht="108.75" customHeight="1">
      <c r="C13" s="132" t="s">
        <v>304</v>
      </c>
      <c r="D13" s="132" t="s">
        <v>305</v>
      </c>
      <c r="E13" s="132" t="s">
        <v>9</v>
      </c>
      <c r="F13" s="132" t="s">
        <v>306</v>
      </c>
      <c r="G13" s="132" t="s">
        <v>39</v>
      </c>
      <c r="H13" s="132" t="s">
        <v>307</v>
      </c>
      <c r="I13" s="132" t="s">
        <v>88</v>
      </c>
      <c r="J13" s="137">
        <v>0.94</v>
      </c>
      <c r="K13" s="137">
        <v>0.15</v>
      </c>
      <c r="L13" s="137">
        <v>0.4</v>
      </c>
      <c r="M13" s="137">
        <v>0.75</v>
      </c>
      <c r="N13" s="137">
        <v>1</v>
      </c>
      <c r="O13" s="137">
        <v>1</v>
      </c>
      <c r="P13" s="138">
        <v>0.4</v>
      </c>
      <c r="Q13" s="138">
        <f>+P13</f>
        <v>0.4</v>
      </c>
      <c r="R13" s="222" t="s">
        <v>308</v>
      </c>
      <c r="S13" s="4" t="s">
        <v>309</v>
      </c>
      <c r="T13" s="5">
        <v>0</v>
      </c>
      <c r="U13" s="138">
        <f>+V13*W13+V13*X13+V14*W14+V14*X14+V15*W15+V15*X15+V16*W16+V16*X16</f>
        <v>0.40129999999999993</v>
      </c>
      <c r="V13" s="6">
        <v>0.25</v>
      </c>
      <c r="W13" s="14">
        <v>0.15</v>
      </c>
      <c r="X13" s="14">
        <v>0.2</v>
      </c>
      <c r="Y13" s="15" t="s">
        <v>310</v>
      </c>
      <c r="Z13" s="235" t="s">
        <v>311</v>
      </c>
    </row>
    <row r="14" spans="3:26" ht="146.25" customHeight="1">
      <c r="C14" s="132"/>
      <c r="D14" s="132"/>
      <c r="E14" s="132"/>
      <c r="F14" s="132"/>
      <c r="G14" s="132"/>
      <c r="H14" s="132"/>
      <c r="I14" s="132"/>
      <c r="J14" s="137"/>
      <c r="K14" s="137"/>
      <c r="L14" s="137"/>
      <c r="M14" s="137"/>
      <c r="N14" s="137"/>
      <c r="O14" s="137"/>
      <c r="P14" s="139"/>
      <c r="Q14" s="139"/>
      <c r="R14" s="223"/>
      <c r="S14" s="4" t="s">
        <v>312</v>
      </c>
      <c r="T14" s="5">
        <v>44000000</v>
      </c>
      <c r="U14" s="139"/>
      <c r="V14" s="6">
        <v>0.25</v>
      </c>
      <c r="W14" s="14">
        <v>0.2069</v>
      </c>
      <c r="X14" s="14">
        <v>0.24829999999999999</v>
      </c>
      <c r="Y14" s="15" t="s">
        <v>313</v>
      </c>
      <c r="Z14" s="235"/>
    </row>
    <row r="15" spans="3:26" ht="87.75" customHeight="1">
      <c r="C15" s="132"/>
      <c r="D15" s="132"/>
      <c r="E15" s="132"/>
      <c r="F15" s="132"/>
      <c r="G15" s="132"/>
      <c r="H15" s="132"/>
      <c r="I15" s="132"/>
      <c r="J15" s="137"/>
      <c r="K15" s="137"/>
      <c r="L15" s="137"/>
      <c r="M15" s="137"/>
      <c r="N15" s="137"/>
      <c r="O15" s="137"/>
      <c r="P15" s="139"/>
      <c r="Q15" s="139"/>
      <c r="R15" s="223"/>
      <c r="S15" s="4" t="s">
        <v>314</v>
      </c>
      <c r="T15" s="5">
        <v>0</v>
      </c>
      <c r="U15" s="139"/>
      <c r="V15" s="6">
        <v>0.25</v>
      </c>
      <c r="W15" s="14">
        <v>0.25</v>
      </c>
      <c r="X15" s="14">
        <v>0.15</v>
      </c>
      <c r="Y15" s="16" t="s">
        <v>315</v>
      </c>
      <c r="Z15" s="235"/>
    </row>
    <row r="16" spans="3:26" ht="102.75" customHeight="1">
      <c r="C16" s="132"/>
      <c r="D16" s="132"/>
      <c r="E16" s="132"/>
      <c r="F16" s="132"/>
      <c r="G16" s="132"/>
      <c r="H16" s="132"/>
      <c r="I16" s="132"/>
      <c r="J16" s="137"/>
      <c r="K16" s="137"/>
      <c r="L16" s="137"/>
      <c r="M16" s="137"/>
      <c r="N16" s="137"/>
      <c r="O16" s="137"/>
      <c r="P16" s="140"/>
      <c r="Q16" s="140"/>
      <c r="R16" s="224"/>
      <c r="S16" s="4" t="s">
        <v>316</v>
      </c>
      <c r="T16" s="5">
        <v>0</v>
      </c>
      <c r="U16" s="139"/>
      <c r="V16" s="6">
        <v>0.25</v>
      </c>
      <c r="W16" s="14">
        <v>0.2</v>
      </c>
      <c r="X16" s="14">
        <v>0.2</v>
      </c>
      <c r="Y16" s="16" t="s">
        <v>317</v>
      </c>
      <c r="Z16" s="236"/>
    </row>
    <row r="17" spans="3:26" ht="60" customHeight="1">
      <c r="C17" s="132" t="s">
        <v>318</v>
      </c>
      <c r="D17" s="132" t="s">
        <v>319</v>
      </c>
      <c r="E17" s="132" t="s">
        <v>9</v>
      </c>
      <c r="F17" s="4" t="s">
        <v>320</v>
      </c>
      <c r="G17" s="132" t="s">
        <v>14</v>
      </c>
      <c r="H17" s="4" t="s">
        <v>321</v>
      </c>
      <c r="I17" s="4" t="s">
        <v>88</v>
      </c>
      <c r="J17" s="4"/>
      <c r="K17" s="6">
        <v>1</v>
      </c>
      <c r="L17" s="6">
        <v>1</v>
      </c>
      <c r="M17" s="6"/>
      <c r="N17" s="6"/>
      <c r="O17" s="6">
        <v>1</v>
      </c>
      <c r="P17" s="6">
        <v>1</v>
      </c>
      <c r="Q17" s="6">
        <f t="shared" ref="Q17:Q23" si="0">+P17</f>
        <v>1</v>
      </c>
      <c r="R17" s="6" t="s">
        <v>322</v>
      </c>
      <c r="S17" s="4" t="s">
        <v>323</v>
      </c>
      <c r="T17" s="17">
        <v>0</v>
      </c>
      <c r="U17" s="146">
        <f>+V17*W17+V17*X17+V18*W18+V18*X18+V19*W19+V19*X19</f>
        <v>0.58199999999999996</v>
      </c>
      <c r="V17" s="18">
        <v>0.3</v>
      </c>
      <c r="W17" s="14">
        <v>1</v>
      </c>
      <c r="X17" s="14">
        <v>0</v>
      </c>
      <c r="Y17" s="19" t="s">
        <v>322</v>
      </c>
      <c r="Z17" s="145" t="s">
        <v>324</v>
      </c>
    </row>
    <row r="18" spans="3:26" ht="150.75" customHeight="1">
      <c r="C18" s="132"/>
      <c r="D18" s="132"/>
      <c r="E18" s="132"/>
      <c r="F18" s="4" t="s">
        <v>325</v>
      </c>
      <c r="G18" s="132"/>
      <c r="H18" s="4" t="s">
        <v>326</v>
      </c>
      <c r="I18" s="4" t="s">
        <v>88</v>
      </c>
      <c r="J18" s="4"/>
      <c r="K18" s="6">
        <v>0.25</v>
      </c>
      <c r="L18" s="6">
        <v>0.5</v>
      </c>
      <c r="M18" s="6">
        <v>0.25</v>
      </c>
      <c r="N18" s="6">
        <v>0.25</v>
      </c>
      <c r="O18" s="6">
        <v>1</v>
      </c>
      <c r="P18" s="6">
        <v>0.47</v>
      </c>
      <c r="Q18" s="6">
        <f t="shared" si="0"/>
        <v>0.47</v>
      </c>
      <c r="R18" s="20" t="s">
        <v>327</v>
      </c>
      <c r="S18" s="4" t="s">
        <v>328</v>
      </c>
      <c r="T18" s="17">
        <v>160000000</v>
      </c>
      <c r="U18" s="146"/>
      <c r="V18" s="18">
        <v>0.6</v>
      </c>
      <c r="W18" s="14">
        <v>0.24</v>
      </c>
      <c r="X18" s="14">
        <v>0.23</v>
      </c>
      <c r="Y18" s="8" t="s">
        <v>329</v>
      </c>
      <c r="Z18" s="145"/>
    </row>
    <row r="19" spans="3:26" ht="45" customHeight="1">
      <c r="C19" s="132"/>
      <c r="D19" s="132"/>
      <c r="E19" s="132"/>
      <c r="F19" s="4" t="s">
        <v>330</v>
      </c>
      <c r="G19" s="132"/>
      <c r="H19" s="4" t="s">
        <v>331</v>
      </c>
      <c r="I19" s="4" t="s">
        <v>332</v>
      </c>
      <c r="J19" s="4"/>
      <c r="K19" s="6">
        <v>0</v>
      </c>
      <c r="L19" s="6">
        <v>0</v>
      </c>
      <c r="M19" s="6"/>
      <c r="N19" s="6">
        <v>1</v>
      </c>
      <c r="O19" s="6">
        <v>1</v>
      </c>
      <c r="P19" s="6">
        <v>0</v>
      </c>
      <c r="Q19" s="6">
        <f t="shared" si="0"/>
        <v>0</v>
      </c>
      <c r="R19" s="6" t="s">
        <v>333</v>
      </c>
      <c r="S19" s="4" t="s">
        <v>334</v>
      </c>
      <c r="T19" s="17">
        <v>0</v>
      </c>
      <c r="U19" s="146"/>
      <c r="V19" s="18">
        <v>0.1</v>
      </c>
      <c r="W19" s="21"/>
      <c r="X19" s="21"/>
      <c r="Y19" s="22"/>
      <c r="Z19" s="145"/>
    </row>
    <row r="20" spans="3:26" ht="75">
      <c r="C20" s="132" t="s">
        <v>335</v>
      </c>
      <c r="D20" s="132" t="s">
        <v>336</v>
      </c>
      <c r="E20" s="132" t="s">
        <v>9</v>
      </c>
      <c r="F20" s="4" t="s">
        <v>337</v>
      </c>
      <c r="G20" s="132" t="s">
        <v>13</v>
      </c>
      <c r="H20" s="4" t="s">
        <v>338</v>
      </c>
      <c r="I20" s="4" t="s">
        <v>88</v>
      </c>
      <c r="J20" s="4"/>
      <c r="K20" s="6">
        <v>0.25</v>
      </c>
      <c r="L20" s="6">
        <v>0.5</v>
      </c>
      <c r="M20" s="6">
        <v>0.75</v>
      </c>
      <c r="N20" s="6">
        <v>1</v>
      </c>
      <c r="O20" s="6">
        <v>1</v>
      </c>
      <c r="P20" s="23">
        <v>0.5</v>
      </c>
      <c r="Q20" s="6">
        <f t="shared" si="0"/>
        <v>0.5</v>
      </c>
      <c r="R20" s="24" t="s">
        <v>339</v>
      </c>
      <c r="S20" s="4" t="s">
        <v>340</v>
      </c>
      <c r="T20" s="5">
        <v>16000000</v>
      </c>
      <c r="U20" s="154">
        <f>+V20*W20+V20*X20+V21*W21+V21*X21+V22*W22+V22*X22</f>
        <v>0.5</v>
      </c>
      <c r="V20" s="6">
        <v>0.33</v>
      </c>
      <c r="W20" s="25">
        <v>0.25</v>
      </c>
      <c r="X20" s="7">
        <v>0.25</v>
      </c>
      <c r="Y20" s="26" t="s">
        <v>341</v>
      </c>
      <c r="Z20" s="145" t="s">
        <v>342</v>
      </c>
    </row>
    <row r="21" spans="3:26" ht="165">
      <c r="C21" s="132"/>
      <c r="D21" s="132"/>
      <c r="E21" s="132"/>
      <c r="F21" s="4" t="s">
        <v>343</v>
      </c>
      <c r="G21" s="132"/>
      <c r="H21" s="4" t="s">
        <v>344</v>
      </c>
      <c r="I21" s="4" t="s">
        <v>88</v>
      </c>
      <c r="J21" s="4"/>
      <c r="K21" s="6">
        <v>0</v>
      </c>
      <c r="L21" s="6">
        <v>0.33</v>
      </c>
      <c r="M21" s="6">
        <v>0.66</v>
      </c>
      <c r="N21" s="6">
        <v>1</v>
      </c>
      <c r="O21" s="6">
        <v>1</v>
      </c>
      <c r="P21" s="23">
        <v>0.5</v>
      </c>
      <c r="Q21" s="6">
        <f>+P21</f>
        <v>0.5</v>
      </c>
      <c r="R21" s="15" t="s">
        <v>345</v>
      </c>
      <c r="S21" s="4" t="s">
        <v>346</v>
      </c>
      <c r="T21" s="5">
        <v>0</v>
      </c>
      <c r="U21" s="154"/>
      <c r="V21" s="6">
        <v>0.33</v>
      </c>
      <c r="W21" s="7">
        <v>0.25</v>
      </c>
      <c r="X21" s="7">
        <v>0.25</v>
      </c>
      <c r="Y21" s="27" t="s">
        <v>347</v>
      </c>
      <c r="Z21" s="145"/>
    </row>
    <row r="22" spans="3:26" ht="152.25" customHeight="1">
      <c r="C22" s="132"/>
      <c r="D22" s="132"/>
      <c r="E22" s="132"/>
      <c r="F22" s="4" t="s">
        <v>348</v>
      </c>
      <c r="G22" s="132"/>
      <c r="H22" s="4" t="s">
        <v>349</v>
      </c>
      <c r="I22" s="4" t="s">
        <v>88</v>
      </c>
      <c r="J22" s="4"/>
      <c r="K22" s="6">
        <v>0.25</v>
      </c>
      <c r="L22" s="6">
        <v>0.5</v>
      </c>
      <c r="M22" s="6">
        <v>0.75</v>
      </c>
      <c r="N22" s="6">
        <v>1</v>
      </c>
      <c r="O22" s="6">
        <v>1</v>
      </c>
      <c r="P22" s="23">
        <v>0.5</v>
      </c>
      <c r="Q22" s="6">
        <f t="shared" si="0"/>
        <v>0.5</v>
      </c>
      <c r="R22" s="28" t="s">
        <v>350</v>
      </c>
      <c r="S22" s="4" t="s">
        <v>351</v>
      </c>
      <c r="T22" s="5">
        <v>0</v>
      </c>
      <c r="U22" s="134"/>
      <c r="V22" s="6">
        <v>0.34</v>
      </c>
      <c r="W22" s="7">
        <v>0.25</v>
      </c>
      <c r="X22" s="7">
        <v>0.25</v>
      </c>
      <c r="Y22" s="27" t="s">
        <v>352</v>
      </c>
      <c r="Z22" s="145"/>
    </row>
    <row r="23" spans="3:26" ht="96" customHeight="1">
      <c r="C23" s="132" t="s">
        <v>353</v>
      </c>
      <c r="D23" s="132" t="s">
        <v>354</v>
      </c>
      <c r="E23" s="132" t="s">
        <v>9</v>
      </c>
      <c r="F23" s="132" t="s">
        <v>355</v>
      </c>
      <c r="G23" s="132" t="s">
        <v>15</v>
      </c>
      <c r="H23" s="132" t="s">
        <v>356</v>
      </c>
      <c r="I23" s="132" t="s">
        <v>88</v>
      </c>
      <c r="J23" s="132" t="s">
        <v>357</v>
      </c>
      <c r="K23" s="137">
        <v>1</v>
      </c>
      <c r="L23" s="137">
        <v>0.5</v>
      </c>
      <c r="M23" s="137">
        <v>1</v>
      </c>
      <c r="N23" s="137">
        <v>1</v>
      </c>
      <c r="O23" s="137">
        <v>1</v>
      </c>
      <c r="P23" s="138">
        <v>0.5</v>
      </c>
      <c r="Q23" s="138">
        <f t="shared" si="0"/>
        <v>0.5</v>
      </c>
      <c r="R23" s="237" t="s">
        <v>358</v>
      </c>
      <c r="S23" s="4" t="s">
        <v>359</v>
      </c>
      <c r="T23" s="5">
        <v>0</v>
      </c>
      <c r="U23" s="133">
        <f>+V23*W23+V23*X23+V24*W24+V24*X24</f>
        <v>0.5</v>
      </c>
      <c r="V23" s="6">
        <v>0.5</v>
      </c>
      <c r="W23" s="7">
        <v>0.25</v>
      </c>
      <c r="X23" s="29">
        <v>0.25</v>
      </c>
      <c r="Y23" s="30" t="s">
        <v>360</v>
      </c>
      <c r="Z23" s="238" t="s">
        <v>361</v>
      </c>
    </row>
    <row r="24" spans="3:26" ht="90.75" customHeight="1">
      <c r="C24" s="132"/>
      <c r="D24" s="132"/>
      <c r="E24" s="132"/>
      <c r="F24" s="132"/>
      <c r="G24" s="132"/>
      <c r="H24" s="132"/>
      <c r="I24" s="132"/>
      <c r="J24" s="132"/>
      <c r="K24" s="137"/>
      <c r="L24" s="137"/>
      <c r="M24" s="137"/>
      <c r="N24" s="137"/>
      <c r="O24" s="137"/>
      <c r="P24" s="140"/>
      <c r="Q24" s="140"/>
      <c r="R24" s="140"/>
      <c r="S24" s="4" t="s">
        <v>362</v>
      </c>
      <c r="T24" s="5">
        <v>0</v>
      </c>
      <c r="U24" s="134"/>
      <c r="V24" s="6">
        <v>0.5</v>
      </c>
      <c r="W24" s="7">
        <v>0.25</v>
      </c>
      <c r="X24" s="29">
        <v>0.25</v>
      </c>
      <c r="Y24" s="31" t="s">
        <v>363</v>
      </c>
      <c r="Z24" s="239"/>
    </row>
    <row r="25" spans="3:26">
      <c r="L25" s="32">
        <f>AVERAGE(L5:L24)</f>
        <v>0.44272727272727275</v>
      </c>
      <c r="P25" s="32">
        <f>AVERAGE(P5:P24)</f>
        <v>0.44607272727272723</v>
      </c>
      <c r="Q25" s="32"/>
      <c r="U25" s="32"/>
    </row>
  </sheetData>
  <mergeCells count="102">
    <mergeCell ref="O23:O24"/>
    <mergeCell ref="P23:P24"/>
    <mergeCell ref="Q23:Q24"/>
    <mergeCell ref="R23:R24"/>
    <mergeCell ref="U23:U24"/>
    <mergeCell ref="Z23:Z24"/>
    <mergeCell ref="I23:I24"/>
    <mergeCell ref="J23:J24"/>
    <mergeCell ref="K23:K24"/>
    <mergeCell ref="L23:L24"/>
    <mergeCell ref="M23:M24"/>
    <mergeCell ref="N23:N24"/>
    <mergeCell ref="C23:C24"/>
    <mergeCell ref="D23:D24"/>
    <mergeCell ref="E23:E24"/>
    <mergeCell ref="F23:F24"/>
    <mergeCell ref="G23:G24"/>
    <mergeCell ref="H23:H24"/>
    <mergeCell ref="C20:C22"/>
    <mergeCell ref="D20:D22"/>
    <mergeCell ref="E20:E22"/>
    <mergeCell ref="G20:G22"/>
    <mergeCell ref="U20:U22"/>
    <mergeCell ref="Z20:Z22"/>
    <mergeCell ref="C17:C19"/>
    <mergeCell ref="D17:D19"/>
    <mergeCell ref="E17:E19"/>
    <mergeCell ref="G17:G19"/>
    <mergeCell ref="U17:U19"/>
    <mergeCell ref="Z17:Z19"/>
    <mergeCell ref="O13:O16"/>
    <mergeCell ref="P13:P16"/>
    <mergeCell ref="Q13:Q16"/>
    <mergeCell ref="R13:R16"/>
    <mergeCell ref="U13:U16"/>
    <mergeCell ref="Z13:Z16"/>
    <mergeCell ref="I13:I16"/>
    <mergeCell ref="J13:J16"/>
    <mergeCell ref="K13:K16"/>
    <mergeCell ref="L13:L16"/>
    <mergeCell ref="M13:M16"/>
    <mergeCell ref="N13:N16"/>
    <mergeCell ref="C13:C16"/>
    <mergeCell ref="D13:D16"/>
    <mergeCell ref="E13:E16"/>
    <mergeCell ref="F13:F16"/>
    <mergeCell ref="G13:G16"/>
    <mergeCell ref="H13:H16"/>
    <mergeCell ref="P11:P12"/>
    <mergeCell ref="Q11:Q12"/>
    <mergeCell ref="R11:R12"/>
    <mergeCell ref="U11:U12"/>
    <mergeCell ref="Y11:Y12"/>
    <mergeCell ref="Z11:Z12"/>
    <mergeCell ref="J11:J12"/>
    <mergeCell ref="K11:K12"/>
    <mergeCell ref="L11:L12"/>
    <mergeCell ref="M11:M12"/>
    <mergeCell ref="N11:N12"/>
    <mergeCell ref="O11:O12"/>
    <mergeCell ref="C11:C12"/>
    <mergeCell ref="D11:D12"/>
    <mergeCell ref="E11:E12"/>
    <mergeCell ref="F11:F12"/>
    <mergeCell ref="G11:G12"/>
    <mergeCell ref="H11:H12"/>
    <mergeCell ref="I11:I12"/>
    <mergeCell ref="L9:L10"/>
    <mergeCell ref="M9:M10"/>
    <mergeCell ref="Z5:Z8"/>
    <mergeCell ref="C9:C10"/>
    <mergeCell ref="F9:F10"/>
    <mergeCell ref="G9:G10"/>
    <mergeCell ref="H9:H10"/>
    <mergeCell ref="I9:I10"/>
    <mergeCell ref="J9:J10"/>
    <mergeCell ref="K9:K10"/>
    <mergeCell ref="L5:L8"/>
    <mergeCell ref="M5:M8"/>
    <mergeCell ref="N5:N8"/>
    <mergeCell ref="O5:O8"/>
    <mergeCell ref="P5:P8"/>
    <mergeCell ref="Q5:Q8"/>
    <mergeCell ref="R9:R10"/>
    <mergeCell ref="U9:U10"/>
    <mergeCell ref="Z9:Z10"/>
    <mergeCell ref="N9:N10"/>
    <mergeCell ref="O9:O10"/>
    <mergeCell ref="P9:P10"/>
    <mergeCell ref="Q9:Q10"/>
    <mergeCell ref="C2:X2"/>
    <mergeCell ref="C5:C8"/>
    <mergeCell ref="D5:D10"/>
    <mergeCell ref="E5:E10"/>
    <mergeCell ref="F5:F8"/>
    <mergeCell ref="G5:G8"/>
    <mergeCell ref="H5:H8"/>
    <mergeCell ref="I5:I8"/>
    <mergeCell ref="J5:J8"/>
    <mergeCell ref="K5:K8"/>
    <mergeCell ref="R5:R8"/>
    <mergeCell ref="U5:U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Julio Ignacio Gutiérrez Vargas</dc:creator>
  <cp:keywords/>
  <dc:description/>
  <cp:lastModifiedBy>Julio Ignacio Gutiérrez Vargas</cp:lastModifiedBy>
  <cp:revision/>
  <dcterms:created xsi:type="dcterms:W3CDTF">2024-07-25T13:49:22Z</dcterms:created>
  <dcterms:modified xsi:type="dcterms:W3CDTF">2024-12-26T14:56:05Z</dcterms:modified>
  <cp:category/>
  <cp:contentStatus/>
</cp:coreProperties>
</file>