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drawings/drawing16.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Gestión 2023\Informes\Plan de Acción\"/>
    </mc:Choice>
  </mc:AlternateContent>
  <bookViews>
    <workbookView xWindow="0" yWindow="0" windowWidth="14445" windowHeight="10350" firstSheet="11"/>
  </bookViews>
  <sheets>
    <sheet name="RESUMEN" sheetId="16" r:id="rId1"/>
    <sheet name="reporte (2)" sheetId="1" state="hidden" r:id="rId2"/>
    <sheet name="Consolidado" sheetId="2" state="hidden" r:id="rId3"/>
    <sheet name="Identificación y priorización" sheetId="3" r:id="rId4"/>
    <sheet name="Preparación y formulación" sheetId="4" r:id="rId5"/>
    <sheet name="Implementación y seguimiento" sheetId="5" r:id="rId6"/>
    <sheet name="Direccionamiento estrategico" sheetId="6" r:id="rId7"/>
    <sheet name="Gestión de comunicaciones" sheetId="7" r:id="rId8"/>
    <sheet name="Gestión del talento Humano" sheetId="10" r:id="rId9"/>
    <sheet name="Gestión contractual" sheetId="9" r:id="rId10"/>
    <sheet name="Gestión Adminstrativa" sheetId="8" r:id="rId11"/>
    <sheet name="Gestión de tecnologías de la in" sheetId="11" r:id="rId12"/>
    <sheet name="Gestión Jurídica" sheetId="12" r:id="rId13"/>
    <sheet name="Evaluación control y mejoramien" sheetId="13" r:id="rId14"/>
    <sheet name="Administración de Recurso" sheetId="15" r:id="rId15"/>
    <sheet name="Gestión Financiera" sheetId="17" r:id="rId16"/>
  </sheets>
  <calcPr calcId="162913"/>
</workbook>
</file>

<file path=xl/calcChain.xml><?xml version="1.0" encoding="utf-8"?>
<calcChain xmlns="http://schemas.openxmlformats.org/spreadsheetml/2006/main">
  <c r="K12" i="9" l="1"/>
  <c r="N14" i="4"/>
  <c r="K12" i="3"/>
  <c r="L12" i="3" s="1"/>
  <c r="K12" i="12" l="1"/>
  <c r="K15" i="15"/>
  <c r="K12" i="15" l="1"/>
  <c r="K12" i="17" l="1"/>
  <c r="L12" i="13" l="1"/>
  <c r="K12" i="13"/>
  <c r="L12" i="8"/>
  <c r="K12" i="8"/>
  <c r="N12" i="10" l="1"/>
  <c r="L18" i="5"/>
  <c r="L26" i="3"/>
  <c r="L16" i="5"/>
  <c r="N24" i="4"/>
  <c r="K12" i="10"/>
  <c r="K12" i="7"/>
  <c r="L12" i="7" s="1"/>
  <c r="L12" i="6"/>
  <c r="K14" i="5" l="1"/>
  <c r="K22" i="4"/>
  <c r="L14" i="4"/>
  <c r="N12" i="4"/>
  <c r="K13" i="4"/>
  <c r="L24" i="3" l="1"/>
  <c r="K15" i="3"/>
  <c r="N15" i="3"/>
  <c r="L18" i="3" l="1"/>
  <c r="K18" i="3"/>
  <c r="K14" i="4" l="1"/>
  <c r="L22" i="4"/>
  <c r="N15" i="15" l="1"/>
  <c r="K12" i="11" l="1"/>
  <c r="N15" i="6" l="1"/>
  <c r="K15" i="6"/>
  <c r="L15" i="6" s="1"/>
  <c r="K16" i="5"/>
  <c r="K12" i="5"/>
  <c r="N22" i="4" l="1"/>
  <c r="K12" i="4" l="1"/>
  <c r="N12" i="3" l="1"/>
  <c r="L13" i="4" l="1"/>
  <c r="N12" i="8" l="1"/>
  <c r="K12" i="6" l="1"/>
  <c r="L15" i="13" l="1"/>
  <c r="H22" i="16" s="1"/>
  <c r="L14" i="5" l="1"/>
  <c r="J16" i="5"/>
  <c r="L12" i="5"/>
  <c r="W20" i="15" l="1"/>
  <c r="N12" i="15"/>
  <c r="N12" i="13"/>
  <c r="N12" i="7" l="1"/>
  <c r="N12" i="5"/>
  <c r="N18" i="3"/>
  <c r="N12" i="17" l="1"/>
  <c r="N14" i="17" s="1"/>
  <c r="N12" i="11"/>
  <c r="L12" i="17"/>
  <c r="L14" i="17" s="1"/>
  <c r="H23" i="16" s="1"/>
  <c r="F23" i="16" l="1"/>
  <c r="L17" i="6" l="1"/>
  <c r="L12" i="15" l="1"/>
  <c r="L15" i="15"/>
  <c r="L19" i="15" s="1"/>
  <c r="H24" i="16" s="1"/>
  <c r="L14" i="8" l="1"/>
  <c r="H19" i="16" s="1"/>
  <c r="N19" i="15" l="1"/>
  <c r="F24" i="16" s="1"/>
  <c r="N15" i="13"/>
  <c r="F22" i="16" s="1"/>
  <c r="N12" i="12"/>
  <c r="N15" i="12" s="1"/>
  <c r="F21" i="16" s="1"/>
  <c r="L12" i="12"/>
  <c r="L15" i="12" s="1"/>
  <c r="H21" i="16" s="1"/>
  <c r="N14" i="11"/>
  <c r="F20" i="16" s="1"/>
  <c r="L12" i="11"/>
  <c r="L14" i="11" s="1"/>
  <c r="H20" i="16" s="1"/>
  <c r="N14" i="8"/>
  <c r="F19" i="16" s="1"/>
  <c r="N12" i="9"/>
  <c r="N15" i="9" s="1"/>
  <c r="F18" i="16" s="1"/>
  <c r="L12" i="9"/>
  <c r="N15" i="10"/>
  <c r="F17" i="16" s="1"/>
  <c r="L12" i="10"/>
  <c r="L15" i="10" s="1"/>
  <c r="H17" i="16" s="1"/>
  <c r="N18" i="7"/>
  <c r="F16" i="16" s="1"/>
  <c r="L18" i="7"/>
  <c r="H16" i="16" s="1"/>
  <c r="L15" i="9" l="1"/>
  <c r="H18" i="16" s="1"/>
  <c r="N12" i="6"/>
  <c r="H15" i="16"/>
  <c r="N16" i="5"/>
  <c r="H14" i="16"/>
  <c r="N14" i="5"/>
  <c r="N19" i="4"/>
  <c r="L19" i="4"/>
  <c r="N16" i="4"/>
  <c r="L16" i="4"/>
  <c r="L12" i="4"/>
  <c r="N17" i="6" l="1"/>
  <c r="F15" i="16" s="1"/>
  <c r="H13" i="16"/>
  <c r="F13" i="16"/>
  <c r="N18" i="5"/>
  <c r="F14" i="16" s="1"/>
  <c r="L15" i="3"/>
  <c r="H12" i="16" l="1"/>
  <c r="I12" i="16" s="1"/>
  <c r="N24" i="3" l="1"/>
  <c r="N26" i="3"/>
  <c r="N60" i="2"/>
  <c r="N59" i="2"/>
  <c r="F12" i="16" l="1"/>
  <c r="G12" i="16" s="1"/>
  <c r="E81" i="2"/>
  <c r="E77" i="2"/>
  <c r="E65" i="2" l="1"/>
  <c r="E32" i="2" l="1"/>
  <c r="E37" i="2"/>
  <c r="E11" i="2"/>
  <c r="E13" i="2" l="1"/>
  <c r="E22" i="2"/>
  <c r="E74" i="2"/>
  <c r="E71" i="2"/>
  <c r="E69" i="2"/>
  <c r="E67" i="2"/>
  <c r="E63" i="2"/>
  <c r="E61" i="2"/>
  <c r="E59" i="2"/>
  <c r="E56" i="2"/>
  <c r="E55" i="2"/>
  <c r="E50" i="2"/>
  <c r="E47" i="2"/>
  <c r="E44" i="2"/>
  <c r="E41" i="2"/>
  <c r="E38" i="2"/>
  <c r="E30" i="2"/>
  <c r="E27" i="2"/>
  <c r="E19" i="2"/>
  <c r="E16" i="2"/>
</calcChain>
</file>

<file path=xl/comments1.xml><?xml version="1.0" encoding="utf-8"?>
<comments xmlns="http://schemas.openxmlformats.org/spreadsheetml/2006/main">
  <authors>
    <author>Julio Ignacio Gutiérrez Vargas</author>
  </authors>
  <commentList>
    <comment ref="E17" authorId="0" shapeId="0">
      <text>
        <r>
          <rPr>
            <b/>
            <sz val="9"/>
            <color indexed="81"/>
            <rFont val="Tahoma"/>
            <charset val="1"/>
          </rPr>
          <t>Julio Ignacio Gutiérrez Vargas:</t>
        </r>
        <r>
          <rPr>
            <sz val="9"/>
            <color indexed="81"/>
            <rFont val="Tahoma"/>
            <charset val="1"/>
          </rPr>
          <t xml:space="preserve">
No reportaron avance del 2º trimestre 2023</t>
        </r>
      </text>
    </comment>
    <comment ref="E19" authorId="0" shapeId="0">
      <text>
        <r>
          <rPr>
            <b/>
            <sz val="9"/>
            <color indexed="81"/>
            <rFont val="Tahoma"/>
            <charset val="1"/>
          </rPr>
          <t>Julio Ignacio Gutiérrez Vargas:</t>
        </r>
        <r>
          <rPr>
            <sz val="9"/>
            <color indexed="81"/>
            <rFont val="Tahoma"/>
            <charset val="1"/>
          </rPr>
          <t xml:space="preserve">
No reportaron avance del 2º trimestre 2023</t>
        </r>
      </text>
    </comment>
  </commentList>
</comments>
</file>

<file path=xl/comments10.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Avance de la Implementación de las  unidades del Portafolio de Proyectos del PETI en la vigencia 2023</t>
        </r>
      </text>
    </comment>
  </commentList>
</comments>
</file>

<file path=xl/comments11.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Avance de implementación de la política de prevención de daño antijurídico en la vigencia 2023</t>
        </r>
      </text>
    </comment>
  </commentList>
</comments>
</file>

<file path=xl/comments12.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Anual de Trabajo de Control Interno 2023</t>
        </r>
      </text>
    </comment>
  </commentList>
</comments>
</file>

<file path=xl/comments13.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Porcentaje de recursos entregados en administración ejecutados presupuestalmente</t>
        </r>
      </text>
    </comment>
    <comment ref="A15" authorId="0" shapeId="0">
      <text>
        <r>
          <rPr>
            <b/>
            <sz val="9"/>
            <color indexed="81"/>
            <rFont val="Tahoma"/>
            <family val="2"/>
          </rPr>
          <t>Julio Ignacio Gutiérrez Varg:</t>
        </r>
        <r>
          <rPr>
            <sz val="9"/>
            <color indexed="81"/>
            <rFont val="Tahoma"/>
            <family val="2"/>
          </rPr>
          <t xml:space="preserve">
indicadores:
- Donaciones internacionales en especie canalizadas,alineadas al Plan Nacional de Desarrollo</t>
        </r>
      </text>
    </comment>
  </commentList>
</comments>
</file>

<file path=xl/comments14.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oportunidad de la entrega de los estados financieros</t>
        </r>
      </text>
    </comment>
  </commentList>
</comments>
</file>

<file path=xl/comments2.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Alineación de los recursos de cooperación internacional a las 5 prioridades definidas en la ENCI 2023-2026.  (Mega Meta)</t>
        </r>
      </text>
    </comment>
    <comment ref="A15" authorId="0" shapeId="0">
      <text>
        <r>
          <rPr>
            <b/>
            <sz val="9"/>
            <color indexed="81"/>
            <rFont val="Tahoma"/>
            <family val="2"/>
          </rPr>
          <t>Julio Ignacio Gutiérrez Varg:</t>
        </r>
        <r>
          <rPr>
            <sz val="9"/>
            <color indexed="81"/>
            <rFont val="Tahoma"/>
            <family val="2"/>
          </rPr>
          <t xml:space="preserve">
Indicador:
Estrategia País que incluyen mecanismos innovadores de cooperación internacional</t>
        </r>
      </text>
    </comment>
    <comment ref="A18" authorId="0" shapeId="0">
      <text>
        <r>
          <rPr>
            <b/>
            <sz val="9"/>
            <color indexed="81"/>
            <rFont val="Tahoma"/>
            <family val="2"/>
          </rPr>
          <t>Julio Ignacio Gutiérrez Varg:</t>
        </r>
        <r>
          <rPr>
            <sz val="9"/>
            <color indexed="81"/>
            <rFont val="Tahoma"/>
            <family val="2"/>
          </rPr>
          <t xml:space="preserve">
Indicador:
Recursos de cooperación internacional no reembolsables movilizados (MEGAMETA)</t>
        </r>
      </text>
    </comment>
    <comment ref="A24" authorId="0" shapeId="0">
      <text>
        <r>
          <rPr>
            <b/>
            <sz val="9"/>
            <color indexed="81"/>
            <rFont val="Tahoma"/>
            <family val="2"/>
          </rPr>
          <t>Julio Ignacio Gutiérrez Varg:</t>
        </r>
        <r>
          <rPr>
            <sz val="9"/>
            <color indexed="81"/>
            <rFont val="Tahoma"/>
            <family val="2"/>
          </rPr>
          <t xml:space="preserve">
Indicador
Productos de análisis de la ayuda oficial al desarrollo, elaborados.</t>
        </r>
      </text>
    </comment>
  </commentList>
</comments>
</file>

<file path=xl/comments3.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Indicadores:
- Avance en la ejecución para la realización de espacios de articulación interinstitucional del Sistema Nacional de Cooperación Internacional.
- Acciones de fortalecimiento de capacidades en gestión de cooperación internacional realizadas. </t>
        </r>
      </text>
    </comment>
    <comment ref="R13" authorId="0" shapeId="0">
      <text>
        <r>
          <rPr>
            <b/>
            <sz val="9"/>
            <color indexed="81"/>
            <rFont val="Tahoma"/>
            <family val="2"/>
          </rPr>
          <t>Julio Ignacio Gutiérrez Varg:</t>
        </r>
        <r>
          <rPr>
            <sz val="9"/>
            <color indexed="81"/>
            <rFont val="Tahoma"/>
            <family val="2"/>
          </rPr>
          <t xml:space="preserve">
Corregir en brújula, quedo diciembre 31</t>
        </r>
      </text>
    </comment>
    <comment ref="A14" authorId="0" shapeId="0">
      <text>
        <r>
          <rPr>
            <b/>
            <sz val="9"/>
            <color indexed="81"/>
            <rFont val="Tahoma"/>
            <family val="2"/>
          </rPr>
          <t>Julio Ignacio Gutiérrez Varg:</t>
        </r>
        <r>
          <rPr>
            <sz val="9"/>
            <color indexed="81"/>
            <rFont val="Tahoma"/>
            <family val="2"/>
          </rPr>
          <t xml:space="preserve">
Indicador:
Avance en ejecución de recursos para el desarrollo de intercambios de conocimientos Col-Col </t>
        </r>
      </text>
    </comment>
    <comment ref="A16" authorId="0" shapeId="0">
      <text>
        <r>
          <rPr>
            <b/>
            <sz val="9"/>
            <color indexed="81"/>
            <rFont val="Tahoma"/>
            <family val="2"/>
          </rPr>
          <t>Julio Ignacio Gutiérrez Varg:</t>
        </r>
        <r>
          <rPr>
            <sz val="9"/>
            <color indexed="81"/>
            <rFont val="Tahoma"/>
            <family val="2"/>
          </rPr>
          <t xml:space="preserve">
Indicador:
Asignación de recursos de contrapartida nacional a proyectos de Cooperación Internacional alineados con la ENCI 2023-2026.</t>
        </r>
      </text>
    </comment>
    <comment ref="A19" authorId="0" shapeId="0">
      <text>
        <r>
          <rPr>
            <b/>
            <sz val="9"/>
            <color indexed="81"/>
            <rFont val="Tahoma"/>
            <family val="2"/>
          </rPr>
          <t>Julio Ignacio Gutiérrez Varg:</t>
        </r>
        <r>
          <rPr>
            <sz val="9"/>
            <color indexed="81"/>
            <rFont val="Tahoma"/>
            <family val="2"/>
          </rPr>
          <t xml:space="preserve">
Indicadore:
- Estrategia Nacional de Cooperación Internacional - ENCI (o documento que haga sus veces) 2022-2026 elaborada</t>
        </r>
      </text>
    </comment>
    <comment ref="A22" authorId="0" shapeId="0">
      <text>
        <r>
          <rPr>
            <b/>
            <sz val="9"/>
            <color indexed="81"/>
            <rFont val="Tahoma"/>
            <family val="2"/>
          </rPr>
          <t>Julio Ignacio Gutiérrez Varg:</t>
        </r>
        <r>
          <rPr>
            <sz val="9"/>
            <color indexed="81"/>
            <rFont val="Tahoma"/>
            <family val="2"/>
          </rPr>
          <t xml:space="preserve">
Indicador:
 Proyecto estructurado y seguimiento a la implementación de alianzas multiactor. </t>
        </r>
      </text>
    </comment>
  </commentList>
</comments>
</file>

<file path=xl/comments4.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Número de alianzas establecidas de oferta y demanda de cooperación sur-sur </t>
        </r>
      </text>
    </comment>
    <comment ref="A14" authorId="0" shapeId="0">
      <text>
        <r>
          <rPr>
            <b/>
            <sz val="9"/>
            <color indexed="81"/>
            <rFont val="Tahoma"/>
            <family val="2"/>
          </rPr>
          <t>Julio Ignacio Gutiérrez Varg:</t>
        </r>
        <r>
          <rPr>
            <sz val="9"/>
            <color indexed="81"/>
            <rFont val="Tahoma"/>
            <family val="2"/>
          </rPr>
          <t xml:space="preserve">
Indicador:
Proyectos de cooperación Sur Sur y Triangular alineados al Plan Nacional de Desarrollo y a la ENCI</t>
        </r>
      </text>
    </comment>
    <comment ref="A16" authorId="0" shapeId="0">
      <text>
        <r>
          <rPr>
            <b/>
            <sz val="9"/>
            <color indexed="81"/>
            <rFont val="Tahoma"/>
            <family val="2"/>
          </rPr>
          <t>Julio Ignacio Gutiérrez Varg:</t>
        </r>
        <r>
          <rPr>
            <sz val="9"/>
            <color indexed="81"/>
            <rFont val="Tahoma"/>
            <family val="2"/>
          </rPr>
          <t xml:space="preserve">
Indicador:
Número de productos de conocimiento</t>
        </r>
      </text>
    </comment>
  </commentList>
</comments>
</file>

<file path=xl/comments5.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 Plan Maestro de Planeación, seguimiento y evaluación vigencia 2023
</t>
        </r>
      </text>
    </comment>
    <comment ref="A15" authorId="0" shapeId="0">
      <text>
        <r>
          <rPr>
            <b/>
            <sz val="9"/>
            <color indexed="81"/>
            <rFont val="Tahoma"/>
            <family val="2"/>
          </rPr>
          <t>Julio Ignacio Gutiérrez Varg:</t>
        </r>
        <r>
          <rPr>
            <sz val="9"/>
            <color indexed="81"/>
            <rFont val="Tahoma"/>
            <family val="2"/>
          </rPr>
          <t xml:space="preserve">
- Porcentaje de avance en la implementación del plan de trabajo para la estructuración y puesta en funcionamiento del observatorio en la vigencia 2023</t>
        </r>
      </text>
    </comment>
  </commentList>
</comments>
</file>

<file path=xl/comments6.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Estratégico de Comunicaciones en la vigencia 2023</t>
        </r>
      </text>
    </comment>
    <comment ref="Q16" authorId="0" shapeId="0">
      <text>
        <r>
          <rPr>
            <b/>
            <sz val="9"/>
            <color indexed="81"/>
            <rFont val="Tahoma"/>
            <family val="2"/>
          </rPr>
          <t>Julio Ignacio Gutiérrez Varg:</t>
        </r>
        <r>
          <rPr>
            <sz val="9"/>
            <color indexed="81"/>
            <rFont val="Tahoma"/>
            <family val="2"/>
          </rPr>
          <t xml:space="preserve">
La fecha la fecha inicial era 1 de julio de 2023</t>
        </r>
      </text>
    </comment>
  </commentList>
</comments>
</file>

<file path=xl/comments7.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Estratégico del Talento Humano en la vigencia 2023</t>
        </r>
      </text>
    </comment>
    <comment ref="R12" authorId="0" shapeId="0">
      <text>
        <r>
          <rPr>
            <b/>
            <sz val="9"/>
            <color indexed="81"/>
            <rFont val="Tahoma"/>
            <family val="2"/>
          </rPr>
          <t>Julio Ignacio Gutiérrez Varg:</t>
        </r>
        <r>
          <rPr>
            <sz val="9"/>
            <color indexed="81"/>
            <rFont val="Tahoma"/>
            <family val="2"/>
          </rPr>
          <t xml:space="preserve">
</t>
        </r>
        <r>
          <rPr>
            <sz val="12"/>
            <color indexed="81"/>
            <rFont val="Tahoma"/>
            <family val="2"/>
          </rPr>
          <t>Se modificó la fecha final para poder efectuar la notificación del avance del primer trimestre 2023</t>
        </r>
      </text>
    </comment>
  </commentList>
</comments>
</file>

<file path=xl/comments8.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Porcentaje de cumplimiento Plan de fortalecmiento de las capacidades internas para estructurar procesos precontractuales.</t>
        </r>
      </text>
    </comment>
  </commentList>
</comments>
</file>

<file path=xl/comments9.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anual de actividades del Plan Institucional de Archivos (PINAR) y del programa de Gestión Documental (PGD)</t>
        </r>
      </text>
    </comment>
  </commentList>
</comments>
</file>

<file path=xl/sharedStrings.xml><?xml version="1.0" encoding="utf-8"?>
<sst xmlns="http://schemas.openxmlformats.org/spreadsheetml/2006/main" count="882" uniqueCount="349">
  <si>
    <t>Reporte consolidado</t>
  </si>
  <si>
    <t>PEI</t>
  </si>
  <si>
    <t>Avance</t>
  </si>
  <si>
    <t>Planes</t>
  </si>
  <si>
    <t>Peso</t>
  </si>
  <si>
    <t>Proyecto</t>
  </si>
  <si>
    <t>Actividades (Hito)</t>
  </si>
  <si>
    <t>Tareas</t>
  </si>
  <si>
    <t>Plan Estratégico Institucional</t>
  </si>
  <si>
    <t>28,09</t>
  </si>
  <si>
    <t>PLAN DE ACCIÓN INSTITUCIONAL 2022</t>
  </si>
  <si>
    <t>28,63</t>
  </si>
  <si>
    <t>Alianzas estratégicas de Oferta y Demanda de CSS establecidas a través alianzas público privadas, acuerdos de contribución o donaciones dirigidas a apalancar planes de trabajo</t>
  </si>
  <si>
    <t>20,84</t>
  </si>
  <si>
    <t>Negociar las alianzas de oferta y demanda de cooperación sur-sur</t>
  </si>
  <si>
    <t>Hacer seguimiento a las alianzas de oferta y demanda de cooperación sur-sur</t>
  </si>
  <si>
    <t>16,67</t>
  </si>
  <si>
    <t>Implementación de la política de prevención de daño antijurídico en las vigencias 2022</t>
  </si>
  <si>
    <t>36,25</t>
  </si>
  <si>
    <t>Realizar mesas de trabajo interinstitucional con entidades aliadas técnicas, beneficiarias, ejecutoras y oferentes de cooperación internacional técnica y financiera no reembolsable, a solicitud de las Direcciones Técnicas y áreas de trabajo de la Age</t>
  </si>
  <si>
    <t>37,5</t>
  </si>
  <si>
    <t>Realizar un espacio de conocimiento con supervisores de contratos de APC-Colombia.</t>
  </si>
  <si>
    <t>Realizar dos conversatorios: Uno dirigido al Grupo interno de trabajo de gestión del Talento Humano de APC-Colombia, con la Comisión Nacional del Servicio Civil, a través del instrumento que la Comisión disponga, respecto al impacto del concurso</t>
  </si>
  <si>
    <t>Proyecto estructurado, producto de la Coordinación de la Estrategia de Alianzas Multiactor, para el desarrollo sostenible</t>
  </si>
  <si>
    <t>27,4</t>
  </si>
  <si>
    <t>Llevar a cabo la estrategia de articulación con el Sistema Nacional de Competitividad e Innovación</t>
  </si>
  <si>
    <t>Apoyar la estructuración de un proyecto de alianzas multiactor</t>
  </si>
  <si>
    <t>Articular los actores que intervienen en la implementación del proyecto de alianzas multiactor</t>
  </si>
  <si>
    <t>Implementación del Plan de trabajo de Control Interno 2022</t>
  </si>
  <si>
    <t>Realizar auditorías de gestión</t>
  </si>
  <si>
    <t>Elaborar los informes de ley</t>
  </si>
  <si>
    <t>Asesorar a los procesos y atender las consultas efectuadas</t>
  </si>
  <si>
    <t>Implementación del Plan Estratégico de Comunicaciones (PEC) en la vigencia 2022</t>
  </si>
  <si>
    <t>Elaborar y publicar el boletín virtual externo La Cooperación es de Todos</t>
  </si>
  <si>
    <t>Elaborar y publicar el boletín interno Noticias Clave</t>
  </si>
  <si>
    <t>Realizar visibilización de la Macrorueda de Filantropía Privada Internacional</t>
  </si>
  <si>
    <t>Posicionar la gestión de la Agencia y hacer rendición de cuentas de este periodo de gobierno a través de plataformas virtuales</t>
  </si>
  <si>
    <t>Alineación de al menos el 80% de la Cooperación Internacional a las prioridades definidas en la ENCI 2019-2022</t>
  </si>
  <si>
    <t>20,7</t>
  </si>
  <si>
    <t>Elaborar y hacer seguimiento a mínimo 20 planes de trabajo para la vigencia 2022 con las fuentes oficiales y no oficiales de cooperación internacional.</t>
  </si>
  <si>
    <t>Elaborar reportes trimestrales de recursos de la cooperación internacional registrados en CÍCLOPE, alineados con la ENCI 2019-2022</t>
  </si>
  <si>
    <t>Realizar evento de Alianzas con Resultados 2022 con las fuentes oficiales y no oficiales, de los resultados obtenidos de la gestión y coordinación de la cooperación internacional</t>
  </si>
  <si>
    <t>Establecimiento de 2 nuevos mecanismos de cooperación internacional con socios tradicionales y/o no tradicionales</t>
  </si>
  <si>
    <t>Apoyar la organización de Macrorrueda de Filantropía y la articulación de actores internacionales</t>
  </si>
  <si>
    <t>Seguimiento a los resultados de la Macrorrueda, de acuerdo a las directrices de la Dirección general</t>
  </si>
  <si>
    <t>Movilización de 400 millones de dólares no reembolsables de la Cooperación Internacional durante la vigencia 2022</t>
  </si>
  <si>
    <t>24,4</t>
  </si>
  <si>
    <t>Identificar y publicar 190 convocatorias de cooperación internacional</t>
  </si>
  <si>
    <t>24,5</t>
  </si>
  <si>
    <t>Acompañar técnicamente 17 convocatorias de cooperación internacional a organizaciones de la sociedad civil</t>
  </si>
  <si>
    <t>Brindar Acompañamiento técnico a 1 Estrategia País y/o Acuerdos Marcos de Cooperación.</t>
  </si>
  <si>
    <t>Hacer seguimiento técnico a mínimo 6 Estrategias País y/o Acuerdos Marcos de Cooperación.</t>
  </si>
  <si>
    <t>Implementar los procedimientos de Constancia de registros de proyectos y expedición de certificados de utilidad común.</t>
  </si>
  <si>
    <t>Balance de la implementación de la Estrategia Nacional de Cooperación Internacional ENCI 2019-2023</t>
  </si>
  <si>
    <t>Elaborar un documento de balance y recomendaciones frente a la Estrategia Nacional de Cooperación Internacional, a partir de los seguimientos de los planes de trabajo sectoriales y territoriales de cooperación internacional y demás insumos estratégic</t>
  </si>
  <si>
    <t>Implementación de la quinta fase Plan Estratégico del Talento Humano (PETH).</t>
  </si>
  <si>
    <t>40,25</t>
  </si>
  <si>
    <t>Formular y publicar los planes que conforman el Plan Estratégico de Talento Hunmano (Plan Institucional de Capacitación, Plan de Estímulos e Incentivos, Plan Anual de Vacantes, Plan Anual de Vacaciones, Plan de Previsión del Talento Humano y Sistema</t>
  </si>
  <si>
    <t>Gestionar, orientar la ejecución y desarrollo de los planes formulados que conforman el PETH</t>
  </si>
  <si>
    <t>25,42</t>
  </si>
  <si>
    <t>Realizar análisis de los resultados de la implementación de los planes bajo responsabilidad del proceso de Talento Humano</t>
  </si>
  <si>
    <t>Identificación, cofinanciación y seguimiento a 6 proyectos de cooperación internacional con recursos de contrapartida nacional, alineados con la ENCI 2019-2022</t>
  </si>
  <si>
    <t>12,5</t>
  </si>
  <si>
    <t>Identificar, evaluar y priorizar los proyectos de cooperación suceptibles a ser apoyados con recursos de contrapartida nacional</t>
  </si>
  <si>
    <t>Suscribir los convenios que formalizan los proyectos</t>
  </si>
  <si>
    <t>Supervisar la ejecución de los convenios que formalizan los proyectos</t>
  </si>
  <si>
    <t>Fortalecimiento de la disponibilidad, integridad y confidencialidad de la información para la toma de decisiones</t>
  </si>
  <si>
    <t>Definir la arquitectura empresarial de la entidad, a nivel de TICS, información, aplicaciones e infraestructura tecnológica, para optimizar procesos.</t>
  </si>
  <si>
    <t>Implementar las actividades del plan estratégico de tecnologias de la información durante y realizar seguimiento a su ejecución</t>
  </si>
  <si>
    <t>Gestionar las acciones necesarias para obtener la certificación en la norma NTC ISO 27001:2013</t>
  </si>
  <si>
    <t>Dinamización del Sistema Nacional de Cooperación Internacional de Colombia</t>
  </si>
  <si>
    <t>33,75</t>
  </si>
  <si>
    <t>Llevar a cabo actividades de fortalecimiento de capacidades en gestión de cooperación internacional, orientadas a actores territoriales y nacionales.</t>
  </si>
  <si>
    <t>Apoyar la articulación de los actores nacionales públicos y privados, en el ejercicio de la macrorueda de cooperación con la filantropía internacional.</t>
  </si>
  <si>
    <t>Hacer seguimiento a los resultados obtenidos con el desarrollo de la primera macrorueda de cooperación con filantropía internacional.</t>
  </si>
  <si>
    <t>Ejecución de recursos de cooperación internacional no reembolsable administrados por la Entidad</t>
  </si>
  <si>
    <t>14,75</t>
  </si>
  <si>
    <t>Revisar y actualizar la documentación asociada al proceso de administración de recursos de cooperación internacional no reembolsable</t>
  </si>
  <si>
    <t>Programar la distribución y ejecución de los recursos entregados en administración, conforme a la voluntad del donante y en coordinación con el aliado técnico</t>
  </si>
  <si>
    <t>Gestionar las acciones necesarias para la recolección y elaboración de documentos técnicos que permitan dar inicio a los procesos de contratación</t>
  </si>
  <si>
    <t>Ejecutar los recursos de cooperación internacional no reembolsables entregados en administración a APC - Colombia.</t>
  </si>
  <si>
    <t>Realizar seguimiento a la ejecución de los recursos de cooperación internacional no reembolsable administrados por APC - Colombia.</t>
  </si>
  <si>
    <t>Proyectos ejecutados de CSS o Triangular en alineación a las prioridades de los mecanismos de integración regional de América Latina.</t>
  </si>
  <si>
    <t>Hacer seguimiento a los proyectos en el marco de las instancias de los mecanismos de integración regional de America Latina</t>
  </si>
  <si>
    <t>Canalización de donaciones en especie</t>
  </si>
  <si>
    <t>Promocionar a nivel interno y externo el instrumento que orienta el procedimiento actualizado de donaciones en especie en la entidad</t>
  </si>
  <si>
    <t>Otorgar los poderes requeridos para los trámites de nacionalización de las donaciones en especie</t>
  </si>
  <si>
    <t>Realizar los trámites correspondientes para que las donaciones en especie sean canalizadas hacia los beneficiarios finales, despues de recibir confirmación de la nacionalización de la mercancia</t>
  </si>
  <si>
    <t>Proyectos de Cooperación Sur-Sur ejecutados en doble vía con países de América Latina y el Caribe. (Megameta)</t>
  </si>
  <si>
    <t>21,25</t>
  </si>
  <si>
    <t>Hacer seguimiento a los proyectos en doble vía con países de América Latina y el Caribe</t>
  </si>
  <si>
    <t>17,5</t>
  </si>
  <si>
    <t>Nuevos socios de África, Sudeste Asiático y Eurasia con proyectos de CSS o Triangular en ejecución, bajo el modelo de agregación de valor. (Megameta)</t>
  </si>
  <si>
    <t>26,25</t>
  </si>
  <si>
    <t>Negociar los nuevos socios de África, Sudeste Asiático y Eurasia</t>
  </si>
  <si>
    <t>Hacer seguimiento a las iniciativas de CSS con los nuevos socios de de África, Sudeste Asiático y Eurasia</t>
  </si>
  <si>
    <t>Elaboración y socialización de documentos de análisis de la Asistencia Oficial al Desarrollo (AOD) que recibe el país</t>
  </si>
  <si>
    <t>Elaborar documento de análisis de Cooperación Internacional 2021</t>
  </si>
  <si>
    <t>Construir un manual de ayuda al usuario para el registro de proyectos de cooperación ante la Agencia</t>
  </si>
  <si>
    <t>Generación de productos de conocimiento de la Cooperación Sur-Sur</t>
  </si>
  <si>
    <t>8,34</t>
  </si>
  <si>
    <t>Elaborar los productos de conocimiento de la CSS en el marco del Hub de Conocimiento</t>
  </si>
  <si>
    <t>Difundir los productos de conocimiento de la CSS</t>
  </si>
  <si>
    <t>Proyectos ejecutados de Cooperación Sur-Sur y Triangular con enfoque tecnológico (Megameta)</t>
  </si>
  <si>
    <t>16,25</t>
  </si>
  <si>
    <t>Hacer seguimiento a los proyectos con enfoque tecnológico</t>
  </si>
  <si>
    <t>Informe de balance o cierre de los proyectos con enfoque tecnológico</t>
  </si>
  <si>
    <t>7,5</t>
  </si>
  <si>
    <t>Desarrollo de 6 intercambios de conocimiento Col-Col</t>
  </si>
  <si>
    <t>37,34</t>
  </si>
  <si>
    <t>Desarrollar encuentros de intercambio Col-Col</t>
  </si>
  <si>
    <t>41,67</t>
  </si>
  <si>
    <t>Hacer seguimiento a los intercambios Col-Col 2021 y 2022 según aplique</t>
  </si>
  <si>
    <t>Ejecución del Plan Maestro de Planeación, seguimiento y evaluación vigencia 2022</t>
  </si>
  <si>
    <t>48,5</t>
  </si>
  <si>
    <t>Identificar y programar las acciones del Plan Maestro de Planeación, seguimiento y evaluación vigencia 2022</t>
  </si>
  <si>
    <t>Desarrollar las acciones del Plan Maestro de Planeación, seguimiento y evaluación vigencia 2022</t>
  </si>
  <si>
    <t>Efectuar seguimiento a la ejecución de las acciones del Plan Maestro de Planeación, seguimiento y evaluación vigencia 2022</t>
  </si>
  <si>
    <t>Fortalecimiento de las capacidades internas para la elaboracion de los estudios previos de los estructuradores de proceso.</t>
  </si>
  <si>
    <t>Definir las capacitaciones requeridas en la entidad para fortalecer los procesos de la gestión, precontractual, contractual y postcontractual</t>
  </si>
  <si>
    <t>Ejecutar las capacitaciones definidas</t>
  </si>
  <si>
    <t>Aplicar el instrumento de medición de la percepción sobre las acciones de capacitación adelantadas y analizar los resultados con recomendaciones para la mejora</t>
  </si>
  <si>
    <t>Implementación del PINAR 2021</t>
  </si>
  <si>
    <t>Formular el plan de acción de actividades de Gestión Documental para la vigencia 2022</t>
  </si>
  <si>
    <t>Revisar y/o actualizar, en caso de ser necesario, las Tablas de Retención Documental de la Entidad</t>
  </si>
  <si>
    <t>Ejecución del plan de acción de actividades de Gestión Documental formulado para la vigencia 2022</t>
  </si>
  <si>
    <t>10,84</t>
  </si>
  <si>
    <t>Revisar, actualizar y aplicar el instrumento de medición de la percepción de Gestión Documental y analizar los resultados</t>
  </si>
  <si>
    <t>Estructuración y puesta en marcha del Observatorio de Cooperación Internacional</t>
  </si>
  <si>
    <t>40,4</t>
  </si>
  <si>
    <t>Acompañar a las direcciones técnicas en la definición del plan de trabajo para la puesta en marcha del observatorio</t>
  </si>
  <si>
    <t>Proyectar, a partir de insumos técnicos, el acto administrativo por el cual se adopte el observatorio</t>
  </si>
  <si>
    <t>Estructurar y mantener actualizado el micrositio del observatorio</t>
  </si>
  <si>
    <t>Ejecutar las acciones del plan de trabajo a cargo de la Dirección de Coordinación Internacional</t>
  </si>
  <si>
    <t>Ejecutar las acciones del plan de trabajo a cargo de la Dirección de Demanda</t>
  </si>
  <si>
    <t>Ejecutar las acciones del plan de trabajo a cargo de la Dirección de Oferta, en el marco del hub de conocimiento</t>
  </si>
  <si>
    <t>Realizar seguimiento y actualización a la implementación del plan de trabajo para la puesta en marcha del observatorio.</t>
  </si>
  <si>
    <t>Plan Anticorrupción y Atención al Ciudadano 2022</t>
  </si>
  <si>
    <t>27,56</t>
  </si>
  <si>
    <t>Gestión de Riesgos de Corrupción</t>
  </si>
  <si>
    <t>41,5</t>
  </si>
  <si>
    <t>Actualizar y publicar el Mapa de Riesgos de Corrupción en la sede electrónica de la entidad</t>
  </si>
  <si>
    <t>Actualizar y publicar la Política de Gestión del Riesgo</t>
  </si>
  <si>
    <t>Monitorear, hacer seguimiento y revisión a los riesgos de corrupción, tratamientos y controles</t>
  </si>
  <si>
    <t>Evaluar la gestión de riesgos de la entidad en cumplimiento de las responsabilidades de la primera y segunda línea defensa</t>
  </si>
  <si>
    <t>Rendición de Cuentas</t>
  </si>
  <si>
    <t>12,69</t>
  </si>
  <si>
    <t>Publicar de boletín virtual La Cooperación es de todos</t>
  </si>
  <si>
    <t>14,3</t>
  </si>
  <si>
    <t>Elaborar y socializar con cooperantes y partes interesadas el documento de análisis del comportamiento de la Cooperación Internacional no reembolsable 2021</t>
  </si>
  <si>
    <t>Elaborar y socializar con socios del Sur Global y partes interesadas el documento de análisis del Comportamiento de la Cooperación Sur - Sur en 2021.</t>
  </si>
  <si>
    <t>Realizar ejercicio de diálogo de Alianzas con Resultados con las fuentes oficiales y no oficiales, de los resultados obtenidos de la gestión y coordinación de la cooperación internacional durante la vigencia 2022.</t>
  </si>
  <si>
    <t>Realizar por parte de la Dirección de Coordinación Interinstitucional al menos un evento que incluya el componente de Rendición de Cuentas</t>
  </si>
  <si>
    <t>Realizar y evaluar la audiencia pública de rendición de cuentas, y publicar el informe en página web</t>
  </si>
  <si>
    <t>Diseñar e implementar la estrategia para producir y reportar/divulgar la información relacionada con los avances de la entidad del aporte a la implementación del Acuerdo de Paz de acuerdo a lineamientos del DAPRE, Consejería para la Estabilización y</t>
  </si>
  <si>
    <t>14,2</t>
  </si>
  <si>
    <t>MECANISMOS PARA MEJORAR LA ATENCIÓN AL CIUDADANO</t>
  </si>
  <si>
    <t>30,48</t>
  </si>
  <si>
    <t>Brindar asesoría externa para el recibo en el país de donaciones en especie</t>
  </si>
  <si>
    <t>7,1</t>
  </si>
  <si>
    <t>Brindar asesoría externa sobre el servicio de administración de recursos de cooperación internacional no reembolsable</t>
  </si>
  <si>
    <t>Incorporar mejoras al formulario de PQRSD</t>
  </si>
  <si>
    <t>Realizar acciones que permitan mejorar el uso y aseguramiento de la página web.</t>
  </si>
  <si>
    <t>Orientar la capacitación para un manejo eficiente y oportuno al Derecho de Petición</t>
  </si>
  <si>
    <t>Divulgar e implementar el protocolo de atención telefónica y virtual, en los meses de marzo y julio de 2022</t>
  </si>
  <si>
    <t>Consolidar y publicar en el SIGEPRE del instrumento institucional para la medición de la percepción frente a la prestación de los servicios misionales de la información recibida de (DCI, OFERTA y DEMANDA)</t>
  </si>
  <si>
    <t>Medir la percepción del servicio al ciudadano frente a la atención de las PQRSD y públicar la información en SIGEPRE y en Brujula</t>
  </si>
  <si>
    <t>Aplicar incentivos para destacar el desempeño de los servidores en relación al servicio prestado al ciudadano.</t>
  </si>
  <si>
    <t>Realizar mejoras sobre el portal de servicio de la Agencia.</t>
  </si>
  <si>
    <t>Incorporar mejoras al espacio de preguntas frecuentes de la sede electrónica de la entidad</t>
  </si>
  <si>
    <t>Implementar acciones para mejorar la accesibilidad a la información y canales de atención dispuestos por la entidad</t>
  </si>
  <si>
    <t>Implementar los procesos de constancia de registro de proyectos y emisión de Certificados de Utilidad Común y brindar capacitaciones a los actores vinculados a dichos procesos (Entidades nacionales y/o territoriales, Cooperantes Internacionales)</t>
  </si>
  <si>
    <t>Medir la satisfacción del ciudadano frente a los diferentes canales de comunicación dispuestos por la entidad</t>
  </si>
  <si>
    <t>7,7</t>
  </si>
  <si>
    <t>MECANISMOS DE TRANSPARENCIA Y ACCESO A LA INFORMACIÓN</t>
  </si>
  <si>
    <t>29,12</t>
  </si>
  <si>
    <t>Consolidar y publicar el informe de las respuestas oportunamente a las solicitudes de PQRSD presentadas por la ciudadanía durante la vigencia n los términos estipulados por la ley 1712 de 2014.</t>
  </si>
  <si>
    <t>Depurar y mantener actualizado el esquema de publicaciones en los términos estipulados por la ley 1712 de 2014</t>
  </si>
  <si>
    <t>Hacer seguimiento y actualizar el acceso a contenidos de la página web, según lo estipulado en la Ley 1712 de 2014 y su reglamentación</t>
  </si>
  <si>
    <t>Adelantar capacitación ORFEO.</t>
  </si>
  <si>
    <t>Evaluar la percepción frente a la Gestión Documental de la Entidad</t>
  </si>
  <si>
    <t>Seguimiento y verificación al cumplimiento de los requisitos de la Ley 1712 de 2014.</t>
  </si>
  <si>
    <t>Mantener actualizado el normo grama de la entidad</t>
  </si>
  <si>
    <t>INICIATIVAS ADICIONALES (INTEGRIDAD)</t>
  </si>
  <si>
    <t>27,5</t>
  </si>
  <si>
    <t>Documentar el procedimiento para el control y seguimiento de las declaraciones de conflicto de intereses que ingresan por los canales dispuestos por la Entidad.</t>
  </si>
  <si>
    <t>Fortalecer las competencias de los servidores de APC Colombia en materia de integridad y lucha contra la corrupcion</t>
  </si>
  <si>
    <t>Realizar acciones para la promoción de los valores del servicio público y el código de integridad al interior de la entidad y medir su apropiación</t>
  </si>
  <si>
    <t>Diseñar y realizar campaña referente al tema anticorrupción</t>
  </si>
  <si>
    <r>
      <t>Informe de balance o cierre de los proyectos</t>
    </r>
    <r>
      <rPr>
        <sz val="11"/>
        <color rgb="FFFF0000"/>
        <rFont val="Calibri"/>
        <family val="2"/>
        <scheme val="minor"/>
      </rPr>
      <t xml:space="preserve"> Hacer seguimiento a los proyectos en doble vía con países de América Latina y el Caribe</t>
    </r>
  </si>
  <si>
    <r>
      <t>Informe de balance o cierre de los proyectos</t>
    </r>
    <r>
      <rPr>
        <sz val="11"/>
        <color rgb="FFFF0000"/>
        <rFont val="Calibri"/>
        <family val="2"/>
        <scheme val="minor"/>
      </rPr>
      <t xml:space="preserve"> </t>
    </r>
  </si>
  <si>
    <t xml:space="preserve">Fecha inicio </t>
  </si>
  <si>
    <t>fecha final</t>
  </si>
  <si>
    <t>Efectuar análisis del cumplimiento al Plan de Acción de Comunicaciones</t>
  </si>
  <si>
    <t>Implementación del PINAR 2022</t>
  </si>
  <si>
    <t>Presupuesto</t>
  </si>
  <si>
    <r>
      <t xml:space="preserve">Plan de Acción 2022
</t>
    </r>
    <r>
      <rPr>
        <sz val="11"/>
        <color theme="1"/>
        <rFont val="Calibri"/>
        <family val="2"/>
        <scheme val="minor"/>
      </rPr>
      <t>Seguimiento a Junio 30 de 2022</t>
    </r>
  </si>
  <si>
    <t>Realizar mesas de trabajo interinstitucional con entidades aliadas técnicas, beneficiarias, ejecutoras y oferentes de cooperación internacional técnica y financiera no reembolsable, a solicitud de las Direcciones Técnicas y áreas de trabajo de la Agencia</t>
  </si>
  <si>
    <t xml:space="preserve">Indicador </t>
  </si>
  <si>
    <t>Actividades</t>
  </si>
  <si>
    <t>Descripción</t>
  </si>
  <si>
    <t>Observaciones al avance del proyecto</t>
  </si>
  <si>
    <t>Meta
Anual</t>
  </si>
  <si>
    <r>
      <t xml:space="preserve">Alianzas estratégicas de Oferta y Demanda de CSS establecidas a través alianzas público privadas, acuerdos de contribución o donaciones dirigidas a apalancar planes de trabajo  </t>
    </r>
    <r>
      <rPr>
        <sz val="20"/>
        <color theme="1"/>
        <rFont val="Calibri"/>
        <family val="2"/>
        <scheme val="minor"/>
      </rPr>
      <t>(*)</t>
    </r>
  </si>
  <si>
    <r>
      <t xml:space="preserve">Implementación de la política de prevención de daño antijurídico en las vigencias 2022  </t>
    </r>
    <r>
      <rPr>
        <sz val="20"/>
        <color theme="1"/>
        <rFont val="Calibri"/>
        <family val="2"/>
        <scheme val="minor"/>
      </rPr>
      <t xml:space="preserve"> (*)</t>
    </r>
  </si>
  <si>
    <r>
      <t xml:space="preserve">Implementación del Plan Estratégico de Comunicaciones (PEC) en la vigencia 2022  </t>
    </r>
    <r>
      <rPr>
        <sz val="20"/>
        <color theme="1"/>
        <rFont val="Calibri"/>
        <family val="2"/>
        <scheme val="minor"/>
      </rPr>
      <t xml:space="preserve"> (*)</t>
    </r>
  </si>
  <si>
    <r>
      <t xml:space="preserve">Establecimiento de 2 nuevos mecanismos de cooperación internacional con socios tradicionales y/o no tradicionales    </t>
    </r>
    <r>
      <rPr>
        <sz val="20"/>
        <color theme="1"/>
        <rFont val="Calibri"/>
        <family val="2"/>
        <scheme val="minor"/>
      </rPr>
      <t>(*)</t>
    </r>
  </si>
  <si>
    <r>
      <t xml:space="preserve">Identificación, cofinanciación y seguimiento a 6 proyectos de cooperación internacional con recursos de contrapartida nacional, alineados con la ENCI 2019-2022   </t>
    </r>
    <r>
      <rPr>
        <sz val="20"/>
        <color theme="1"/>
        <rFont val="Calibri"/>
        <family val="2"/>
        <scheme val="minor"/>
      </rPr>
      <t>(*)</t>
    </r>
  </si>
  <si>
    <r>
      <t xml:space="preserve">Canalización de donaciones en especie  </t>
    </r>
    <r>
      <rPr>
        <sz val="20"/>
        <color theme="1"/>
        <rFont val="Calibri"/>
        <family val="2"/>
        <scheme val="minor"/>
      </rPr>
      <t xml:space="preserve"> (*)</t>
    </r>
  </si>
  <si>
    <r>
      <t xml:space="preserve">Proyectos de Cooperación Sur-Sur ejecutados en doble vía con países de América Latina y el Caribe. (Megameta) </t>
    </r>
    <r>
      <rPr>
        <sz val="20"/>
        <color theme="1"/>
        <rFont val="Calibri"/>
        <family val="2"/>
        <scheme val="minor"/>
      </rPr>
      <t xml:space="preserve"> (*)</t>
    </r>
  </si>
  <si>
    <r>
      <t xml:space="preserve">Elaboración y socialización de documentos de análisis de la Asistencia Oficial al Desarrollo (AOD) que recibe el país   </t>
    </r>
    <r>
      <rPr>
        <sz val="20"/>
        <color theme="1"/>
        <rFont val="Calibri"/>
        <family val="2"/>
        <scheme val="minor"/>
      </rPr>
      <t>(*)</t>
    </r>
  </si>
  <si>
    <t>(*) : Para estos entregables, como se puede apreciar, el avance de la meta anual del indicador a la fecha de corte y el avance porcentual promedio de las actividadesdel entregable, evidencia falta de coherencia por defecto o por exceso en el avance de uno y otro, es decir pareciera como si el avance de las actividades no incidiera para el alcance de la meta. Se exceptúa de este criterio en lo relacionado con el indicador del entregable "Alineación de al menos el 80% de la Cooperación Internacional a las prioridades definidas en la ENCI 2019-2022", por cuanto las metas son independientes, crecientes para cada período, hasta llegar a un mínimo 80% en el último período. Existen otro tipo de indicadores en que la meta es alcanzar en el último período la totalidad de la meta anual, para lo cual se recomienda en un futuro establecer para cada perído como meta parcial, avances porcentuales, hasta llegar a un 100% en el último perído.</t>
  </si>
  <si>
    <t>Entregable/Proyecto</t>
  </si>
  <si>
    <t xml:space="preserve">Avance del Indicador </t>
  </si>
  <si>
    <t>1º trimestre</t>
  </si>
  <si>
    <t>2º trimestre</t>
  </si>
  <si>
    <t>3º trimestre</t>
  </si>
  <si>
    <t>4º trimestre</t>
  </si>
  <si>
    <t>Meta</t>
  </si>
  <si>
    <t xml:space="preserve">Avance </t>
  </si>
  <si>
    <t>ACUMULADO</t>
  </si>
  <si>
    <t>No</t>
  </si>
  <si>
    <t>PROCESO</t>
  </si>
  <si>
    <t>AVANCE ENTIDAD</t>
  </si>
  <si>
    <t>Preparación y Formulación</t>
  </si>
  <si>
    <t>Identificación y Priorización</t>
  </si>
  <si>
    <t>Implementación y Seguimiento</t>
  </si>
  <si>
    <t>Direccionamiento Estratégico</t>
  </si>
  <si>
    <t>Gestión de Comunicaciones</t>
  </si>
  <si>
    <t>Gestión de Talento Humano</t>
  </si>
  <si>
    <t>Gestión Contractual</t>
  </si>
  <si>
    <t>Gestión Administrativa</t>
  </si>
  <si>
    <t>Gestión Jurídica</t>
  </si>
  <si>
    <t>Evaluación, Control y Mejora</t>
  </si>
  <si>
    <t>Administración de Recursos</t>
  </si>
  <si>
    <t>Movilización de 800 millones de dólares no reembolsables de la Cooperación Internacional durante la vigencia 2023</t>
  </si>
  <si>
    <t>Identificar y publicar mínimo 250 convocatorias de cooperación internacional</t>
  </si>
  <si>
    <t>Acompañar técnicamente mínimo 20 convocatorias de cooperación internacional a organizaciones de la sociedad civil</t>
  </si>
  <si>
    <t xml:space="preserve">Brindar Acompañamiento técnico a 1 Estrategia País y/o Acuerdos Marcos de Cooperación.
</t>
  </si>
  <si>
    <t>Hacer seguimiento técnico a mínimo 11 Estrategias País y/o Acuerdos Marcos de Cooperación.</t>
  </si>
  <si>
    <t>Dar respuesta al 100% de las solicitudes de CUC</t>
  </si>
  <si>
    <t>Desarollar 2 actividades de capacitación para entidades nacionales y teritoriales sobre Certificado de Utilidad Común - CUC</t>
  </si>
  <si>
    <t>31/11/2023</t>
  </si>
  <si>
    <t>Alineación de al menos el 80% de la Cooperación Internacional a las prioridades definidas en la ENCI 2023-2026</t>
  </si>
  <si>
    <t xml:space="preserve">Realizar evento de Alianzas con Resultados 2023 con las fuentes oficiales y no oficiales, de los resultados obtenidos de la gestión y coordinación de la cooperación internacional </t>
  </si>
  <si>
    <t>Elaboración de productos de análisis de la Asistencia Oficial al Desarrollo (AOD) que recibe el país</t>
  </si>
  <si>
    <t>Elaborar documento de análisis de Cooperación Internacional 2022</t>
  </si>
  <si>
    <t>Consolidar al menos 10 infografias de las fuentes de cooperación</t>
  </si>
  <si>
    <t>Inclusión de mecanismos innovadores en Estrategias País</t>
  </si>
  <si>
    <t>Realizar dos (2) eventos de espacios de conocimiento</t>
  </si>
  <si>
    <t>Establecimiento de Alianzas estratégicas de Cooperación Sur - Sur y Cooperación Triangular en la vigencia 2023</t>
  </si>
  <si>
    <t>Establecer las alianzas  estratégicas</t>
  </si>
  <si>
    <t>Hacer seguimiento a las alianzas estratégicas</t>
  </si>
  <si>
    <t xml:space="preserve"> </t>
  </si>
  <si>
    <t>Generación de productos  de conocimiento de la Cooperación Sur-Sur en el marco del hub de gestión de conocimiento</t>
  </si>
  <si>
    <t>Elaborar los productos de conocimiento</t>
  </si>
  <si>
    <t>Difundir los productos de conocimiento</t>
  </si>
  <si>
    <t xml:space="preserve">Proyectos de cooperación Sur Sur y Triangular de la vigencia 2023 alineados al Plan Nacional de Desarrollo y a la ENCI  </t>
  </si>
  <si>
    <t>Negociar los proyectos</t>
  </si>
  <si>
    <t xml:space="preserve">Apoyar la estructuración de un nuevo proyecto de alianzas multiactor </t>
  </si>
  <si>
    <t xml:space="preserve">Implementación y seguimiento de la Estrategia de Alianzas Multiactor, para el desarrollo sostenible.
</t>
  </si>
  <si>
    <t>Cofinanciación de Proyectos de Cooperación Internacional con recursos de Contrapartida Nacional alineados con la ENCI.</t>
  </si>
  <si>
    <t>Identificar, evaluar y priorizar los proyectos susceptibles a ser apoyados con recursos de contrapartida de APC-Colombia</t>
  </si>
  <si>
    <t>Supervisar la ejecución de los convenios.</t>
  </si>
  <si>
    <t>Estrategia Nacional de Cooperación Internacional - ENCI  2023-2026</t>
  </si>
  <si>
    <t xml:space="preserve">Elaborar e implementar la propuesta metodológica para la construcción de la ENCI 2023 - 2026 </t>
  </si>
  <si>
    <t xml:space="preserve">Elaborar el documento Estrategia Nacional de Cooperación Internacional - ENCI 2023 - 2026 </t>
  </si>
  <si>
    <t>Socializar la ENCI 2023 - 2026</t>
  </si>
  <si>
    <t xml:space="preserve">Realizar espacios de articulación interinstitucional del Sistema Nacional de Cooperación Internacional realizados 2023 </t>
  </si>
  <si>
    <t xml:space="preserve">Desarrollo de Estrategia Colombia Enseña a Colombia - intercambios de conocimiento Col - Col  </t>
  </si>
  <si>
    <t>Desarrollar intercambios de conocimiento Col-Col (nuevos)</t>
  </si>
  <si>
    <t>Realizar seguimiento a los intercambios Col-Col desarrollados en las vigencias 2022 y 2023  - según aplique</t>
  </si>
  <si>
    <r>
      <t xml:space="preserve">Implementación del Plan Estratégico de Comunicaciones (PEC) en la vigencia 2023 </t>
    </r>
    <r>
      <rPr>
        <sz val="20"/>
        <color theme="1"/>
        <rFont val="Calibri"/>
        <family val="2"/>
        <scheme val="minor"/>
      </rPr>
      <t xml:space="preserve"> </t>
    </r>
  </si>
  <si>
    <t>Elaborar y publicar el boletín virtual externo "La Cooperación es de Todos</t>
  </si>
  <si>
    <t>Atender oportunamente la demanda de los clientes internos de APC-Colombia</t>
  </si>
  <si>
    <t>Visibilizar a la entidad a través de un evento central</t>
  </si>
  <si>
    <t>Posicionar la gestión de la Agencia a través de redes sociales y medios electrónicos</t>
  </si>
  <si>
    <t>Efectuar análisis del cumplimiento del Plan de Acción de Comunicaciones 2023</t>
  </si>
  <si>
    <t>Ejecución del Plan Maestro de Planeación, seguimiento y evaluación vigencia 2023</t>
  </si>
  <si>
    <t>Efectuar seguimiento a la ejecución de las acciones del Plan Maestro de Planeación, seguimiento y evaluación vigencia 2023</t>
  </si>
  <si>
    <t>Desarrollar las acciones del Plan Maestro de Planeación, seguimiento y evaluación vigencia 2023</t>
  </si>
  <si>
    <t>Identificar y programar las acciones del Plan Maestro de Planeación, seguimiento y evaluación vigencia 2023</t>
  </si>
  <si>
    <t>Implementación del Plan de trabajo de Control Interno 2023</t>
  </si>
  <si>
    <r>
      <t xml:space="preserve">Implementación de la política de prevención de daño antijurídico en las vigencia 2023  </t>
    </r>
    <r>
      <rPr>
        <sz val="20"/>
        <color theme="1"/>
        <rFont val="Calibri"/>
        <family val="2"/>
        <scheme val="minor"/>
      </rPr>
      <t xml:space="preserve"> </t>
    </r>
  </si>
  <si>
    <t>Realizar mesas de trabajo interinstitucional con entidades aliadas técnicas, beneficiarias, ejecutoras y oferentes de cooperación internacional técnica y financiera no reembolsable, a solicitud de las Direcciones Técnicas y áreas de trabajo de la Agencia.</t>
  </si>
  <si>
    <t>Realizar dos conversatorios dirigidos al  Grupo interno de trabajo de gestión del Talento Humano  de APC-Colombia.</t>
  </si>
  <si>
    <t>Estructuración y puesta en funcionamiento del Observatorio de Cooperación Internacional</t>
  </si>
  <si>
    <t>Propuesta para la implementación del PINAR 2023, para revisión de la alta direccion y validación final por parte del Archivo General de la Nación</t>
  </si>
  <si>
    <t>Formular el plan de acción de actividades de Gestión Documental para la vigencia 2023</t>
  </si>
  <si>
    <t>Ejecución del plan de acción de las actividades de Gestión Documental formuladas en  Plan Anual de Actividadesdel Plan Institucional de Archivos (PINAR) y del programa de Gestión Documental (PGD)para la vigencia 2023</t>
  </si>
  <si>
    <t>Fortalecimiento de las capacidades internas para estructurar los procesos precontractuales</t>
  </si>
  <si>
    <t>Sostener el Modelo de Operación de TIC</t>
  </si>
  <si>
    <t>Incrementar las capacidades de TIC</t>
  </si>
  <si>
    <t>Plan Estratégico del Talento Humano (PETH).</t>
  </si>
  <si>
    <t xml:space="preserve">Formular y publicar los planes que conforman el Plan Estratégico de Talento Hunmano (Plan Institucional de Capacitación, Plan de Estímulos e Incentivos, Plan Anual de Vacantes, Plan Anual de Vacaciones, Plan de Previsión del Talento Humano y Sistema de Gestión de Seguridad y Salud en el Trabajo) </t>
  </si>
  <si>
    <t>Gestionar la ejecución de los planes formulados que conforman el PETH</t>
  </si>
  <si>
    <t>1/31/2023</t>
  </si>
  <si>
    <t>Canalización de Donaciones en Especie a través de APC-Colombia, que contribuyen a las prioridades de Gobierno</t>
  </si>
  <si>
    <t>Promocionar a nivel interno y externo el instrumento que orienta el procedimiento actuallizado de donaciones en especie en la entidad</t>
  </si>
  <si>
    <t>Otorgar los documentos requeridos para los trámites de importación, nacionalización y transporte  de las donaciones en especie</t>
  </si>
  <si>
    <t>Realizar la verificación en campo y entrega de las donaciones en especie canalizadas a los beneficiarios finales, después de recibir confirmación de la nacionalización de la mercancía.</t>
  </si>
  <si>
    <t>31/122023</t>
  </si>
  <si>
    <t>Adelantar los procesos de contratación para la ejecución de recursos de cooperación internacional no reembolsable administrados por la entidad.</t>
  </si>
  <si>
    <t>Ejecutar los recursos de cooperación internacional no reembolsable entregados en administración a APC-Colombia.</t>
  </si>
  <si>
    <t>Presentar oportunamente los informes de seguimiento acordados con el Donante.</t>
  </si>
  <si>
    <t>Validación de información para elaboración de estados financieros</t>
  </si>
  <si>
    <t>Registrar oportunamente las obligaciones tramitadas al grupo financiero</t>
  </si>
  <si>
    <t>Analizar y depurar las cuentas contables</t>
  </si>
  <si>
    <t>Hacer seguimiento a los proyectos</t>
  </si>
  <si>
    <t>Gestión de Tecnologías de la información y las
 Comunicaciones</t>
  </si>
  <si>
    <t>Fortalecimiento y Sosteniblidad de las capacidades de las tecnologías de la información.</t>
  </si>
  <si>
    <t>sin avance</t>
  </si>
  <si>
    <t>Gestión Financiera</t>
  </si>
  <si>
    <t>AVANCE PROMEDIO ENTIDAD</t>
  </si>
  <si>
    <t>AVANCE PROMEDIO META INDICADORES</t>
  </si>
  <si>
    <t>AVANCE PROMEDIO ENTREGABLES</t>
  </si>
  <si>
    <t>Elaborar y hacer seguimiento a mínimo 27 planes de trabajo para la vigencia 2023 con las fuentes oficiales y no oficiales de cooperación internacional. (15multilaterales, 12 Bilaterales)</t>
  </si>
  <si>
    <t>Socializar mecanismos innovadores de cooperación internacional con al menos 10 aliados de la cooperación internacional.</t>
  </si>
  <si>
    <t xml:space="preserve">Establecer alianzas con socios estratégicos para avanzar en el fortalecimiento de mecanismos innovadores de cooperación. </t>
  </si>
  <si>
    <t>Elaborar y socializar los reportes trimestrales de los recursos de cooperación internacional registrados en CÍCLOPE alineados con las prioridades del país. ​</t>
  </si>
  <si>
    <t>Apoyar la implementación del proyecto de alianza multiactor estructurado en 2022</t>
  </si>
  <si>
    <t>Diseñar la arquitectura empresarial del observatorio​</t>
  </si>
  <si>
    <t>Gestionar actividades del plan de trabajo del Observatorio de Cooperación Internacional en la vigencia 2023.</t>
  </si>
  <si>
    <t>AVANCE PLAN DE ACCIÓN A SEPTIEMBRE 30 DE 2023</t>
  </si>
  <si>
    <t>El proyecto presenta Ligeramente retrazos en la ejecución, debido fundamentalmente al bajo avance de las actividades de "brindar acompañamiento técnico a una estrategia país", la cual se programo terminar en el mes de enero, sin embargo a septiembre 30 solamente ha avanzado un 80%, no se menciona la rseptiembre  30, es necesario justificar la o las razones por las cuales no se ha culminado el desarrollo de la actividad, considerando que estaba previsto culminarla a enero 30; en cuanto a las actividades de "Identificar y publicar mínimo 250 convocatorias de cooperación internacional" y "Acompañar técnicamente mínimo 20 convocatorias de cooperación internacional a organizaciones de la sociedad civil", presentan un porcentaje de avance  promedio inferior con relación al tiempo transcurrido de la vigencia. 
Por otra parte no se menciona que se hara para avanzar en el desarrollo de las actividades que presentan retrazo, o si es necesario reformular el alcance de cada actividad y los tiempos para el desarollo de las mismas.
Con relación a la meta del indicador, la misma se alcanzó,superando la meta establecida para la vigencia en mas del 100%, alcanzandoce por consiguiente el 132%, por las razones que se mencionan, se reitera la recomiendación de reformular la meta anual, dado que la misma ya se alcanzó, justificando las razones que permitieron alcanzar la meta desde junio de 2023</t>
  </si>
  <si>
    <t>El avance del proyecto se presenta acorde con las previsiones de programación, no obstante, el avance promedio de las actividades del proyecto tan solo es del 50%, en cuanto a los soportes relacionados con el avance de la actividad "Elaborar y hacer seguimiento a mínimo 27 planes de trabajo para la vigencia 2022 con las fuentes oficiales y no oficiales de cooperación internacional. (15multilaterales, 12 Bilaterales)", los mismos no se pudieron consultar directamente, el enlace dispuesto no permitio la consulta. 
Respecto al avance de la meta del indicador, la misma se ha alcanzado con relación a lo previsto para el período.
Respecto del avance de las actividades,acorde con lo señalado inicialmente se espera que al cierre de la vigencia, el desarrollo de las mismas se efectúe totalmente.</t>
  </si>
  <si>
    <t xml:space="preserve">El avance en promedio es del 61%, acorde con los tiempos establecidos para cada actividad, sin embargo, en cuanto al avance de la actividad "Socializar mecanismos innovadores de cooperación internacional con al menos 10 aliados de la cooperación internacional", no se presentan las evidencias que den cuenta del grado de avance reportado, por lo que se considera sobre estimado el avance, según se detalla en la descripción del avance de la actividad en los respectivos períodos reportados.
En cuanto al avance de la meta del indicador, no se reporta avance.
</t>
  </si>
  <si>
    <t xml:space="preserve">Se ha avanzado en el desarrollo del proyecto conforme a lo planeado. El avance ha sido en promedio del 95%  en las actividades fundamentalmente porque una de las dos (2) actividades se concluyo, y la de consolidar almenos 10 infografías ha avanzado 90%. En relación con el avance de la meta del indicador la misma se ha alcanzado, por cuanto a septiembre 30 se elaboró un documento </t>
  </si>
  <si>
    <t xml:space="preserve">En cuanto al desarrollo de la actividad "Realizar espacios de articulación interinstitucional del Sistema Nacional de Cooperación Internacional realizados 2023", durante el trimestre se realizaron mesas territoriales de la guajira y catatumbo, tendientes a materializar el objeto de la actividad. de otra parte, el avance de la actividad no presenta los soportes establecidos,  que den cuenta del avance de la misma.
Respecto al desarrollo de la actividad "Llevar a cabo actividades de fortalecimiento de capacidades en gestión de cooperación internacional, orientadas a actores territoriales y nacionales", al corte del período se suscribio convenio marco con la ESAP, se realizaron conversatorios para socialización de la ENCI.
En cuanto al avance de la meta del indicador,  a septiembre 30 no se registra avance de la meta parcial prevista para el periíodo, por en de el avance de la meta acumulada del indicador muestra retrazos, lo cual no es consistente con el avance de las actividades, las cuales aún así muestran retrazos en su desarrollo, se insta al proceso a formular un plan que permita desarrollar y culminar las actividades y alcance de las metas de los indicadores a 31 de diciembre com o se previo.
Es de anotar que el avance de las actividades no señala del monto de los recursos asignados a cada actividad, tanto en el período como acumulado.
</t>
  </si>
  <si>
    <t>En cuanto al avance de la actividad:"Desarrollar intercambios de conocimiento Col-Col (nuevos)", no se presenta avance para el período julio  - septiembre, respecto al avance de la actividad "Realizar seguimiento a los intercambios Col-Col desarrollados en las vigencias 2022 y 2023  - según aplique", la misma se continuo ejecutando según lo previsto. por lo anterior, se muestra un bajo promedio en la ejecución de las actividades, a tan solo el 44%. Es necesario que se formule plan de trabajo que permita garantizar el avance y culminación de las actividades en el último trimestre del año.
En cuanto al avance de la meta del indicador, la misma no coumple el acumulado a septiembre 30, por cuanto que a septiembre 30 n o se presenta avance con respecto a la meta para el período,no se mencionan las razones que impidieron avanzar enn el cumplimiento de la meta, no se mencionan las razones que impidieron avanzar. se debe estructurar plan de trabajo que permita alcanzar la meta trazada para la vigencia.</t>
  </si>
  <si>
    <t>Durante el 2º trimestre, respecto a la ejecución de la actividad "Identificar, evaluar y priorizar los proyectos susceptibles a ser apoyados con recursos de contrapartida de APC-Colombia"se adelantó la identificación y evaluación de 2 proyectos, con lo cual se termino el desarrollo de la actividad, dichos proyectos se presentaron para aprobación en el comite del 17 de julio, por lo tanto el avance de la actividad en el período fue del 85% para un acumulado de 100%.
Respecto a las otras dos actividades no han iniciado su ejecución debido a que dependen del avance de la actividad mencionada incialmente.
El cuanto al avance de la activida de suscribir conveniso , la misma se concluyó con la suscripción los conveniso con  RedProdepaz, WCS, Camara de Comercio de Bogotá y AMPII CANKE. En cuanto al avance de la actividad de superisar la ejecucíion de los convenios, la misma según el preporte mencviona algunos avances, no obstante no se reporta avance porcentual.
 En cuanto al avance de la meta del indicador, para el trimestre no se señala avance, por consiguiente se evidencia retraso en la misma
Finalmente, es importante señalar que ninguna de las actividades menciona en el reporte de avance ejecución de los recursos asignados</t>
  </si>
  <si>
    <t>Aseptiembre 30 de 2023, se elaboró la propuesta metodológica para la construcción de la ENCI 2023 - 2026 2023, en cuanto al desarrollo de la actividad "Elaborar el documento Estrategia Nacional de Cooperación Internacional - ENCI 2023 - 2026" se recibio del consultor el documento ENCI, para ser entregado a Cancilleria y al DNP, a fin de recibir retroalimentación. Esta actividad debió concluir a finales de agosto, no se mencionan la o las razones para el retrazo, es necesario que se amplie la fecha para su terminación.
Respecto al desarrollo de la actividad de socializar la ENCI, aúnque el documento final aún no esta, se han venido solcializando los objetivos de política, líneas estratégicas y ejes de gestión de la nueva ENCI, en diferentes espacios.
En cuanto al avance del indicador, la meta prevista para el 3º trimestre no se cumplio, dado que el documento aún no esta elaborado.
No obstente lo anterior, se considera que existe un retrazo en la ejecución del proyecto, por lo que se recomienda ajustar las acciones que permitan garantizar el desarrollo del proyecto, dentro de los tiempos previstos.  el avance del proyecto no señala avance en la ejecución de recursos durante el período a las actividades, en las actividades a las cuales seles asigno.</t>
  </si>
  <si>
    <t>El proyecto ha venido avanzando en promedio 85% acorde con el desarrollo de cada una de sus respectivas actividades. Respecto al avance de la meta del indicador, se ha sobrepasado la meta propuesta para el período, lo cual es consistente con el avance de las actividades.</t>
  </si>
  <si>
    <t>A Septiembre 30 no se adelantaron nuevas alianzas, se continuo trabajando sobre las alianzas ya establecidas, no ha habido seguimiento, por consiente el vance promedio del proyecto presenta retraso, es necesario tomar las acciones que permitan garantizar el desarrollo de cada una de las actividades y por ende la totalidad del proyecto.
EN cuanto al avance de la ejecución del presupuesto asignado a la actividad de establecer alianzas, no se registra información.
El avance acumulado de la meta del indicador se msantiene el lo avanzado a junio 30 , en el tercer trimestre no hubo avance, según lo programado.</t>
  </si>
  <si>
    <t xml:space="preserve">El proyecto continuo su ejecución con el desarrollo de la actividad: "Negociar proyectos", mediante la negociación acumulada de 40 proyectos a septiembre 30, para u n avance porcentual acumulado de 100%, con lo cual se concluye el desarrollo de la actividad.
En cuanto a la actividad de seguimiento en el período se inicio el desarrollo de la misma, con el seguimiento a 7 proyectos de comixtas con República Dominicana y 7 proyectos del programa bilateral con Chile, los soportes que se adjuntan como evidencia, no son ninguno de los señalados al momento de establecer el proyecto.
No se registra avance en la ejecución de recursos asignados para la actividad de seguimiento.
En cuanto al avance de la meta del indicador, la misma se alcanzó según lo previsto para el período.
</t>
  </si>
  <si>
    <t>El proyecto continuo avanzando con el desarrollo de la activdad  de elaborar productos, producto de lo cual el avance acumulado a septiembre 30 es de72% , no se presenta avance en el período en la ejecución de los recursos asignados a la actividadd.
Respecto al desarrollo de la actividad de difundir los productos, la misma presenta un live avance, considerando que su desarrollo inicio en julio, del presupuesto asignado, se menciona que se efectuaron gastos, no obstante no se menciona en que cantidad. 
En sintesis el avance del proyecto es bajo, considerando que el promedio las actividades se han desarrollado un 59%, es necesario que se tomen las acciones pertinentes que permitan el desarrollo total de cada una de ellas, en aras a lograr el cumplimiento del objeto del entregable.
Respecto a la ejecución de los recursos, es necesario que en el registro del avance de las actividades al cabo del último período, se mencione en forma acumulada el avance presupuestal correspondiente.
En cuanto al avance de la meta del indicador, el avance reportado a junio 30 se mantiene a septiembre 30, los tres productos restantes se espera obtenerlos al cabo del 4º período y con ello la meta prevista para la vigencia.</t>
  </si>
  <si>
    <t>Durante el tercer trimeste se siguió avanzando en el desarrollo de las actividades del proyecto, en lo concerniente a la ejecución de las actividades del Plan Maestro y el seguimiento a la ejecución de cada una de las misma, conforme a lo previsto.
Respecto al avance del indicador la meta acumulada prevista para el período se alcanzó y sobrepaso, al igua que en el período anterior, no se justifica la razón o razones que permitieron sobrepasar la meta, y como se afecta el cumplimiento de la meta consolidada para la vigencia.</t>
  </si>
  <si>
    <t>Se reajustaron las actividades del proyecto en el 2º trimestre del año, reduciendo el numero de las mismas a 2, de las cuales a septiembre 30 no se he reportado avance, por lo tanto no se conoce el estado del proyecto.</t>
  </si>
  <si>
    <t xml:space="preserve">El avance del proyecto se llevo acabo a través de cada una de las actividades que iniciaron y se mantuvieron vigentes al cabo del período evaluado, conforme a como estuvo previsto, no obstante lo anterior, en lo correspondiente a la actividad "Visibilizar a la entidad a través de un evento central", el evento se realizó no obstante la visibilización del mismo no se realizó conforme se preveia, por lo tanto el avance de la actividad registra el 40%, se espera en el último trimestre concluir la visibilización del evento.
 Como resultado de lo anterior, la meta del indicador establecida para la vigencia avanzó pero no se alcanzó la meta propuesta para el período, por lo tanto el avance frente a la meta prevista para la vigencia tansolo es del 67%. en el informe de avance del indicador no se menciona claramente cual fue la razón para no haber alcanzado la meta prevista para el período.
</t>
  </si>
  <si>
    <t>El avance de las actividades del proyecto se ha venido desarrollando conforme a lo previsto, con base en lo anterior se desprende un avan ce promedio de las actividades del 68,8% y de la meta del indicador del 73%, lo cual se encuentra dentro de los terminos de lo previsto a alcanzar a septiembre 30 de 2023.
En cuanto a la ejecución de los recursos asignados para el desarrollo de la actividad "Gestionar la ejecución de los planes formulados que conforman el PETH", el reporte no da cuenta del monto de recursos ejecutados.</t>
  </si>
  <si>
    <t>Durante el tercer trimestre no se avanzó en el desarrollo de las actividades del proyecto, lo anterior, por cuanto de las dos actividades aún no finalizadas el avance de las mismas y culminación se previo para el último trimestre del año, con la realización de una capacitación y la correspondiente evaluación.
 En cuanto al avance de la meta del indicador,se mantiene el porcentaje reportado en el período anterior, por las razones anotadas anteriormente, con relación al avance de las actividades.
De lo anterior se colige error en la planeación en el establecimiento en la meta del indicador, dado que si no se preveia avance del proyecto, no se debio programar avance en la meta del indicador.</t>
  </si>
  <si>
    <t>El desarrollo del proyecto se ha dado con base en la planeación realizada, respecto al avance de la meta del indicador, no se especifica la razón o razones por las cuales no se cumplio la meta propuesta al cabo del período, tampoco se menciona el avance acumulado de los recursos ejecutados en desarrollo de la actividad.</t>
  </si>
  <si>
    <t>Durante el tercer trimestre de la vigencia 2023, se siguío avanzando el desarrollo de las dos actividades que materializan el objeto del proyecto, así las cosas, se generaron las obligaciones correspondientes con base en el PAC asignado en cada uno de los meses, tanto para el presupuesto de la vigencia como de las reservas presupuestales, de otra parte, se depuraron las cuentas dentro del proceso de preparación de los estados financieros, lo cual es consistente con el avance de la meta del indicador establecida para el período.</t>
  </si>
  <si>
    <t xml:space="preserve">Durante el período se continuo desarrollando cada una de las actividades inherentes al proyecto, en lo relacionado con el plan de trabajo establecido(programa de auditorias); respecto a la actividad de prestar asesoria a los procesos, las mismas se realizaron acorde con los mecanismos previstos (mesas de autocontrol, reuniones asistencia y acompañamiento a entes de control - CGR, etc).
Con respecto al avance de la meta del indicador, la meta acumulada para el período se supero, sin embargo, no se menciona la o las razones para haber superado la meta acumulada prevista para el período.
</t>
  </si>
  <si>
    <t>El avance de las actividades del proyecto durante el período se llevo a cabo como se previo, no obstante , en lo que corresponde a la actividad de "Ejecutar los recursos de cooperación internacional no reembolsable entregados en administración a APC-Colombia", aunque se avanzó, el reporte no reporta avance porcentual, dado que en el primer trimestre el avance fue nulo y sin embargo se reportó avance del 25%, con lo cual se sobre estimo para ese entonces el grado de ejecución, por esta razón y con el fin de compensar la situación real que refleja avance acumulado del 24%, es que en el 3º trimestre no se reporta avance, y aún así persiste mayor reporte de avance de 9%
No obstante lo anterior el avance del proyecto refleja un retraso sin justificación dada en los informes que se presentan, o las acciones para avanzar en el avance de las actividades.
En cuanto al avance de la meta del indicador, el resultado es bajo,ello por cuanto la meta acumulada era llegar a 82% en la ejecución y tan solo se ha avanzado un 24%, no se menciona las razones que han impedido al canzar las metas en cada período, como tampoco las acciones a seguir para avanzar en el cumplimiento de la meta a 31 de diciembre de 2023.</t>
  </si>
  <si>
    <t xml:space="preserve">Cada una de las actividades del proyecto se realizaron conforme a lo previsto para el período.
En cuanto al avance de la meta del indicador la misma no se alcanzó, únicamente se se llego a 50% comn respecto a la meta total establrecida para la vigencia y a 75% con respecto a la meta establecida para el período, el análisis no da cuenta de la razón o razones por las cuales no se alcanzó la meta, así como las medidadas que se tomarán a fin de garantizar que al final de la vigencia las metas restantes en cada período se puedan al canzar y por ende la meta final.
Finalmente el avance del indicador no es congruente con el avance promedio de las actividades del proyecto, el avance de algunas actividades (promocionar el instrumento a nivel interno y externo y brindar asesoría), no evidencia como contribuyen al alcance de la meta del indicador </t>
  </si>
  <si>
    <t>Durante el tercer trimestre de 2023,se llevaron acabo las tareas que permitieron el avance de las actividades vigentes aún no desarrolladas en suu totalidad a septiembre 30, por consiguiente el avance promedio de las mismas es del 75%. 
.
En cuanto al avance de la meta del indicador, la misma se alcanzó en el porcentaje previsto</t>
  </si>
  <si>
    <r>
      <t xml:space="preserve">Plan de Acción 2023
</t>
    </r>
    <r>
      <rPr>
        <sz val="11"/>
        <color theme="1"/>
        <rFont val="Calibri"/>
        <family val="2"/>
        <scheme val="minor"/>
      </rPr>
      <t>Seguimiento a Septiembre 30 de 2023</t>
    </r>
  </si>
  <si>
    <t xml:space="preserve">El desarrollo de las actividades que materializan el objeto del proyecto,  se llevo a cabo con conforme se programo para el período, producto de ello el avance promedio de las actividdes es del 86,4%.
En cuanto al avance de la meta del indicador, el proceso no reportó avance, en consecuencia el avance se mantiene en el reportado a junio, del 63%.
En cuanto al avance de las actividades, con respecto a las mismas, no se presentan las evidencias establecidas, así mismo no se señala con corte a septiembre 30, cual es el avance de los recursos asignados para cada una de las actividades.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</si>
</sst>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_-&quot;$&quot;* #,##0.00_-;\-&quot;$&quot;* #,##0.00_-;_-&quot;$&quot;* &quot;-&quot;??_-;_-@_-"/>
  </numFmts>
  <fonts count="3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1"/>
      <color rgb="FF000000"/>
      <name val="Segoe UI"/>
      <family val="2"/>
    </font>
    <font>
      <b/>
      <sz val="20"/>
      <color theme="1"/>
      <name val="Calibri"/>
      <family val="2"/>
      <scheme val="minor"/>
    </font>
    <font>
      <sz val="20"/>
      <color theme="1"/>
      <name val="Calibri"/>
      <family val="2"/>
      <scheme val="minor"/>
    </font>
    <font>
      <sz val="9"/>
      <color indexed="81"/>
      <name val="Tahoma"/>
      <family val="2"/>
    </font>
    <font>
      <b/>
      <sz val="9"/>
      <color indexed="81"/>
      <name val="Tahoma"/>
      <family val="2"/>
    </font>
    <font>
      <sz val="11"/>
      <name val="Calibri"/>
      <family val="2"/>
      <scheme val="minor"/>
    </font>
    <font>
      <sz val="16"/>
      <color theme="1"/>
      <name val="Calibri"/>
      <family val="2"/>
      <scheme val="minor"/>
    </font>
    <font>
      <b/>
      <sz val="16"/>
      <color theme="1"/>
      <name val="Calibri"/>
      <family val="2"/>
      <scheme val="minor"/>
    </font>
    <font>
      <sz val="12"/>
      <name val="Arial"/>
      <family val="2"/>
    </font>
    <font>
      <sz val="12"/>
      <color theme="1"/>
      <name val="Arial"/>
      <family val="2"/>
    </font>
    <font>
      <sz val="11"/>
      <name val="Arial"/>
      <family val="2"/>
    </font>
    <font>
      <sz val="12"/>
      <color indexed="81"/>
      <name val="Tahoma"/>
      <family val="2"/>
    </font>
    <font>
      <sz val="12"/>
      <name val="Arial Narrow"/>
      <family val="2"/>
    </font>
    <font>
      <sz val="9"/>
      <color indexed="81"/>
      <name val="Tahoma"/>
      <charset val="1"/>
    </font>
    <font>
      <b/>
      <sz val="9"/>
      <color indexed="81"/>
      <name val="Tahoma"/>
      <charset val="1"/>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rgb="FF00B050"/>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style="thin">
        <color rgb="FF000000"/>
      </right>
      <top/>
      <bottom style="thin">
        <color indexed="64"/>
      </bottom>
      <diagonal/>
    </border>
    <border>
      <left style="thin">
        <color rgb="FF000000"/>
      </left>
      <right style="thin">
        <color indexed="64"/>
      </right>
      <top style="thin">
        <color rgb="FF000000"/>
      </top>
      <bottom/>
      <diagonal/>
    </border>
    <border>
      <left/>
      <right style="thin">
        <color indexed="64"/>
      </right>
      <top/>
      <bottom/>
      <diagonal/>
    </border>
    <border>
      <left/>
      <right style="thin">
        <color indexed="64"/>
      </right>
      <top/>
      <bottom style="thin">
        <color indexed="64"/>
      </bottom>
      <diagonal/>
    </border>
    <border>
      <left/>
      <right style="thin">
        <color rgb="FF000000"/>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style="thin">
        <color rgb="FF000000"/>
      </top>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style="medium">
        <color indexed="64"/>
      </left>
      <right style="medium">
        <color indexed="64"/>
      </right>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thin">
        <color indexed="64"/>
      </left>
      <right style="thin">
        <color rgb="FF000000"/>
      </right>
      <top style="thin">
        <color indexed="64"/>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307">
    <xf numFmtId="0" fontId="0" fillId="0" borderId="0" xfId="0"/>
    <xf numFmtId="0" fontId="16" fillId="0" borderId="10" xfId="0" applyFont="1" applyBorder="1" applyAlignment="1">
      <alignment horizontal="center" vertical="center" wrapText="1"/>
    </xf>
    <xf numFmtId="0" fontId="0" fillId="0" borderId="10" xfId="0" applyBorder="1" applyAlignment="1">
      <alignment wrapText="1"/>
    </xf>
    <xf numFmtId="0" fontId="0" fillId="33" borderId="10" xfId="0" applyFill="1" applyBorder="1" applyAlignment="1">
      <alignment wrapText="1"/>
    </xf>
    <xf numFmtId="0" fontId="0" fillId="0" borderId="10" xfId="0" applyBorder="1" applyAlignment="1">
      <alignment vertical="center" wrapText="1"/>
    </xf>
    <xf numFmtId="2" fontId="0" fillId="0" borderId="10" xfId="0" applyNumberFormat="1" applyBorder="1" applyAlignment="1">
      <alignment vertical="center" wrapText="1"/>
    </xf>
    <xf numFmtId="0" fontId="0" fillId="34" borderId="10" xfId="0" applyFill="1" applyBorder="1" applyAlignment="1">
      <alignment wrapText="1"/>
    </xf>
    <xf numFmtId="0" fontId="18" fillId="0" borderId="0" xfId="0" applyFont="1"/>
    <xf numFmtId="0" fontId="19" fillId="0" borderId="0" xfId="0" applyFont="1" applyAlignment="1">
      <alignment vertical="center" wrapText="1"/>
    </xf>
    <xf numFmtId="14" fontId="0" fillId="0" borderId="10" xfId="0" applyNumberFormat="1" applyBorder="1" applyAlignment="1">
      <alignment wrapText="1"/>
    </xf>
    <xf numFmtId="9" fontId="0" fillId="0" borderId="0" xfId="42" applyNumberFormat="1" applyFont="1"/>
    <xf numFmtId="10" fontId="0" fillId="0" borderId="10" xfId="42" applyNumberFormat="1" applyFont="1" applyBorder="1" applyAlignment="1">
      <alignment horizontal="center" vertical="center" wrapText="1"/>
    </xf>
    <xf numFmtId="164" fontId="0" fillId="0" borderId="10" xfId="42" applyNumberFormat="1" applyFont="1" applyBorder="1" applyAlignment="1">
      <alignment horizontal="right" vertical="center" wrapText="1"/>
    </xf>
    <xf numFmtId="164" fontId="0" fillId="0" borderId="11" xfId="42" applyNumberFormat="1" applyFont="1" applyBorder="1" applyAlignment="1">
      <alignment horizontal="right" vertical="center" wrapText="1"/>
    </xf>
    <xf numFmtId="9" fontId="0" fillId="0" borderId="10" xfId="42" applyFont="1" applyBorder="1" applyAlignment="1">
      <alignment vertical="center" wrapText="1"/>
    </xf>
    <xf numFmtId="164" fontId="0" fillId="0" borderId="10" xfId="42" applyNumberFormat="1" applyFont="1" applyFill="1" applyBorder="1" applyAlignment="1">
      <alignment horizontal="right" vertical="center" wrapText="1"/>
    </xf>
    <xf numFmtId="0" fontId="0" fillId="0" borderId="18" xfId="0" applyBorder="1" applyAlignment="1">
      <alignment horizontal="justify" vertical="top"/>
    </xf>
    <xf numFmtId="0" fontId="0" fillId="0" borderId="16" xfId="0" applyBorder="1" applyAlignment="1">
      <alignment wrapText="1"/>
    </xf>
    <xf numFmtId="43" fontId="0" fillId="0" borderId="0" xfId="43" applyFont="1"/>
    <xf numFmtId="43" fontId="0" fillId="0" borderId="10" xfId="43" applyFont="1" applyBorder="1" applyAlignment="1">
      <alignment wrapText="1"/>
    </xf>
    <xf numFmtId="43" fontId="0" fillId="34" borderId="10" xfId="43" applyFont="1" applyFill="1" applyBorder="1" applyAlignment="1">
      <alignment wrapText="1"/>
    </xf>
    <xf numFmtId="43" fontId="0" fillId="34" borderId="10" xfId="43" applyFont="1" applyFill="1" applyBorder="1" applyAlignment="1">
      <alignment vertical="center" wrapText="1"/>
    </xf>
    <xf numFmtId="43" fontId="0" fillId="0" borderId="14" xfId="43" applyFont="1" applyBorder="1" applyAlignment="1">
      <alignment vertical="center" wrapText="1"/>
    </xf>
    <xf numFmtId="43" fontId="0" fillId="0" borderId="16" xfId="43" applyFont="1" applyBorder="1" applyAlignment="1">
      <alignment vertical="center" wrapText="1"/>
    </xf>
    <xf numFmtId="0" fontId="0" fillId="34" borderId="11" xfId="0" applyFill="1" applyBorder="1" applyAlignment="1">
      <alignment wrapText="1"/>
    </xf>
    <xf numFmtId="14" fontId="0" fillId="0" borderId="13" xfId="0" applyNumberFormat="1" applyBorder="1" applyAlignment="1">
      <alignment wrapText="1"/>
    </xf>
    <xf numFmtId="43" fontId="0" fillId="0" borderId="18" xfId="43" applyFont="1" applyBorder="1" applyAlignment="1">
      <alignment vertical="center" wrapText="1"/>
    </xf>
    <xf numFmtId="0" fontId="16" fillId="0" borderId="16" xfId="0" applyFont="1" applyBorder="1" applyAlignment="1">
      <alignment horizontal="center" vertical="center" wrapText="1"/>
    </xf>
    <xf numFmtId="0" fontId="0" fillId="0" borderId="10" xfId="0" applyFill="1" applyBorder="1" applyAlignment="1">
      <alignment wrapText="1"/>
    </xf>
    <xf numFmtId="43" fontId="0" fillId="0" borderId="10" xfId="43" applyFont="1" applyFill="1" applyBorder="1" applyAlignment="1">
      <alignment wrapText="1"/>
    </xf>
    <xf numFmtId="0" fontId="16" fillId="0" borderId="18" xfId="0" applyFont="1" applyBorder="1" applyAlignment="1">
      <alignment horizontal="center" vertical="center" wrapText="1"/>
    </xf>
    <xf numFmtId="9" fontId="16" fillId="0" borderId="26" xfId="42" applyNumberFormat="1" applyFont="1" applyBorder="1" applyAlignment="1">
      <alignment horizontal="center" vertical="center" wrapText="1"/>
    </xf>
    <xf numFmtId="43" fontId="0" fillId="0" borderId="16" xfId="43" applyFont="1" applyBorder="1" applyAlignment="1">
      <alignment wrapText="1"/>
    </xf>
    <xf numFmtId="14" fontId="0" fillId="0" borderId="16" xfId="0" applyNumberFormat="1" applyBorder="1" applyAlignment="1">
      <alignment wrapText="1"/>
    </xf>
    <xf numFmtId="9" fontId="0" fillId="0" borderId="16" xfId="42" applyFont="1" applyBorder="1" applyAlignment="1">
      <alignment vertical="center" wrapText="1"/>
    </xf>
    <xf numFmtId="164" fontId="0" fillId="0" borderId="16" xfId="42" applyNumberFormat="1" applyFont="1" applyFill="1" applyBorder="1" applyAlignment="1">
      <alignment horizontal="right" vertical="center" wrapText="1"/>
    </xf>
    <xf numFmtId="0" fontId="16" fillId="0" borderId="18" xfId="0" applyFont="1" applyBorder="1" applyAlignment="1">
      <alignment vertical="center" wrapText="1"/>
    </xf>
    <xf numFmtId="43" fontId="16" fillId="0" borderId="18" xfId="43" applyFont="1" applyBorder="1" applyAlignment="1">
      <alignment vertical="center" wrapText="1"/>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0" fillId="34" borderId="10" xfId="0" applyFill="1" applyBorder="1" applyAlignment="1">
      <alignment horizontal="center" vertical="center" wrapText="1"/>
    </xf>
    <xf numFmtId="0" fontId="0" fillId="0" borderId="14" xfId="0" applyBorder="1" applyAlignment="1">
      <alignment horizontal="center" vertical="center" wrapText="1"/>
    </xf>
    <xf numFmtId="43" fontId="0" fillId="0" borderId="14" xfId="43" applyFont="1" applyBorder="1" applyAlignment="1">
      <alignment wrapText="1"/>
    </xf>
    <xf numFmtId="0" fontId="16" fillId="0" borderId="16"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43" fontId="0" fillId="0" borderId="10" xfId="43" applyFont="1" applyFill="1" applyBorder="1" applyAlignment="1">
      <alignment horizontal="center" vertical="center" wrapText="1"/>
    </xf>
    <xf numFmtId="164" fontId="0" fillId="34" borderId="10" xfId="42" applyNumberFormat="1" applyFont="1" applyFill="1" applyBorder="1" applyAlignment="1">
      <alignment horizontal="right" vertical="center" wrapText="1"/>
    </xf>
    <xf numFmtId="164" fontId="0" fillId="34" borderId="11" xfId="42" applyNumberFormat="1" applyFont="1" applyFill="1" applyBorder="1" applyAlignment="1">
      <alignment horizontal="right" vertical="center" wrapText="1"/>
    </xf>
    <xf numFmtId="9" fontId="0" fillId="0" borderId="0" xfId="0" applyNumberFormat="1"/>
    <xf numFmtId="9" fontId="0" fillId="0" borderId="0" xfId="42" applyFont="1"/>
    <xf numFmtId="0" fontId="25" fillId="0" borderId="0" xfId="0" applyFont="1"/>
    <xf numFmtId="0" fontId="26" fillId="37" borderId="45" xfId="0" applyFont="1" applyFill="1" applyBorder="1"/>
    <xf numFmtId="0" fontId="25" fillId="0" borderId="52" xfId="0" applyFont="1" applyBorder="1"/>
    <xf numFmtId="0" fontId="25" fillId="0" borderId="50" xfId="0" applyFont="1" applyBorder="1"/>
    <xf numFmtId="0" fontId="25" fillId="0" borderId="51" xfId="0" applyFont="1" applyBorder="1"/>
    <xf numFmtId="0" fontId="25" fillId="0" borderId="0" xfId="0" applyFont="1" applyAlignment="1">
      <alignment wrapText="1"/>
    </xf>
    <xf numFmtId="0" fontId="26" fillId="37" borderId="45" xfId="0" applyFont="1" applyFill="1" applyBorder="1" applyAlignment="1">
      <alignment wrapText="1"/>
    </xf>
    <xf numFmtId="0" fontId="0" fillId="0" borderId="0" xfId="0" applyAlignment="1">
      <alignment wrapText="1"/>
    </xf>
    <xf numFmtId="0" fontId="26" fillId="37" borderId="49" xfId="0" applyFont="1" applyFill="1" applyBorder="1" applyAlignment="1">
      <alignment wrapText="1"/>
    </xf>
    <xf numFmtId="0" fontId="14" fillId="0" borderId="0" xfId="0" applyFont="1"/>
    <xf numFmtId="0" fontId="16" fillId="0" borderId="16"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0" fillId="0" borderId="14" xfId="0" applyBorder="1" applyAlignment="1">
      <alignment horizontal="center" vertical="center" wrapText="1"/>
    </xf>
    <xf numFmtId="9" fontId="0" fillId="0" borderId="14" xfId="0" applyNumberFormat="1" applyBorder="1" applyAlignment="1">
      <alignment horizontal="center" vertical="center" wrapText="1"/>
    </xf>
    <xf numFmtId="2" fontId="0" fillId="0" borderId="14" xfId="0" applyNumberFormat="1" applyBorder="1" applyAlignment="1">
      <alignment vertical="center" wrapText="1"/>
    </xf>
    <xf numFmtId="9" fontId="0" fillId="0" borderId="14" xfId="42" applyFont="1" applyBorder="1" applyAlignment="1">
      <alignment horizontal="center" vertical="center" wrapText="1"/>
    </xf>
    <xf numFmtId="43" fontId="0" fillId="0" borderId="14" xfId="43" applyFont="1" applyBorder="1" applyAlignment="1">
      <alignment horizontal="center" wrapText="1"/>
    </xf>
    <xf numFmtId="164" fontId="0" fillId="0" borderId="41" xfId="42" applyNumberFormat="1" applyFont="1" applyBorder="1" applyAlignment="1">
      <alignment horizontal="center" vertical="center" wrapText="1"/>
    </xf>
    <xf numFmtId="0" fontId="27" fillId="0" borderId="18" xfId="0" applyFont="1" applyFill="1" applyBorder="1" applyAlignment="1">
      <alignment horizontal="left" vertical="center" wrapText="1"/>
    </xf>
    <xf numFmtId="9" fontId="27" fillId="0" borderId="18" xfId="0" applyNumberFormat="1" applyFont="1" applyFill="1" applyBorder="1" applyAlignment="1">
      <alignment horizontal="center" vertical="center" wrapText="1"/>
    </xf>
    <xf numFmtId="9" fontId="27" fillId="0" borderId="19" xfId="0" applyNumberFormat="1" applyFont="1" applyFill="1" applyBorder="1" applyAlignment="1">
      <alignment horizontal="center" vertical="center" wrapText="1"/>
    </xf>
    <xf numFmtId="14" fontId="27" fillId="0" borderId="18" xfId="0" applyNumberFormat="1" applyFont="1" applyFill="1" applyBorder="1" applyAlignment="1">
      <alignment horizontal="left" vertical="center" wrapText="1"/>
    </xf>
    <xf numFmtId="14" fontId="27" fillId="0" borderId="19" xfId="0" applyNumberFormat="1" applyFont="1" applyFill="1" applyBorder="1" applyAlignment="1">
      <alignment horizontal="left" vertical="center" wrapText="1"/>
    </xf>
    <xf numFmtId="164" fontId="0" fillId="34" borderId="16" xfId="42" applyNumberFormat="1" applyFont="1" applyFill="1" applyBorder="1" applyAlignment="1">
      <alignment horizontal="right" vertical="center" wrapText="1"/>
    </xf>
    <xf numFmtId="165" fontId="27" fillId="0" borderId="18" xfId="44" applyFont="1" applyFill="1" applyBorder="1" applyAlignment="1">
      <alignment horizontal="left" vertical="center" wrapText="1"/>
    </xf>
    <xf numFmtId="0" fontId="0" fillId="0" borderId="11" xfId="0" applyBorder="1" applyAlignment="1">
      <alignment wrapText="1"/>
    </xf>
    <xf numFmtId="43" fontId="0" fillId="0" borderId="18" xfId="43" applyFont="1" applyBorder="1" applyAlignment="1">
      <alignment wrapText="1"/>
    </xf>
    <xf numFmtId="0" fontId="28" fillId="0" borderId="18" xfId="0" applyFont="1" applyFill="1" applyBorder="1" applyAlignment="1">
      <alignment horizontal="center" vertical="center" wrapText="1"/>
    </xf>
    <xf numFmtId="14" fontId="27" fillId="0" borderId="18" xfId="0" applyNumberFormat="1" applyFont="1" applyFill="1" applyBorder="1" applyAlignment="1">
      <alignment horizontal="center" vertical="center" wrapText="1"/>
    </xf>
    <xf numFmtId="9" fontId="0" fillId="0" borderId="13" xfId="42" applyFont="1" applyBorder="1" applyAlignment="1">
      <alignment vertical="center" wrapText="1"/>
    </xf>
    <xf numFmtId="14" fontId="28" fillId="0" borderId="18" xfId="0" applyNumberFormat="1" applyFont="1" applyFill="1" applyBorder="1" applyAlignment="1">
      <alignment horizontal="center" vertical="center" wrapText="1"/>
    </xf>
    <xf numFmtId="0" fontId="27" fillId="0" borderId="18" xfId="0" applyFont="1" applyFill="1" applyBorder="1" applyAlignment="1">
      <alignment horizontal="center" vertical="center" wrapText="1"/>
    </xf>
    <xf numFmtId="2" fontId="0" fillId="0" borderId="36" xfId="0" applyNumberFormat="1" applyBorder="1" applyAlignment="1">
      <alignment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9" fontId="0" fillId="0" borderId="54" xfId="0" applyNumberFormat="1" applyBorder="1" applyAlignment="1">
      <alignment horizontal="center" vertical="center" wrapText="1"/>
    </xf>
    <xf numFmtId="43" fontId="0" fillId="34" borderId="14" xfId="43" applyFont="1" applyFill="1" applyBorder="1" applyAlignment="1">
      <alignment vertical="center" wrapText="1"/>
    </xf>
    <xf numFmtId="9" fontId="27" fillId="0" borderId="38" xfId="0" applyNumberFormat="1" applyFont="1" applyFill="1" applyBorder="1" applyAlignment="1">
      <alignment horizontal="left" vertical="center" wrapText="1"/>
    </xf>
    <xf numFmtId="9" fontId="27" fillId="0" borderId="43" xfId="0" applyNumberFormat="1" applyFont="1" applyFill="1" applyBorder="1" applyAlignment="1">
      <alignment horizontal="left" vertical="center" wrapText="1"/>
    </xf>
    <xf numFmtId="14" fontId="27" fillId="0" borderId="38" xfId="0" applyNumberFormat="1" applyFont="1" applyFill="1" applyBorder="1" applyAlignment="1">
      <alignment horizontal="left" vertical="center" wrapText="1"/>
    </xf>
    <xf numFmtId="14" fontId="27" fillId="0" borderId="43" xfId="0" applyNumberFormat="1" applyFont="1" applyFill="1" applyBorder="1" applyAlignment="1">
      <alignment horizontal="left" vertical="center" wrapText="1"/>
    </xf>
    <xf numFmtId="0" fontId="28" fillId="0" borderId="18" xfId="0" applyFont="1" applyFill="1" applyBorder="1" applyAlignment="1">
      <alignment horizontal="left" vertical="center" wrapText="1"/>
    </xf>
    <xf numFmtId="0" fontId="29" fillId="0" borderId="18" xfId="0" applyFont="1" applyFill="1" applyBorder="1" applyAlignment="1">
      <alignment horizontal="left" vertical="center" wrapText="1"/>
    </xf>
    <xf numFmtId="14" fontId="29" fillId="0" borderId="18" xfId="0" applyNumberFormat="1" applyFont="1" applyFill="1" applyBorder="1" applyAlignment="1">
      <alignment horizontal="left" vertical="center" wrapText="1"/>
    </xf>
    <xf numFmtId="14" fontId="31" fillId="0" borderId="38" xfId="0" applyNumberFormat="1" applyFont="1" applyFill="1" applyBorder="1" applyAlignment="1">
      <alignment horizontal="center" vertical="center" wrapText="1"/>
    </xf>
    <xf numFmtId="14" fontId="31" fillId="0" borderId="43" xfId="0" applyNumberFormat="1" applyFont="1" applyFill="1" applyBorder="1" applyAlignment="1">
      <alignment horizontal="center" vertical="center" wrapText="1"/>
    </xf>
    <xf numFmtId="43" fontId="0" fillId="0" borderId="13" xfId="43" applyFont="1" applyBorder="1" applyAlignment="1">
      <alignment wrapText="1"/>
    </xf>
    <xf numFmtId="0" fontId="27" fillId="0" borderId="38"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31" fillId="0" borderId="38" xfId="0" applyFont="1" applyFill="1" applyBorder="1" applyAlignment="1">
      <alignment horizontal="left" vertical="center" wrapText="1"/>
    </xf>
    <xf numFmtId="0" fontId="31" fillId="0" borderId="43" xfId="0" applyFont="1" applyFill="1" applyBorder="1" applyAlignment="1">
      <alignment horizontal="left" vertical="center" wrapText="1"/>
    </xf>
    <xf numFmtId="0" fontId="25" fillId="0" borderId="50" xfId="0" applyFont="1" applyBorder="1" applyAlignment="1">
      <alignment wrapText="1"/>
    </xf>
    <xf numFmtId="16" fontId="0" fillId="0" borderId="0" xfId="0" applyNumberFormat="1"/>
    <xf numFmtId="0" fontId="26" fillId="37" borderId="49" xfId="0" applyFont="1" applyFill="1" applyBorder="1" applyAlignment="1">
      <alignment vertical="center" wrapText="1"/>
    </xf>
    <xf numFmtId="9" fontId="25" fillId="38" borderId="52" xfId="0" applyNumberFormat="1" applyFont="1" applyFill="1" applyBorder="1" applyAlignment="1">
      <alignment horizontal="center" vertical="center" wrapText="1"/>
    </xf>
    <xf numFmtId="164" fontId="24" fillId="0" borderId="10" xfId="42" applyNumberFormat="1" applyFont="1" applyFill="1" applyBorder="1" applyAlignment="1">
      <alignment horizontal="right" vertical="center" wrapText="1"/>
    </xf>
    <xf numFmtId="9" fontId="25" fillId="33" borderId="50" xfId="0" applyNumberFormat="1" applyFont="1" applyFill="1" applyBorder="1" applyAlignment="1">
      <alignment horizontal="center" vertical="center" wrapText="1"/>
    </xf>
    <xf numFmtId="9" fontId="25" fillId="38" borderId="50" xfId="0" applyNumberFormat="1" applyFont="1" applyFill="1" applyBorder="1" applyAlignment="1">
      <alignment horizontal="center" vertical="center" wrapText="1"/>
    </xf>
    <xf numFmtId="0" fontId="27" fillId="35" borderId="18" xfId="0" applyFont="1" applyFill="1" applyBorder="1" applyAlignment="1">
      <alignment horizontal="left" vertical="center" wrapText="1"/>
    </xf>
    <xf numFmtId="9" fontId="0" fillId="0" borderId="14" xfId="0" applyNumberFormat="1" applyBorder="1" applyAlignment="1">
      <alignment horizontal="center" vertical="center" wrapText="1"/>
    </xf>
    <xf numFmtId="164" fontId="0" fillId="0" borderId="0" xfId="42" applyNumberFormat="1" applyFont="1"/>
    <xf numFmtId="9" fontId="24" fillId="35" borderId="14" xfId="42" applyFont="1" applyFill="1" applyBorder="1" applyAlignment="1">
      <alignment horizontal="center" vertical="center" wrapText="1"/>
    </xf>
    <xf numFmtId="9" fontId="24" fillId="35" borderId="14" xfId="0" applyNumberFormat="1" applyFont="1" applyFill="1" applyBorder="1" applyAlignment="1">
      <alignment horizontal="center" vertical="center" wrapText="1"/>
    </xf>
    <xf numFmtId="9" fontId="25" fillId="35" borderId="50" xfId="0" applyNumberFormat="1" applyFont="1" applyFill="1" applyBorder="1" applyAlignment="1">
      <alignment horizontal="center" vertical="center" wrapText="1"/>
    </xf>
    <xf numFmtId="9" fontId="25" fillId="33" borderId="63" xfId="0" applyNumberFormat="1" applyFont="1" applyFill="1" applyBorder="1" applyAlignment="1">
      <alignment horizontal="center" vertical="center" wrapText="1"/>
    </xf>
    <xf numFmtId="9" fontId="25" fillId="33" borderId="51" xfId="0" applyNumberFormat="1" applyFont="1" applyFill="1" applyBorder="1" applyAlignment="1">
      <alignment horizontal="center" vertical="center" wrapText="1"/>
    </xf>
    <xf numFmtId="9" fontId="25" fillId="35" borderId="51" xfId="0" applyNumberFormat="1" applyFont="1" applyFill="1" applyBorder="1" applyAlignment="1">
      <alignment horizontal="center" vertical="center" wrapText="1"/>
    </xf>
    <xf numFmtId="43" fontId="0" fillId="0" borderId="0" xfId="0" applyNumberFormat="1"/>
    <xf numFmtId="9" fontId="25" fillId="0" borderId="0" xfId="0" applyNumberFormat="1" applyFont="1" applyAlignment="1">
      <alignment wrapText="1"/>
    </xf>
    <xf numFmtId="0" fontId="0" fillId="35" borderId="14" xfId="0" applyFill="1" applyBorder="1" applyAlignment="1">
      <alignment horizontal="center" vertical="center" wrapText="1"/>
    </xf>
    <xf numFmtId="0" fontId="0" fillId="35" borderId="54" xfId="0" applyFill="1" applyBorder="1" applyAlignment="1">
      <alignment horizontal="center" vertical="center" wrapText="1"/>
    </xf>
    <xf numFmtId="9" fontId="25" fillId="0" borderId="46" xfId="0" applyNumberFormat="1" applyFont="1" applyBorder="1" applyAlignment="1">
      <alignment horizontal="center" vertical="center"/>
    </xf>
    <xf numFmtId="9" fontId="25" fillId="0" borderId="47" xfId="0" applyNumberFormat="1" applyFont="1" applyBorder="1" applyAlignment="1">
      <alignment horizontal="center" vertical="center"/>
    </xf>
    <xf numFmtId="9" fontId="25" fillId="0" borderId="48" xfId="0" applyNumberFormat="1" applyFont="1" applyBorder="1" applyAlignment="1">
      <alignment horizontal="center" vertical="center"/>
    </xf>
    <xf numFmtId="9" fontId="25" fillId="0" borderId="63" xfId="0" applyNumberFormat="1" applyFont="1" applyBorder="1" applyAlignment="1">
      <alignment horizontal="center" vertical="center"/>
    </xf>
    <xf numFmtId="9" fontId="25" fillId="0" borderId="59" xfId="0" applyNumberFormat="1" applyFont="1" applyBorder="1" applyAlignment="1">
      <alignment horizontal="center" vertical="center"/>
    </xf>
    <xf numFmtId="9" fontId="25" fillId="0" borderId="51" xfId="0" applyNumberFormat="1" applyFont="1" applyBorder="1" applyAlignment="1">
      <alignment horizontal="center" vertical="center"/>
    </xf>
    <xf numFmtId="0" fontId="26" fillId="36" borderId="62" xfId="0" applyFont="1" applyFill="1" applyBorder="1" applyAlignment="1">
      <alignment horizontal="center"/>
    </xf>
    <xf numFmtId="0" fontId="26" fillId="36" borderId="0" xfId="0" applyFont="1" applyFill="1" applyBorder="1" applyAlignment="1">
      <alignment horizont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21" fillId="0" borderId="0" xfId="0" applyFont="1" applyAlignment="1">
      <alignment horizontal="justify" vertical="top" wrapText="1"/>
    </xf>
    <xf numFmtId="0" fontId="16" fillId="0" borderId="31"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19" xfId="0" applyFont="1" applyBorder="1" applyAlignment="1">
      <alignment horizontal="center" vertical="center"/>
    </xf>
    <xf numFmtId="0" fontId="16" fillId="0" borderId="21" xfId="0" applyFont="1" applyBorder="1" applyAlignment="1">
      <alignment horizontal="center" vertical="center"/>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9" fontId="0" fillId="0" borderId="14" xfId="0" applyNumberFormat="1" applyBorder="1" applyAlignment="1">
      <alignment horizontal="center" vertical="center" wrapText="1"/>
    </xf>
    <xf numFmtId="0" fontId="0" fillId="0" borderId="15" xfId="0" applyBorder="1" applyAlignment="1">
      <alignment horizontal="center" vertical="center" wrapText="1"/>
    </xf>
    <xf numFmtId="10" fontId="0" fillId="0" borderId="14" xfId="0" applyNumberFormat="1" applyBorder="1" applyAlignment="1">
      <alignment horizontal="center" vertical="center" wrapText="1"/>
    </xf>
    <xf numFmtId="0" fontId="0" fillId="0" borderId="19" xfId="0" applyBorder="1" applyAlignment="1">
      <alignment horizontal="justify" vertical="top"/>
    </xf>
    <xf numFmtId="0" fontId="0" fillId="0" borderId="21" xfId="0" applyBorder="1" applyAlignment="1">
      <alignment horizontal="justify" vertical="top"/>
    </xf>
    <xf numFmtId="0" fontId="0" fillId="0" borderId="20" xfId="0" applyBorder="1" applyAlignment="1">
      <alignment horizontal="justify" vertical="top"/>
    </xf>
    <xf numFmtId="2" fontId="0" fillId="0" borderId="14" xfId="0" applyNumberFormat="1" applyBorder="1" applyAlignment="1">
      <alignment vertical="center" wrapText="1"/>
    </xf>
    <xf numFmtId="2" fontId="0" fillId="0" borderId="16" xfId="0" applyNumberFormat="1" applyBorder="1" applyAlignment="1">
      <alignment vertical="center" wrapText="1"/>
    </xf>
    <xf numFmtId="10" fontId="0" fillId="0" borderId="14" xfId="42" applyNumberFormat="1" applyFont="1" applyBorder="1" applyAlignment="1">
      <alignment horizontal="center" vertical="center" wrapText="1"/>
    </xf>
    <xf numFmtId="10" fontId="0" fillId="0" borderId="16" xfId="42" applyNumberFormat="1" applyFont="1" applyBorder="1" applyAlignment="1">
      <alignment horizontal="center" vertical="center" wrapText="1"/>
    </xf>
    <xf numFmtId="10" fontId="0" fillId="0" borderId="14" xfId="0" applyNumberFormat="1"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4" xfId="0" applyFill="1" applyBorder="1" applyAlignment="1">
      <alignment horizontal="center" vertical="center" wrapText="1"/>
    </xf>
    <xf numFmtId="43" fontId="0" fillId="0" borderId="14" xfId="43" applyFont="1" applyBorder="1" applyAlignment="1">
      <alignment horizontal="center" vertical="center" wrapText="1"/>
    </xf>
    <xf numFmtId="43" fontId="0" fillId="0" borderId="16" xfId="43" applyFont="1" applyBorder="1" applyAlignment="1">
      <alignment horizontal="center" vertical="center" wrapText="1"/>
    </xf>
    <xf numFmtId="2" fontId="0" fillId="0" borderId="15" xfId="0" applyNumberFormat="1" applyBorder="1" applyAlignment="1">
      <alignment vertical="center" wrapText="1"/>
    </xf>
    <xf numFmtId="10" fontId="0" fillId="0" borderId="15" xfId="42" applyNumberFormat="1" applyFont="1" applyBorder="1" applyAlignment="1">
      <alignment horizontal="center" vertical="center" wrapText="1"/>
    </xf>
    <xf numFmtId="0" fontId="20" fillId="0" borderId="18"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0" fillId="0" borderId="19" xfId="0" applyBorder="1" applyAlignment="1">
      <alignment horizontal="justify" vertical="top" wrapText="1"/>
    </xf>
    <xf numFmtId="9" fontId="0" fillId="0" borderId="14" xfId="42" applyFont="1" applyBorder="1" applyAlignment="1">
      <alignment horizontal="center" vertical="center" wrapText="1"/>
    </xf>
    <xf numFmtId="9" fontId="0" fillId="0" borderId="16" xfId="42" applyFont="1" applyBorder="1" applyAlignment="1">
      <alignment horizontal="center"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9" fontId="0" fillId="0" borderId="15" xfId="42" applyFont="1" applyBorder="1" applyAlignment="1">
      <alignment horizontal="center" vertical="center" wrapText="1"/>
    </xf>
    <xf numFmtId="0" fontId="0" fillId="0" borderId="14" xfId="0" applyFill="1" applyBorder="1" applyAlignment="1">
      <alignment vertical="center" wrapText="1"/>
    </xf>
    <xf numFmtId="0" fontId="0" fillId="0" borderId="16" xfId="0" applyFill="1" applyBorder="1" applyAlignment="1">
      <alignment vertical="center" wrapText="1"/>
    </xf>
    <xf numFmtId="9" fontId="0" fillId="0" borderId="14" xfId="0" applyNumberFormat="1" applyFill="1" applyBorder="1" applyAlignment="1">
      <alignment horizontal="center" vertical="center" wrapText="1"/>
    </xf>
    <xf numFmtId="0" fontId="0" fillId="0" borderId="24" xfId="0" applyBorder="1" applyAlignment="1">
      <alignment vertical="center" wrapText="1"/>
    </xf>
    <xf numFmtId="0" fontId="0" fillId="0" borderId="27" xfId="0" applyBorder="1" applyAlignment="1">
      <alignment vertical="center" wrapText="1"/>
    </xf>
    <xf numFmtId="0" fontId="0" fillId="0" borderId="26" xfId="0" applyBorder="1" applyAlignment="1">
      <alignment vertical="center" wrapTex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0" xfId="0" applyBorder="1" applyAlignment="1">
      <alignment horizontal="center" vertical="center" wrapText="1"/>
    </xf>
    <xf numFmtId="9" fontId="0" fillId="0" borderId="31" xfId="0" applyNumberFormat="1" applyBorder="1" applyAlignment="1">
      <alignment horizontal="center" vertical="center" wrapText="1"/>
    </xf>
    <xf numFmtId="0" fontId="0" fillId="0" borderId="20" xfId="0" applyBorder="1" applyAlignment="1">
      <alignment horizontal="center" vertical="center" wrapText="1"/>
    </xf>
    <xf numFmtId="2" fontId="0" fillId="0" borderId="25" xfId="0" applyNumberFormat="1" applyBorder="1" applyAlignment="1">
      <alignment vertical="center" wrapText="1"/>
    </xf>
    <xf numFmtId="2" fontId="0" fillId="0" borderId="28" xfId="0" applyNumberFormat="1" applyBorder="1" applyAlignment="1">
      <alignment vertical="center" wrapText="1"/>
    </xf>
    <xf numFmtId="0" fontId="0" fillId="34" borderId="14" xfId="0" applyFill="1" applyBorder="1" applyAlignment="1">
      <alignment vertical="center" wrapText="1"/>
    </xf>
    <xf numFmtId="0" fontId="0" fillId="34" borderId="15" xfId="0" applyFill="1" applyBorder="1" applyAlignment="1">
      <alignment vertical="center" wrapText="1"/>
    </xf>
    <xf numFmtId="0" fontId="0" fillId="34" borderId="16" xfId="0" applyFill="1" applyBorder="1" applyAlignment="1">
      <alignment vertical="center" wrapText="1"/>
    </xf>
    <xf numFmtId="9" fontId="0" fillId="0" borderId="15" xfId="0" applyNumberFormat="1" applyFill="1" applyBorder="1" applyAlignment="1">
      <alignment horizontal="center" vertical="center" wrapText="1"/>
    </xf>
    <xf numFmtId="9" fontId="0" fillId="0" borderId="16" xfId="0" applyNumberFormat="1" applyFill="1" applyBorder="1" applyAlignment="1">
      <alignment horizontal="center" vertical="center" wrapText="1"/>
    </xf>
    <xf numFmtId="0" fontId="16" fillId="0" borderId="44"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0" fillId="34" borderId="14" xfId="0" applyFill="1" applyBorder="1" applyAlignment="1">
      <alignment horizontal="center" vertical="center" wrapText="1"/>
    </xf>
    <xf numFmtId="0" fontId="0" fillId="34" borderId="15" xfId="0" applyFill="1" applyBorder="1" applyAlignment="1">
      <alignment horizontal="center" vertical="center" wrapText="1"/>
    </xf>
    <xf numFmtId="0" fontId="0" fillId="34" borderId="16" xfId="0" applyFill="1" applyBorder="1" applyAlignment="1">
      <alignment horizontal="center" vertical="center" wrapText="1"/>
    </xf>
    <xf numFmtId="164" fontId="0" fillId="38" borderId="14" xfId="42" applyNumberFormat="1" applyFont="1" applyFill="1" applyBorder="1" applyAlignment="1">
      <alignment horizontal="center" vertical="center" wrapText="1"/>
    </xf>
    <xf numFmtId="164" fontId="0" fillId="38" borderId="15" xfId="42" applyNumberFormat="1" applyFont="1" applyFill="1" applyBorder="1" applyAlignment="1">
      <alignment horizontal="center" vertical="center" wrapText="1"/>
    </xf>
    <xf numFmtId="164" fontId="0" fillId="38" borderId="16" xfId="42" applyNumberFormat="1" applyFont="1" applyFill="1" applyBorder="1" applyAlignment="1">
      <alignment horizontal="center" vertical="center" wrapText="1"/>
    </xf>
    <xf numFmtId="0" fontId="0" fillId="38" borderId="14" xfId="0" applyFill="1" applyBorder="1" applyAlignment="1">
      <alignment horizontal="center" vertical="center" wrapText="1"/>
    </xf>
    <xf numFmtId="0" fontId="0" fillId="38" borderId="15" xfId="0" applyFill="1" applyBorder="1" applyAlignment="1">
      <alignment horizontal="center" vertical="center" wrapText="1"/>
    </xf>
    <xf numFmtId="0" fontId="0" fillId="38" borderId="16" xfId="0" applyFill="1" applyBorder="1" applyAlignment="1">
      <alignment horizontal="center" vertical="center" wrapText="1"/>
    </xf>
    <xf numFmtId="0" fontId="0" fillId="33" borderId="19" xfId="0" applyFill="1" applyBorder="1" applyAlignment="1">
      <alignment horizontal="justify" vertical="top" wrapText="1"/>
    </xf>
    <xf numFmtId="0" fontId="0" fillId="33" borderId="21" xfId="0" applyFill="1" applyBorder="1" applyAlignment="1">
      <alignment horizontal="justify" vertical="top"/>
    </xf>
    <xf numFmtId="9" fontId="0" fillId="38" borderId="14" xfId="42" applyFont="1" applyFill="1" applyBorder="1" applyAlignment="1">
      <alignment horizontal="center" vertical="center" wrapText="1"/>
    </xf>
    <xf numFmtId="9" fontId="0" fillId="38" borderId="16" xfId="42" applyFont="1" applyFill="1" applyBorder="1" applyAlignment="1">
      <alignment horizontal="center" vertical="center" wrapText="1"/>
    </xf>
    <xf numFmtId="0" fontId="0" fillId="33" borderId="20" xfId="0" applyFill="1" applyBorder="1" applyAlignment="1">
      <alignment horizontal="justify" vertical="top"/>
    </xf>
    <xf numFmtId="9" fontId="0" fillId="35" borderId="14" xfId="42" applyFont="1" applyFill="1" applyBorder="1" applyAlignment="1">
      <alignment horizontal="center" vertical="center" wrapText="1"/>
    </xf>
    <xf numFmtId="9" fontId="0" fillId="35" borderId="15" xfId="42" applyFont="1" applyFill="1" applyBorder="1" applyAlignment="1">
      <alignment horizontal="center" vertical="center" wrapText="1"/>
    </xf>
    <xf numFmtId="9" fontId="0" fillId="35" borderId="16" xfId="42" applyFont="1" applyFill="1" applyBorder="1" applyAlignment="1">
      <alignment horizontal="center" vertical="center" wrapText="1"/>
    </xf>
    <xf numFmtId="9" fontId="0" fillId="38" borderId="14" xfId="0" applyNumberFormat="1" applyFill="1" applyBorder="1" applyAlignment="1">
      <alignment horizontal="center" vertical="center" wrapText="1"/>
    </xf>
    <xf numFmtId="9" fontId="0" fillId="38" borderId="15" xfId="0" applyNumberFormat="1" applyFill="1" applyBorder="1" applyAlignment="1">
      <alignment horizontal="center" vertical="center" wrapText="1"/>
    </xf>
    <xf numFmtId="9" fontId="0" fillId="38" borderId="16" xfId="0" applyNumberFormat="1" applyFill="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xf>
    <xf numFmtId="0" fontId="16" fillId="0" borderId="39" xfId="0" applyFont="1" applyBorder="1" applyAlignment="1">
      <alignment horizontal="center" vertical="center" wrapText="1"/>
    </xf>
    <xf numFmtId="0" fontId="0" fillId="33" borderId="60" xfId="0" applyFill="1" applyBorder="1" applyAlignment="1">
      <alignment horizontal="left" vertical="top" wrapText="1"/>
    </xf>
    <xf numFmtId="0" fontId="0" fillId="33" borderId="61" xfId="0" applyFill="1" applyBorder="1" applyAlignment="1">
      <alignment horizontal="left" vertical="top" wrapText="1"/>
    </xf>
    <xf numFmtId="0" fontId="0" fillId="34" borderId="24" xfId="0" applyFill="1" applyBorder="1" applyAlignment="1">
      <alignment horizontal="center" vertical="center" wrapText="1"/>
    </xf>
    <xf numFmtId="0" fontId="0" fillId="34" borderId="26" xfId="0" applyFill="1" applyBorder="1" applyAlignment="1">
      <alignment horizontal="center" vertical="center" wrapText="1"/>
    </xf>
    <xf numFmtId="10" fontId="24" fillId="0" borderId="14" xfId="42" applyNumberFormat="1" applyFont="1" applyBorder="1" applyAlignment="1">
      <alignment horizontal="center" vertical="center" wrapText="1"/>
    </xf>
    <xf numFmtId="10" fontId="24" fillId="0" borderId="16" xfId="42" applyNumberFormat="1" applyFont="1" applyBorder="1" applyAlignment="1">
      <alignment horizontal="center" vertical="center" wrapText="1"/>
    </xf>
    <xf numFmtId="9" fontId="0" fillId="34" borderId="18" xfId="0" applyNumberFormat="1" applyFill="1" applyBorder="1" applyAlignment="1">
      <alignment horizontal="center" vertical="center" wrapText="1"/>
    </xf>
    <xf numFmtId="0" fontId="0" fillId="34" borderId="18" xfId="0" applyFill="1" applyBorder="1" applyAlignment="1">
      <alignment horizontal="center" vertical="center" wrapText="1"/>
    </xf>
    <xf numFmtId="9" fontId="0" fillId="34" borderId="19" xfId="0" applyNumberFormat="1" applyFill="1" applyBorder="1" applyAlignment="1">
      <alignment horizontal="center" vertical="center" wrapText="1"/>
    </xf>
    <xf numFmtId="0" fontId="0" fillId="34" borderId="21" xfId="0" applyFill="1" applyBorder="1" applyAlignment="1">
      <alignment horizontal="center" vertical="center" wrapText="1"/>
    </xf>
    <xf numFmtId="0" fontId="0" fillId="34" borderId="19" xfId="0" applyFill="1" applyBorder="1" applyAlignment="1">
      <alignment horizontal="center" vertical="center" wrapText="1"/>
    </xf>
    <xf numFmtId="0" fontId="0" fillId="35" borderId="19" xfId="0" applyFill="1" applyBorder="1" applyAlignment="1">
      <alignment horizontal="center" vertical="center" wrapText="1"/>
    </xf>
    <xf numFmtId="0" fontId="0" fillId="35" borderId="21" xfId="0" applyFill="1" applyBorder="1" applyAlignment="1">
      <alignment horizontal="center" vertical="center" wrapText="1"/>
    </xf>
    <xf numFmtId="9" fontId="0" fillId="35" borderId="19" xfId="42" applyFont="1" applyFill="1" applyBorder="1" applyAlignment="1">
      <alignment horizontal="center" vertical="center" wrapText="1"/>
    </xf>
    <xf numFmtId="9" fontId="0" fillId="35" borderId="21" xfId="42" applyFont="1" applyFill="1" applyBorder="1" applyAlignment="1">
      <alignment horizontal="center" vertical="center" wrapText="1"/>
    </xf>
    <xf numFmtId="10" fontId="0" fillId="0" borderId="29" xfId="42" applyNumberFormat="1" applyFont="1" applyBorder="1" applyAlignment="1">
      <alignment horizontal="center" vertical="center" wrapText="1"/>
    </xf>
    <xf numFmtId="10" fontId="0" fillId="0" borderId="30" xfId="42" applyNumberFormat="1" applyFont="1" applyBorder="1" applyAlignment="1">
      <alignment horizontal="center" vertical="center" wrapText="1"/>
    </xf>
    <xf numFmtId="0" fontId="0" fillId="34" borderId="24" xfId="0" applyFill="1" applyBorder="1" applyAlignment="1">
      <alignment vertical="center" wrapText="1"/>
    </xf>
    <xf numFmtId="0" fontId="0" fillId="34" borderId="27" xfId="0" applyFill="1" applyBorder="1" applyAlignment="1">
      <alignment vertical="center" wrapText="1"/>
    </xf>
    <xf numFmtId="0" fontId="0" fillId="34" borderId="26" xfId="0" applyFill="1" applyBorder="1" applyAlignment="1">
      <alignment vertical="center" wrapText="1"/>
    </xf>
    <xf numFmtId="9" fontId="0" fillId="0" borderId="19" xfId="0" applyNumberFormat="1" applyBorder="1" applyAlignment="1">
      <alignment horizontal="center" vertical="center" wrapText="1"/>
    </xf>
    <xf numFmtId="9" fontId="0" fillId="0" borderId="19" xfId="42" applyFont="1" applyBorder="1" applyAlignment="1">
      <alignment horizontal="center" vertical="center" wrapText="1"/>
    </xf>
    <xf numFmtId="9" fontId="0" fillId="0" borderId="20" xfId="42" applyFont="1" applyBorder="1" applyAlignment="1">
      <alignment horizontal="center" vertical="center" wrapText="1"/>
    </xf>
    <xf numFmtId="9" fontId="0" fillId="0" borderId="21" xfId="42" applyFont="1" applyBorder="1" applyAlignment="1">
      <alignment horizontal="center" vertical="center" wrapText="1"/>
    </xf>
    <xf numFmtId="0" fontId="0" fillId="35" borderId="20" xfId="0" applyFill="1" applyBorder="1" applyAlignment="1">
      <alignment horizontal="center" vertical="center" wrapText="1"/>
    </xf>
    <xf numFmtId="164" fontId="0" fillId="0" borderId="64" xfId="42" applyNumberFormat="1" applyFont="1" applyBorder="1" applyAlignment="1">
      <alignment horizontal="center" vertical="center" wrapText="1"/>
    </xf>
    <xf numFmtId="164" fontId="0" fillId="0" borderId="17" xfId="42" applyNumberFormat="1" applyFont="1" applyBorder="1" applyAlignment="1">
      <alignment horizontal="center" vertical="center" wrapText="1"/>
    </xf>
    <xf numFmtId="164" fontId="0" fillId="0" borderId="30" xfId="42" applyNumberFormat="1" applyFont="1" applyBorder="1" applyAlignment="1">
      <alignment horizontal="center" vertical="center" wrapText="1"/>
    </xf>
    <xf numFmtId="0" fontId="0" fillId="0" borderId="31" xfId="0" applyBorder="1" applyAlignment="1">
      <alignment horizontal="center" vertical="center" wrapText="1"/>
    </xf>
    <xf numFmtId="0" fontId="0" fillId="34" borderId="14" xfId="0" applyFill="1" applyBorder="1" applyAlignment="1">
      <alignment wrapText="1"/>
    </xf>
    <xf numFmtId="0" fontId="0" fillId="34" borderId="16" xfId="0" applyFill="1" applyBorder="1" applyAlignment="1">
      <alignment wrapText="1"/>
    </xf>
    <xf numFmtId="0" fontId="0" fillId="33" borderId="19" xfId="0" applyFill="1" applyBorder="1" applyAlignment="1">
      <alignment horizontal="justify" vertical="top"/>
    </xf>
    <xf numFmtId="0" fontId="0" fillId="33" borderId="34" xfId="0" applyFill="1" applyBorder="1" applyAlignment="1">
      <alignment horizontal="left" vertical="top" wrapText="1"/>
    </xf>
    <xf numFmtId="0" fontId="0" fillId="33" borderId="42" xfId="0" applyFill="1" applyBorder="1" applyAlignment="1">
      <alignment horizontal="left" vertical="top" wrapText="1"/>
    </xf>
    <xf numFmtId="0" fontId="0" fillId="35" borderId="14" xfId="0" applyFill="1" applyBorder="1" applyAlignment="1">
      <alignment horizontal="center" vertical="center" wrapText="1"/>
    </xf>
    <xf numFmtId="0" fontId="0" fillId="35" borderId="15" xfId="0" applyFill="1" applyBorder="1" applyAlignment="1">
      <alignment horizontal="center" vertical="center" wrapText="1"/>
    </xf>
    <xf numFmtId="0" fontId="0" fillId="35" borderId="16" xfId="0" applyFill="1" applyBorder="1" applyAlignment="1">
      <alignment horizontal="center" vertical="center" wrapText="1"/>
    </xf>
    <xf numFmtId="2" fontId="0" fillId="0" borderId="14" xfId="0" applyNumberFormat="1" applyBorder="1" applyAlignment="1">
      <alignment horizontal="center" vertical="center" wrapText="1"/>
    </xf>
    <xf numFmtId="2" fontId="0" fillId="0" borderId="15" xfId="0" applyNumberFormat="1" applyBorder="1" applyAlignment="1">
      <alignment horizontal="center" vertical="center" wrapText="1"/>
    </xf>
    <xf numFmtId="0" fontId="0" fillId="38" borderId="31" xfId="0" applyFill="1" applyBorder="1" applyAlignment="1">
      <alignment horizontal="center" vertical="center" wrapText="1"/>
    </xf>
    <xf numFmtId="0" fontId="0" fillId="34" borderId="31" xfId="0" applyFill="1" applyBorder="1" applyAlignment="1">
      <alignment horizontal="center" vertical="center" wrapText="1"/>
    </xf>
    <xf numFmtId="10" fontId="0" fillId="0" borderId="26" xfId="42" applyNumberFormat="1" applyFont="1" applyBorder="1" applyAlignment="1">
      <alignment horizontal="center" vertical="center" wrapText="1"/>
    </xf>
    <xf numFmtId="9" fontId="0" fillId="0" borderId="15" xfId="0" applyNumberFormat="1" applyBorder="1" applyAlignment="1">
      <alignment horizontal="center" vertical="center" wrapText="1"/>
    </xf>
    <xf numFmtId="9" fontId="0" fillId="0" borderId="16" xfId="0" applyNumberFormat="1" applyBorder="1" applyAlignment="1">
      <alignment horizontal="center" vertical="center" wrapText="1"/>
    </xf>
    <xf numFmtId="9" fontId="0" fillId="34" borderId="14" xfId="0" applyNumberFormat="1" applyFill="1" applyBorder="1" applyAlignment="1">
      <alignment horizontal="center" vertical="center" wrapText="1"/>
    </xf>
    <xf numFmtId="2" fontId="0" fillId="35" borderId="14" xfId="0" applyNumberFormat="1" applyFill="1" applyBorder="1" applyAlignment="1">
      <alignment vertical="center" wrapText="1"/>
    </xf>
    <xf numFmtId="2" fontId="0" fillId="35" borderId="16" xfId="0" applyNumberFormat="1" applyFill="1" applyBorder="1" applyAlignment="1">
      <alignment vertical="center" wrapText="1"/>
    </xf>
    <xf numFmtId="10" fontId="0" fillId="35" borderId="14" xfId="42" applyNumberFormat="1" applyFont="1" applyFill="1" applyBorder="1" applyAlignment="1">
      <alignment horizontal="center" vertical="center" wrapText="1"/>
    </xf>
    <xf numFmtId="10" fontId="0" fillId="35" borderId="16" xfId="42" applyNumberFormat="1" applyFont="1" applyFill="1" applyBorder="1" applyAlignment="1">
      <alignment horizontal="center" vertical="center" wrapText="1"/>
    </xf>
    <xf numFmtId="9" fontId="0" fillId="35" borderId="14" xfId="0" applyNumberFormat="1" applyFill="1" applyBorder="1" applyAlignment="1">
      <alignment horizontal="center" vertical="center" wrapText="1"/>
    </xf>
    <xf numFmtId="9" fontId="0" fillId="35" borderId="16" xfId="0" applyNumberFormat="1" applyFill="1" applyBorder="1" applyAlignment="1">
      <alignment horizontal="center" vertical="center" wrapText="1"/>
    </xf>
    <xf numFmtId="9" fontId="0" fillId="33" borderId="14" xfId="0" applyNumberFormat="1" applyFill="1" applyBorder="1" applyAlignment="1">
      <alignment horizontal="center" vertical="center" wrapText="1"/>
    </xf>
    <xf numFmtId="9" fontId="0" fillId="33" borderId="15" xfId="0" applyNumberFormat="1" applyFill="1" applyBorder="1" applyAlignment="1">
      <alignment horizontal="center" vertical="center" wrapText="1"/>
    </xf>
    <xf numFmtId="9" fontId="0" fillId="33" borderId="16" xfId="0" applyNumberFormat="1" applyFill="1" applyBorder="1" applyAlignment="1">
      <alignment horizontal="center" vertical="center" wrapText="1"/>
    </xf>
    <xf numFmtId="9" fontId="0" fillId="0" borderId="40" xfId="0" applyNumberFormat="1" applyBorder="1" applyAlignment="1">
      <alignment horizontal="center" vertical="center" wrapText="1"/>
    </xf>
    <xf numFmtId="10" fontId="0" fillId="0" borderId="15" xfId="0" applyNumberFormat="1" applyBorder="1" applyAlignment="1">
      <alignment horizontal="center" vertical="center" wrapText="1"/>
    </xf>
    <xf numFmtId="10" fontId="0" fillId="0" borderId="40" xfId="0" applyNumberFormat="1" applyBorder="1" applyAlignment="1">
      <alignment horizontal="center" vertical="center" wrapText="1"/>
    </xf>
    <xf numFmtId="10" fontId="0" fillId="38" borderId="14" xfId="0" applyNumberFormat="1" applyFill="1" applyBorder="1" applyAlignment="1">
      <alignment horizontal="center" vertical="center" wrapText="1"/>
    </xf>
    <xf numFmtId="10" fontId="0" fillId="38" borderId="15" xfId="0" applyNumberFormat="1" applyFill="1" applyBorder="1" applyAlignment="1">
      <alignment horizontal="center" vertical="center" wrapText="1"/>
    </xf>
    <xf numFmtId="10" fontId="0" fillId="38" borderId="40" xfId="0" applyNumberFormat="1" applyFill="1" applyBorder="1" applyAlignment="1">
      <alignment horizontal="center" vertical="center" wrapText="1"/>
    </xf>
    <xf numFmtId="10" fontId="24" fillId="33" borderId="14" xfId="0" applyNumberFormat="1" applyFont="1" applyFill="1" applyBorder="1" applyAlignment="1">
      <alignment horizontal="center" vertical="center" wrapText="1"/>
    </xf>
    <xf numFmtId="10" fontId="24" fillId="33" borderId="15" xfId="0" applyNumberFormat="1" applyFont="1" applyFill="1" applyBorder="1" applyAlignment="1">
      <alignment horizontal="center" vertical="center" wrapText="1"/>
    </xf>
    <xf numFmtId="10" fontId="24" fillId="33" borderId="16" xfId="0" applyNumberFormat="1" applyFont="1" applyFill="1" applyBorder="1" applyAlignment="1">
      <alignment horizontal="center" vertical="center" wrapText="1"/>
    </xf>
    <xf numFmtId="164" fontId="0" fillId="0" borderId="14" xfId="0" applyNumberFormat="1" applyBorder="1" applyAlignment="1">
      <alignment horizontal="center" vertical="center" wrapText="1"/>
    </xf>
    <xf numFmtId="164" fontId="0" fillId="0" borderId="16" xfId="0" applyNumberFormat="1" applyBorder="1" applyAlignment="1">
      <alignment horizontal="center" vertical="center" wrapText="1"/>
    </xf>
    <xf numFmtId="9" fontId="0" fillId="33" borderId="31" xfId="0" applyNumberFormat="1" applyFill="1" applyBorder="1" applyAlignment="1">
      <alignment horizontal="center" vertical="center" wrapText="1"/>
    </xf>
    <xf numFmtId="9" fontId="0" fillId="34" borderId="31" xfId="0" applyNumberFormat="1" applyFill="1" applyBorder="1" applyAlignment="1">
      <alignment horizontal="center" vertical="center" wrapText="1"/>
    </xf>
    <xf numFmtId="9" fontId="0" fillId="34" borderId="16" xfId="0" applyNumberFormat="1" applyFill="1" applyBorder="1" applyAlignment="1">
      <alignment horizontal="center" vertical="center" wrapText="1"/>
    </xf>
    <xf numFmtId="9" fontId="0" fillId="34" borderId="15" xfId="0" applyNumberFormat="1" applyFill="1" applyBorder="1" applyAlignment="1">
      <alignment horizontal="center" vertical="center" wrapText="1"/>
    </xf>
    <xf numFmtId="164" fontId="0" fillId="0" borderId="15" xfId="0" applyNumberFormat="1" applyBorder="1" applyAlignment="1">
      <alignment horizontal="center" vertical="center" wrapText="1"/>
    </xf>
    <xf numFmtId="10" fontId="0" fillId="38" borderId="16" xfId="0" applyNumberFormat="1" applyFill="1" applyBorder="1" applyAlignment="1">
      <alignment horizontal="center" vertical="center" wrapText="1"/>
    </xf>
    <xf numFmtId="0" fontId="0" fillId="0" borderId="55" xfId="0" applyBorder="1" applyAlignment="1">
      <alignment horizontal="center" vertical="center" wrapText="1"/>
    </xf>
    <xf numFmtId="0" fontId="0" fillId="33" borderId="55" xfId="0" applyFill="1" applyBorder="1" applyAlignment="1">
      <alignment horizontal="center" vertical="center" wrapText="1"/>
    </xf>
    <xf numFmtId="0" fontId="0" fillId="33" borderId="20" xfId="0" applyFill="1" applyBorder="1" applyAlignment="1">
      <alignment horizontal="center" vertical="center" wrapText="1"/>
    </xf>
    <xf numFmtId="0" fontId="0" fillId="33" borderId="21" xfId="0" applyFill="1" applyBorder="1" applyAlignment="1">
      <alignment horizontal="center" vertical="center" wrapText="1"/>
    </xf>
    <xf numFmtId="9" fontId="24" fillId="35" borderId="56" xfId="42" applyFont="1" applyFill="1" applyBorder="1" applyAlignment="1">
      <alignment horizontal="center" vertical="center" wrapText="1"/>
    </xf>
    <xf numFmtId="9" fontId="24" fillId="35" borderId="57" xfId="42" applyFont="1" applyFill="1" applyBorder="1" applyAlignment="1">
      <alignment horizontal="center" vertical="center" wrapText="1"/>
    </xf>
    <xf numFmtId="9" fontId="24" fillId="35" borderId="58" xfId="42" applyFont="1" applyFill="1" applyBorder="1" applyAlignment="1">
      <alignment horizontal="center" vertical="center" wrapText="1"/>
    </xf>
    <xf numFmtId="10" fontId="0" fillId="35" borderId="14" xfId="0" applyNumberFormat="1" applyFill="1" applyBorder="1" applyAlignment="1">
      <alignment horizontal="center" vertical="center" wrapText="1"/>
    </xf>
    <xf numFmtId="10" fontId="0" fillId="35" borderId="15" xfId="0" applyNumberFormat="1" applyFill="1" applyBorder="1" applyAlignment="1">
      <alignment horizontal="center" vertical="center" wrapText="1"/>
    </xf>
    <xf numFmtId="10" fontId="0" fillId="35" borderId="16" xfId="0" applyNumberFormat="1" applyFill="1" applyBorder="1" applyAlignment="1">
      <alignment horizontal="center" vertical="center" wrapText="1"/>
    </xf>
  </cellXfs>
  <cellStyles count="45">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3" builtinId="3"/>
    <cellStyle name="Moneda 2" xfId="44"/>
    <cellStyle name="Neutral" xfId="8" builtinId="28" customBuiltin="1"/>
    <cellStyle name="Normal" xfId="0" builtinId="0"/>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84">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1.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2.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3.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4.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5.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6.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9.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3914775</xdr:colOff>
      <xdr:row>5</xdr:row>
      <xdr:rowOff>133350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333375</xdr:colOff>
      <xdr:row>5</xdr:row>
      <xdr:rowOff>114300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9</xdr:col>
      <xdr:colOff>333375</xdr:colOff>
      <xdr:row>5</xdr:row>
      <xdr:rowOff>152400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3810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14</xdr:col>
      <xdr:colOff>1676400</xdr:colOff>
      <xdr:row>5</xdr:row>
      <xdr:rowOff>114300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3467100" y="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14</xdr:col>
      <xdr:colOff>2581275</xdr:colOff>
      <xdr:row>5</xdr:row>
      <xdr:rowOff>114300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4371975" y="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14</xdr:col>
      <xdr:colOff>1676400</xdr:colOff>
      <xdr:row>5</xdr:row>
      <xdr:rowOff>114300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3467100" y="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333375</xdr:colOff>
      <xdr:row>5</xdr:row>
      <xdr:rowOff>114300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9</xdr:col>
      <xdr:colOff>333375</xdr:colOff>
      <xdr:row>5</xdr:row>
      <xdr:rowOff>123825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952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5</xdr:col>
      <xdr:colOff>800100</xdr:colOff>
      <xdr:row>5</xdr:row>
      <xdr:rowOff>161925</xdr:rowOff>
    </xdr:to>
    <xdr:pic>
      <xdr:nvPicPr>
        <xdr:cNvPr id="1025"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285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5</xdr:col>
      <xdr:colOff>2019300</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23825"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66675</xdr:colOff>
      <xdr:row>5</xdr:row>
      <xdr:rowOff>114300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1.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2.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8:J28"/>
  <sheetViews>
    <sheetView showGridLines="0" tabSelected="1" topLeftCell="A7" workbookViewId="0">
      <selection activeCell="F28" sqref="F28"/>
    </sheetView>
  </sheetViews>
  <sheetFormatPr baseColWidth="10" defaultRowHeight="15" x14ac:dyDescent="0.25"/>
  <cols>
    <col min="5" max="5" width="64" customWidth="1"/>
    <col min="6" max="6" width="22.140625" style="63" customWidth="1"/>
    <col min="7" max="7" width="16.85546875" bestFit="1" customWidth="1"/>
    <col min="8" max="8" width="18.5703125" customWidth="1"/>
    <col min="9" max="9" width="13.140625" customWidth="1"/>
  </cols>
  <sheetData>
    <row r="8" spans="1:10" ht="21" x14ac:dyDescent="0.35">
      <c r="A8" s="56"/>
      <c r="B8" s="56"/>
      <c r="C8" s="56"/>
      <c r="D8" s="56"/>
      <c r="E8" s="56"/>
      <c r="F8" s="61"/>
      <c r="G8" s="56"/>
      <c r="H8" s="56"/>
      <c r="I8" s="56"/>
      <c r="J8" s="56"/>
    </row>
    <row r="9" spans="1:10" ht="21" x14ac:dyDescent="0.35">
      <c r="A9" s="56"/>
      <c r="B9" s="56"/>
      <c r="C9" s="56"/>
      <c r="D9" s="56"/>
      <c r="E9" s="134" t="s">
        <v>323</v>
      </c>
      <c r="F9" s="135"/>
      <c r="G9" s="135"/>
      <c r="H9" s="135"/>
      <c r="I9" s="135"/>
      <c r="J9" s="56"/>
    </row>
    <row r="10" spans="1:10" ht="21.75" thickBot="1" x14ac:dyDescent="0.4">
      <c r="A10" s="56"/>
      <c r="B10" s="56"/>
      <c r="C10" s="56"/>
      <c r="D10" s="56"/>
      <c r="E10" s="56"/>
      <c r="F10" s="61"/>
      <c r="G10" s="56"/>
      <c r="H10" s="56"/>
      <c r="I10" s="56"/>
      <c r="J10" s="56"/>
    </row>
    <row r="11" spans="1:10" ht="86.25" customHeight="1" thickBot="1" x14ac:dyDescent="0.4">
      <c r="A11" s="56"/>
      <c r="B11" s="56"/>
      <c r="C11" s="56"/>
      <c r="D11" s="56"/>
      <c r="E11" s="57" t="s">
        <v>222</v>
      </c>
      <c r="F11" s="62" t="s">
        <v>315</v>
      </c>
      <c r="G11" s="64" t="s">
        <v>313</v>
      </c>
      <c r="H11" s="62" t="s">
        <v>314</v>
      </c>
      <c r="I11" s="110" t="s">
        <v>223</v>
      </c>
      <c r="J11" s="56"/>
    </row>
    <row r="12" spans="1:10" ht="21" x14ac:dyDescent="0.35">
      <c r="A12" s="56"/>
      <c r="B12" s="56"/>
      <c r="C12" s="56"/>
      <c r="D12" s="56"/>
      <c r="E12" s="58" t="s">
        <v>225</v>
      </c>
      <c r="F12" s="121">
        <f>+'Identificación y priorización'!N26</f>
        <v>0.66847499999999993</v>
      </c>
      <c r="G12" s="128">
        <f>AVERAGE(F12:F24)</f>
        <v>0.68429166666666663</v>
      </c>
      <c r="H12" s="111">
        <f>+'Identificación y priorización'!L26</f>
        <v>0.86609375</v>
      </c>
      <c r="I12" s="131">
        <f>AVERAGE(H12:H24)</f>
        <v>0.69823319892171176</v>
      </c>
      <c r="J12" s="56"/>
    </row>
    <row r="13" spans="1:10" ht="21" x14ac:dyDescent="0.35">
      <c r="A13" s="56"/>
      <c r="B13" s="56"/>
      <c r="C13" s="56"/>
      <c r="D13" s="56"/>
      <c r="E13" s="59" t="s">
        <v>224</v>
      </c>
      <c r="F13" s="113">
        <f>+'Preparación y formulación'!N24</f>
        <v>0.63440000000000007</v>
      </c>
      <c r="G13" s="129"/>
      <c r="H13" s="120">
        <f>+'Preparación y formulación'!L24</f>
        <v>0.77</v>
      </c>
      <c r="I13" s="132"/>
      <c r="J13" s="56"/>
    </row>
    <row r="14" spans="1:10" ht="21" x14ac:dyDescent="0.35">
      <c r="A14" s="56"/>
      <c r="B14" s="56"/>
      <c r="C14" s="56"/>
      <c r="D14" s="56"/>
      <c r="E14" s="59" t="s">
        <v>226</v>
      </c>
      <c r="F14" s="113">
        <f>+'Implementación y seguimiento'!N18</f>
        <v>0.63666666666666671</v>
      </c>
      <c r="G14" s="129"/>
      <c r="H14" s="113">
        <f>+'Implementación y seguimiento'!L18</f>
        <v>0.74603174603174605</v>
      </c>
      <c r="I14" s="132"/>
      <c r="J14" s="56"/>
    </row>
    <row r="15" spans="1:10" ht="21" x14ac:dyDescent="0.35">
      <c r="A15" s="56"/>
      <c r="B15" s="56"/>
      <c r="C15" s="56"/>
      <c r="D15" s="56"/>
      <c r="E15" s="59" t="s">
        <v>227</v>
      </c>
      <c r="F15" s="113">
        <f>+'Direccionamiento estrategico'!N17</f>
        <v>0.53249999999999997</v>
      </c>
      <c r="G15" s="129"/>
      <c r="H15" s="120">
        <f>+'Direccionamiento estrategico'!L17</f>
        <v>0.43</v>
      </c>
      <c r="I15" s="132"/>
      <c r="J15" s="56"/>
    </row>
    <row r="16" spans="1:10" ht="21" x14ac:dyDescent="0.35">
      <c r="A16" s="56"/>
      <c r="B16" s="56"/>
      <c r="C16" s="56"/>
      <c r="D16" s="56"/>
      <c r="E16" s="59" t="s">
        <v>228</v>
      </c>
      <c r="F16" s="113">
        <f>+'Gestión de comunicaciones'!N18</f>
        <v>0.60500000000000009</v>
      </c>
      <c r="G16" s="129"/>
      <c r="H16" s="113">
        <f>+'Gestión de comunicaciones'!L18</f>
        <v>0.66669999999999996</v>
      </c>
      <c r="I16" s="132"/>
      <c r="J16" s="56"/>
    </row>
    <row r="17" spans="1:10" ht="21" x14ac:dyDescent="0.35">
      <c r="A17" s="56"/>
      <c r="B17" s="56"/>
      <c r="C17" s="56"/>
      <c r="D17" s="56"/>
      <c r="E17" s="59" t="s">
        <v>229</v>
      </c>
      <c r="F17" s="113">
        <f>+'Gestión del talento Humano'!N15</f>
        <v>0.68800000000000006</v>
      </c>
      <c r="G17" s="129"/>
      <c r="H17" s="113">
        <f>+'Gestión del talento Humano'!L15</f>
        <v>0.73040000000000005</v>
      </c>
      <c r="I17" s="132"/>
      <c r="J17" s="56"/>
    </row>
    <row r="18" spans="1:10" ht="21" x14ac:dyDescent="0.35">
      <c r="A18" s="56"/>
      <c r="B18" s="56"/>
      <c r="C18" s="56"/>
      <c r="D18" s="56"/>
      <c r="E18" s="59" t="s">
        <v>230</v>
      </c>
      <c r="F18" s="113">
        <f>+'Gestión contractual'!N15</f>
        <v>0.6</v>
      </c>
      <c r="G18" s="129"/>
      <c r="H18" s="113">
        <f>+'Gestión contractual'!L15</f>
        <v>0.61</v>
      </c>
      <c r="I18" s="132"/>
      <c r="J18" s="56"/>
    </row>
    <row r="19" spans="1:10" ht="21" x14ac:dyDescent="0.35">
      <c r="A19" s="56"/>
      <c r="B19" s="56"/>
      <c r="C19" s="56"/>
      <c r="D19" s="56"/>
      <c r="E19" s="59" t="s">
        <v>231</v>
      </c>
      <c r="F19" s="114">
        <f>+'Gestión Adminstrativa'!N14</f>
        <v>0.8640000000000001</v>
      </c>
      <c r="G19" s="129"/>
      <c r="H19" s="114">
        <f>+'Gestión Adminstrativa'!L14</f>
        <v>0.8</v>
      </c>
      <c r="I19" s="132"/>
      <c r="J19" s="56"/>
    </row>
    <row r="20" spans="1:10" ht="39" customHeight="1" x14ac:dyDescent="0.35">
      <c r="A20" s="56"/>
      <c r="B20" s="56"/>
      <c r="C20" s="56"/>
      <c r="D20" s="56"/>
      <c r="E20" s="108" t="s">
        <v>309</v>
      </c>
      <c r="F20" s="114">
        <f>+'Gestión de tecnologías de la in'!N14</f>
        <v>0.86399999999999999</v>
      </c>
      <c r="G20" s="129"/>
      <c r="H20" s="113">
        <f>+'Gestión de tecnologías de la in'!L14</f>
        <v>0.63</v>
      </c>
      <c r="I20" s="132"/>
      <c r="J20" s="56"/>
    </row>
    <row r="21" spans="1:10" ht="21" x14ac:dyDescent="0.35">
      <c r="A21" s="56"/>
      <c r="B21" s="56"/>
      <c r="C21" s="56"/>
      <c r="D21" s="56"/>
      <c r="E21" s="59" t="s">
        <v>232</v>
      </c>
      <c r="F21" s="113">
        <f>+'Gestión Jurídica'!N15</f>
        <v>0.75</v>
      </c>
      <c r="G21" s="129"/>
      <c r="H21" s="114">
        <f>+'Gestión Jurídica'!L15</f>
        <v>0.86</v>
      </c>
      <c r="I21" s="132"/>
      <c r="J21" s="56"/>
    </row>
    <row r="22" spans="1:10" ht="21" x14ac:dyDescent="0.35">
      <c r="A22" s="56"/>
      <c r="B22" s="56"/>
      <c r="C22" s="56"/>
      <c r="D22" s="56"/>
      <c r="E22" s="59" t="s">
        <v>233</v>
      </c>
      <c r="F22" s="113">
        <f>+'Evaluación control y mejoramien'!N15</f>
        <v>0.75000000000000011</v>
      </c>
      <c r="G22" s="129"/>
      <c r="H22" s="114">
        <f>+'Evaluación control y mejoramien'!L15</f>
        <v>0.86670000000000003</v>
      </c>
      <c r="I22" s="132"/>
      <c r="J22" s="56"/>
    </row>
    <row r="23" spans="1:10" ht="21.75" thickBot="1" x14ac:dyDescent="0.4">
      <c r="A23" s="56"/>
      <c r="B23" s="56"/>
      <c r="C23" s="56"/>
      <c r="D23" s="56"/>
      <c r="E23" s="59" t="s">
        <v>312</v>
      </c>
      <c r="F23" s="113">
        <f>+'Gestión Financiera'!N14</f>
        <v>0.73499999999999999</v>
      </c>
      <c r="G23" s="129"/>
      <c r="H23" s="122">
        <f>+'Gestión Financiera'!L14</f>
        <v>0.72</v>
      </c>
      <c r="I23" s="132"/>
      <c r="J23" s="56"/>
    </row>
    <row r="24" spans="1:10" ht="21.75" thickBot="1" x14ac:dyDescent="0.4">
      <c r="A24" s="56"/>
      <c r="B24" s="56"/>
      <c r="C24" s="56"/>
      <c r="D24" s="56"/>
      <c r="E24" s="60" t="s">
        <v>234</v>
      </c>
      <c r="F24" s="122">
        <f>+'Administración de Recurso'!N19</f>
        <v>0.56774999999999998</v>
      </c>
      <c r="G24" s="130"/>
      <c r="H24" s="123">
        <f>+'Administración de Recurso'!L19</f>
        <v>0.38110608995050571</v>
      </c>
      <c r="I24" s="133"/>
      <c r="J24" s="56"/>
    </row>
    <row r="25" spans="1:10" ht="21" x14ac:dyDescent="0.35">
      <c r="A25" s="56"/>
      <c r="B25" s="56"/>
      <c r="C25" s="56"/>
      <c r="D25" s="56"/>
      <c r="E25" s="56"/>
      <c r="F25" s="61"/>
      <c r="G25" s="56"/>
      <c r="H25" s="56"/>
      <c r="I25" s="56"/>
      <c r="J25" s="56"/>
    </row>
    <row r="26" spans="1:10" ht="21" x14ac:dyDescent="0.35">
      <c r="A26" s="56"/>
      <c r="B26" s="56"/>
      <c r="C26" s="56"/>
      <c r="D26" s="56"/>
      <c r="E26" s="56"/>
      <c r="F26" s="125"/>
      <c r="G26" s="56"/>
      <c r="H26" s="125"/>
      <c r="I26" s="56"/>
      <c r="J26" s="56"/>
    </row>
    <row r="27" spans="1:10" ht="21" x14ac:dyDescent="0.35">
      <c r="A27" s="56"/>
      <c r="B27" s="56"/>
      <c r="C27" s="56"/>
      <c r="D27" s="56"/>
      <c r="E27" s="56"/>
      <c r="F27" s="61"/>
      <c r="G27" s="56"/>
      <c r="H27" s="61"/>
      <c r="I27" s="56"/>
      <c r="J27" s="56"/>
    </row>
    <row r="28" spans="1:10" ht="21" x14ac:dyDescent="0.35">
      <c r="A28" s="56"/>
      <c r="B28" s="56"/>
      <c r="C28" s="56"/>
      <c r="D28" s="56"/>
      <c r="E28" s="56"/>
      <c r="F28" s="61"/>
      <c r="G28" s="56"/>
      <c r="H28" s="56"/>
      <c r="I28" s="56"/>
      <c r="J28" s="56"/>
    </row>
  </sheetData>
  <mergeCells count="3">
    <mergeCell ref="G12:G24"/>
    <mergeCell ref="I12:I24"/>
    <mergeCell ref="E9:I9"/>
  </mergeCell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15"/>
  <sheetViews>
    <sheetView topLeftCell="A4" workbookViewId="0">
      <selection activeCell="A8" sqref="A8:U8"/>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72" t="s">
        <v>347</v>
      </c>
      <c r="B8" s="172"/>
      <c r="C8" s="172"/>
      <c r="D8" s="172"/>
      <c r="E8" s="172"/>
      <c r="F8" s="172"/>
      <c r="G8" s="172"/>
      <c r="H8" s="172"/>
      <c r="I8" s="172"/>
      <c r="J8" s="172"/>
      <c r="K8" s="172"/>
      <c r="L8" s="172"/>
      <c r="M8" s="172"/>
      <c r="N8" s="172"/>
      <c r="O8" s="172"/>
      <c r="P8" s="172"/>
      <c r="Q8" s="172"/>
      <c r="R8" s="172"/>
      <c r="S8" s="172"/>
      <c r="T8" s="172"/>
      <c r="U8" s="172"/>
    </row>
    <row r="9" spans="1:21"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1" ht="30" customHeight="1" x14ac:dyDescent="0.25">
      <c r="A10" s="223"/>
      <c r="B10" s="46"/>
      <c r="C10" s="201" t="s">
        <v>214</v>
      </c>
      <c r="D10" s="202"/>
      <c r="E10" s="201" t="s">
        <v>215</v>
      </c>
      <c r="F10" s="202"/>
      <c r="G10" s="201" t="s">
        <v>216</v>
      </c>
      <c r="H10" s="202"/>
      <c r="I10" s="201" t="s">
        <v>217</v>
      </c>
      <c r="J10" s="202"/>
      <c r="K10" s="225" t="s">
        <v>219</v>
      </c>
      <c r="L10" s="138"/>
      <c r="M10" s="46"/>
      <c r="N10" s="47"/>
      <c r="O10" s="49"/>
      <c r="P10" s="49"/>
      <c r="Q10" s="49"/>
      <c r="R10" s="49"/>
      <c r="S10" s="49"/>
      <c r="T10" s="50"/>
      <c r="U10" s="224"/>
    </row>
    <row r="11" spans="1:21" ht="30" x14ac:dyDescent="0.25">
      <c r="A11" s="144"/>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49"/>
    </row>
    <row r="12" spans="1:21" ht="60" x14ac:dyDescent="0.25">
      <c r="A12" s="178" t="s">
        <v>290</v>
      </c>
      <c r="B12" s="154">
        <v>1</v>
      </c>
      <c r="C12" s="154">
        <v>0</v>
      </c>
      <c r="D12" s="154">
        <v>0.6</v>
      </c>
      <c r="E12" s="154">
        <v>0.5</v>
      </c>
      <c r="F12" s="154">
        <v>0.61</v>
      </c>
      <c r="G12" s="154">
        <v>0.75</v>
      </c>
      <c r="H12" s="277">
        <v>0.61</v>
      </c>
      <c r="I12" s="154">
        <v>1</v>
      </c>
      <c r="J12" s="154"/>
      <c r="K12" s="154">
        <f>+H12</f>
        <v>0.61</v>
      </c>
      <c r="L12" s="220">
        <f>+K12/B12</f>
        <v>0.61</v>
      </c>
      <c r="M12" s="160">
        <v>3</v>
      </c>
      <c r="N12" s="162">
        <f>+S12*T12+S13*T13+S14*T14</f>
        <v>0.6</v>
      </c>
      <c r="O12" s="75" t="s">
        <v>119</v>
      </c>
      <c r="P12" s="19"/>
      <c r="Q12" s="78">
        <v>44928</v>
      </c>
      <c r="R12" s="78">
        <v>45016</v>
      </c>
      <c r="S12" s="14">
        <v>0.2</v>
      </c>
      <c r="T12" s="12">
        <v>1</v>
      </c>
      <c r="U12" s="212" t="s">
        <v>340</v>
      </c>
    </row>
    <row r="13" spans="1:21" ht="62.25" customHeight="1" x14ac:dyDescent="0.25">
      <c r="A13" s="179"/>
      <c r="B13" s="155"/>
      <c r="C13" s="268"/>
      <c r="D13" s="268"/>
      <c r="E13" s="268"/>
      <c r="F13" s="268"/>
      <c r="G13" s="268"/>
      <c r="H13" s="278"/>
      <c r="I13" s="268"/>
      <c r="J13" s="268"/>
      <c r="K13" s="155"/>
      <c r="L13" s="221"/>
      <c r="M13" s="170"/>
      <c r="N13" s="171"/>
      <c r="O13" s="75" t="s">
        <v>120</v>
      </c>
      <c r="P13" s="19"/>
      <c r="Q13" s="78">
        <v>44930</v>
      </c>
      <c r="R13" s="78">
        <v>45291</v>
      </c>
      <c r="S13" s="14">
        <v>0.6</v>
      </c>
      <c r="T13" s="12">
        <v>0.5</v>
      </c>
      <c r="U13" s="216"/>
    </row>
    <row r="14" spans="1:21" ht="81" customHeight="1" x14ac:dyDescent="0.25">
      <c r="A14" s="180"/>
      <c r="B14" s="153"/>
      <c r="C14" s="269"/>
      <c r="D14" s="269"/>
      <c r="E14" s="269"/>
      <c r="F14" s="269"/>
      <c r="G14" s="269"/>
      <c r="H14" s="279"/>
      <c r="I14" s="269"/>
      <c r="J14" s="269"/>
      <c r="K14" s="153"/>
      <c r="L14" s="222"/>
      <c r="M14" s="161"/>
      <c r="N14" s="163"/>
      <c r="O14" s="75" t="s">
        <v>121</v>
      </c>
      <c r="P14" s="19"/>
      <c r="Q14" s="78">
        <v>44933</v>
      </c>
      <c r="R14" s="78">
        <v>45291</v>
      </c>
      <c r="S14" s="14">
        <v>0.2</v>
      </c>
      <c r="T14" s="12">
        <v>0.5</v>
      </c>
      <c r="U14" s="213"/>
    </row>
    <row r="15" spans="1:21" x14ac:dyDescent="0.25">
      <c r="L15" s="10">
        <f>+L12</f>
        <v>0.61</v>
      </c>
      <c r="N15" s="10">
        <f>+N12</f>
        <v>0.6</v>
      </c>
    </row>
  </sheetData>
  <mergeCells count="27">
    <mergeCell ref="F12:F14"/>
    <mergeCell ref="A12:A14"/>
    <mergeCell ref="B12:B14"/>
    <mergeCell ref="C12:C14"/>
    <mergeCell ref="D12:D14"/>
    <mergeCell ref="E12:E14"/>
    <mergeCell ref="M12:M14"/>
    <mergeCell ref="N12:N14"/>
    <mergeCell ref="U12:U14"/>
    <mergeCell ref="G12:G14"/>
    <mergeCell ref="H12:H14"/>
    <mergeCell ref="I12:I14"/>
    <mergeCell ref="J12:J14"/>
    <mergeCell ref="K12:K14"/>
    <mergeCell ref="L12:L14"/>
    <mergeCell ref="A8:U8"/>
    <mergeCell ref="A9:A11"/>
    <mergeCell ref="M9:N9"/>
    <mergeCell ref="O9:T9"/>
    <mergeCell ref="U9:U11"/>
    <mergeCell ref="C10:D10"/>
    <mergeCell ref="E10:F10"/>
    <mergeCell ref="G10:H10"/>
    <mergeCell ref="I10:J10"/>
    <mergeCell ref="K10:L10"/>
    <mergeCell ref="K11:L11"/>
    <mergeCell ref="B9:L9"/>
  </mergeCells>
  <conditionalFormatting sqref="N12:N29">
    <cfRule type="cellIs" dxfId="44" priority="4" operator="between">
      <formula>0.7501</formula>
      <formula>1</formula>
    </cfRule>
    <cfRule type="cellIs" dxfId="43" priority="5" operator="between">
      <formula>0.001</formula>
      <formula>0.5</formula>
    </cfRule>
    <cfRule type="cellIs" dxfId="42" priority="6" operator="between">
      <formula>50%</formula>
      <formula>75%</formula>
    </cfRule>
  </conditionalFormatting>
  <conditionalFormatting sqref="L15">
    <cfRule type="cellIs" dxfId="41" priority="1" operator="between">
      <formula>0.7501</formula>
      <formula>1</formula>
    </cfRule>
    <cfRule type="cellIs" dxfId="40" priority="2" operator="between">
      <formula>0.001</formula>
      <formula>0.5</formula>
    </cfRule>
    <cfRule type="cellIs" dxfId="39" priority="3" operator="between">
      <formula>50%</formula>
      <formula>75%</formula>
    </cfRule>
  </conditionalFormatting>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V14"/>
  <sheetViews>
    <sheetView workbookViewId="0">
      <selection activeCell="H12" sqref="H12:H13"/>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1.28515625" bestFit="1" customWidth="1"/>
    <col min="19" max="19" width="5.5703125" bestFit="1" customWidth="1"/>
    <col min="20" max="20" width="7.42578125" bestFit="1" customWidth="1"/>
    <col min="21" max="21" width="94.7109375" customWidth="1"/>
    <col min="22" max="29" width="11.42578125" customWidth="1"/>
  </cols>
  <sheetData>
    <row r="1" spans="1:22" x14ac:dyDescent="0.25">
      <c r="Q1" s="7"/>
    </row>
    <row r="2" spans="1:22" ht="16.5" x14ac:dyDescent="0.25">
      <c r="Q2" s="8"/>
    </row>
    <row r="8" spans="1:22" ht="58.5" customHeight="1" x14ac:dyDescent="0.25">
      <c r="A8" s="172" t="s">
        <v>347</v>
      </c>
      <c r="B8" s="172"/>
      <c r="C8" s="172"/>
      <c r="D8" s="172"/>
      <c r="E8" s="172"/>
      <c r="F8" s="172"/>
      <c r="G8" s="172"/>
      <c r="H8" s="172"/>
      <c r="I8" s="172"/>
      <c r="J8" s="172"/>
      <c r="K8" s="172"/>
      <c r="L8" s="172"/>
      <c r="M8" s="172"/>
      <c r="N8" s="172"/>
      <c r="O8" s="172"/>
      <c r="P8" s="172"/>
      <c r="Q8" s="172"/>
      <c r="R8" s="172"/>
      <c r="S8" s="172"/>
      <c r="T8" s="172"/>
      <c r="U8" s="172"/>
    </row>
    <row r="9" spans="1:22"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2" ht="30" customHeight="1" x14ac:dyDescent="0.25">
      <c r="A10" s="223"/>
      <c r="B10" s="46"/>
      <c r="C10" s="201" t="s">
        <v>214</v>
      </c>
      <c r="D10" s="202"/>
      <c r="E10" s="201" t="s">
        <v>215</v>
      </c>
      <c r="F10" s="202"/>
      <c r="G10" s="201" t="s">
        <v>216</v>
      </c>
      <c r="H10" s="202"/>
      <c r="I10" s="201" t="s">
        <v>217</v>
      </c>
      <c r="J10" s="202"/>
      <c r="K10" s="225" t="s">
        <v>219</v>
      </c>
      <c r="L10" s="138"/>
      <c r="M10" s="46"/>
      <c r="N10" s="47"/>
      <c r="O10" s="49"/>
      <c r="P10" s="49"/>
      <c r="Q10" s="49"/>
      <c r="R10" s="49"/>
      <c r="S10" s="49"/>
      <c r="T10" s="50"/>
      <c r="U10" s="224"/>
    </row>
    <row r="11" spans="1:22" ht="30" x14ac:dyDescent="0.25">
      <c r="A11" s="144"/>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49"/>
    </row>
    <row r="12" spans="1:22" ht="49.5" customHeight="1" x14ac:dyDescent="0.25">
      <c r="A12" s="195" t="s">
        <v>287</v>
      </c>
      <c r="B12" s="154">
        <v>1</v>
      </c>
      <c r="C12" s="154">
        <v>0.25</v>
      </c>
      <c r="D12" s="154">
        <v>0.15</v>
      </c>
      <c r="E12" s="154">
        <v>0.45</v>
      </c>
      <c r="F12" s="289">
        <v>0.6</v>
      </c>
      <c r="G12" s="154">
        <v>0.85</v>
      </c>
      <c r="H12" s="220">
        <v>0.8</v>
      </c>
      <c r="I12" s="154">
        <v>1</v>
      </c>
      <c r="J12" s="154"/>
      <c r="K12" s="156">
        <f>+H12</f>
        <v>0.8</v>
      </c>
      <c r="L12" s="220">
        <f>+K12/B12</f>
        <v>0.8</v>
      </c>
      <c r="M12" s="160">
        <v>6</v>
      </c>
      <c r="N12" s="273">
        <f>+S12*T12+S13*T13</f>
        <v>0.8640000000000001</v>
      </c>
      <c r="O12" s="99" t="s">
        <v>288</v>
      </c>
      <c r="P12" s="19"/>
      <c r="Q12" s="100">
        <v>44958</v>
      </c>
      <c r="R12" s="100">
        <v>45016</v>
      </c>
      <c r="S12" s="14">
        <v>0.2</v>
      </c>
      <c r="T12" s="12">
        <v>1</v>
      </c>
      <c r="U12" s="212" t="s">
        <v>341</v>
      </c>
    </row>
    <row r="13" spans="1:22" ht="87" customHeight="1" x14ac:dyDescent="0.25">
      <c r="A13" s="197"/>
      <c r="B13" s="153"/>
      <c r="C13" s="269"/>
      <c r="D13" s="269"/>
      <c r="E13" s="269"/>
      <c r="F13" s="290"/>
      <c r="G13" s="269"/>
      <c r="H13" s="222"/>
      <c r="I13" s="269"/>
      <c r="J13" s="269"/>
      <c r="K13" s="153"/>
      <c r="L13" s="222"/>
      <c r="M13" s="161"/>
      <c r="N13" s="274"/>
      <c r="O13" s="99" t="s">
        <v>289</v>
      </c>
      <c r="P13" s="19">
        <v>29700000</v>
      </c>
      <c r="Q13" s="100">
        <v>44958</v>
      </c>
      <c r="R13" s="100">
        <v>45291</v>
      </c>
      <c r="S13" s="14">
        <v>0.8</v>
      </c>
      <c r="T13" s="12">
        <v>0.83</v>
      </c>
      <c r="U13" s="213"/>
    </row>
    <row r="14" spans="1:22" x14ac:dyDescent="0.25">
      <c r="L14" s="10">
        <f>+L12</f>
        <v>0.8</v>
      </c>
      <c r="N14" s="10">
        <f>SUM(N12)</f>
        <v>0.8640000000000001</v>
      </c>
      <c r="V14" s="65"/>
    </row>
  </sheetData>
  <mergeCells count="27">
    <mergeCell ref="F12:F13"/>
    <mergeCell ref="G12:G13"/>
    <mergeCell ref="U12:U13"/>
    <mergeCell ref="H12:H13"/>
    <mergeCell ref="I12:I13"/>
    <mergeCell ref="J12:J13"/>
    <mergeCell ref="K12:K13"/>
    <mergeCell ref="M12:M13"/>
    <mergeCell ref="N12:N13"/>
    <mergeCell ref="L12:L13"/>
    <mergeCell ref="A12:A13"/>
    <mergeCell ref="B12:B13"/>
    <mergeCell ref="C12:C13"/>
    <mergeCell ref="D12:D13"/>
    <mergeCell ref="E12:E13"/>
    <mergeCell ref="A8:U8"/>
    <mergeCell ref="A9:A11"/>
    <mergeCell ref="M9:N9"/>
    <mergeCell ref="O9:T9"/>
    <mergeCell ref="U9:U11"/>
    <mergeCell ref="C10:D10"/>
    <mergeCell ref="E10:F10"/>
    <mergeCell ref="G10:H10"/>
    <mergeCell ref="I10:J10"/>
    <mergeCell ref="K10:L10"/>
    <mergeCell ref="K11:L11"/>
    <mergeCell ref="B9:L9"/>
  </mergeCells>
  <conditionalFormatting sqref="N12:N28">
    <cfRule type="cellIs" dxfId="38" priority="4" operator="between">
      <formula>0.7501</formula>
      <formula>1</formula>
    </cfRule>
    <cfRule type="cellIs" dxfId="37" priority="5" operator="between">
      <formula>0.001</formula>
      <formula>0.499</formula>
    </cfRule>
    <cfRule type="cellIs" dxfId="36" priority="6" operator="between">
      <formula>50%</formula>
      <formula>75%</formula>
    </cfRule>
  </conditionalFormatting>
  <conditionalFormatting sqref="L14">
    <cfRule type="cellIs" dxfId="35" priority="1" operator="between">
      <formula>0.7501</formula>
      <formula>1</formula>
    </cfRule>
    <cfRule type="cellIs" dxfId="34" priority="2" operator="between">
      <formula>0.001</formula>
      <formula>0.499</formula>
    </cfRule>
    <cfRule type="cellIs" dxfId="33" priority="3" operator="between">
      <formula>50%</formula>
      <formula>75%</formula>
    </cfRule>
  </conditionalFormatting>
  <pageMargins left="0.7" right="0.7" top="0.75" bottom="0.75"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V15"/>
  <sheetViews>
    <sheetView topLeftCell="C1" workbookViewId="0">
      <selection activeCell="H12" sqref="H12:H13"/>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2" x14ac:dyDescent="0.25">
      <c r="Q1" s="7"/>
    </row>
    <row r="2" spans="1:22" ht="16.5" x14ac:dyDescent="0.25">
      <c r="Q2" s="8"/>
    </row>
    <row r="8" spans="1:22" ht="58.5" customHeight="1" x14ac:dyDescent="0.25">
      <c r="A8" s="172" t="s">
        <v>347</v>
      </c>
      <c r="B8" s="172"/>
      <c r="C8" s="172"/>
      <c r="D8" s="172"/>
      <c r="E8" s="172"/>
      <c r="F8" s="172"/>
      <c r="G8" s="172"/>
      <c r="H8" s="172"/>
      <c r="I8" s="172"/>
      <c r="J8" s="172"/>
      <c r="K8" s="172"/>
      <c r="L8" s="172"/>
      <c r="M8" s="172"/>
      <c r="N8" s="172"/>
      <c r="O8" s="172"/>
      <c r="P8" s="172"/>
      <c r="Q8" s="172"/>
      <c r="R8" s="172"/>
      <c r="S8" s="172"/>
      <c r="T8" s="172"/>
      <c r="U8" s="172"/>
    </row>
    <row r="9" spans="1:22"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2" ht="30" customHeight="1" x14ac:dyDescent="0.25">
      <c r="A10" s="223"/>
      <c r="B10" s="46"/>
      <c r="C10" s="201" t="s">
        <v>214</v>
      </c>
      <c r="D10" s="202"/>
      <c r="E10" s="201" t="s">
        <v>215</v>
      </c>
      <c r="F10" s="202"/>
      <c r="G10" s="201" t="s">
        <v>216</v>
      </c>
      <c r="H10" s="202"/>
      <c r="I10" s="201" t="s">
        <v>217</v>
      </c>
      <c r="J10" s="202"/>
      <c r="K10" s="225" t="s">
        <v>219</v>
      </c>
      <c r="L10" s="138"/>
      <c r="M10" s="46"/>
      <c r="N10" s="47"/>
      <c r="O10" s="49"/>
      <c r="P10" s="49"/>
      <c r="Q10" s="49"/>
      <c r="R10" s="49"/>
      <c r="S10" s="49"/>
      <c r="T10" s="50"/>
      <c r="U10" s="224"/>
    </row>
    <row r="11" spans="1:22" ht="30" x14ac:dyDescent="0.25">
      <c r="A11" s="144"/>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49"/>
    </row>
    <row r="12" spans="1:22" ht="59.25" customHeight="1" x14ac:dyDescent="0.25">
      <c r="A12" s="178" t="s">
        <v>310</v>
      </c>
      <c r="B12" s="191">
        <v>1</v>
      </c>
      <c r="C12" s="191">
        <v>0.1</v>
      </c>
      <c r="D12" s="292">
        <v>0.25</v>
      </c>
      <c r="E12" s="191">
        <v>0.4</v>
      </c>
      <c r="F12" s="191">
        <v>0.63</v>
      </c>
      <c r="G12" s="191">
        <v>0.75</v>
      </c>
      <c r="H12" s="291">
        <v>0.63</v>
      </c>
      <c r="I12" s="191">
        <v>1</v>
      </c>
      <c r="J12" s="191"/>
      <c r="K12" s="154">
        <f>+F12</f>
        <v>0.63</v>
      </c>
      <c r="L12" s="277">
        <f>+K12/B12</f>
        <v>0.63</v>
      </c>
      <c r="M12" s="160">
        <v>3</v>
      </c>
      <c r="N12" s="162">
        <f>+S12*T12++S13*T13</f>
        <v>0.86399999999999999</v>
      </c>
      <c r="O12" s="75" t="s">
        <v>291</v>
      </c>
      <c r="P12" s="19">
        <v>626446539</v>
      </c>
      <c r="Q12" s="9">
        <v>44652</v>
      </c>
      <c r="R12" s="9">
        <v>44926</v>
      </c>
      <c r="S12" s="14">
        <v>0.5</v>
      </c>
      <c r="T12" s="12">
        <v>1</v>
      </c>
      <c r="U12" s="212" t="s">
        <v>348</v>
      </c>
    </row>
    <row r="13" spans="1:22" ht="80.25" customHeight="1" x14ac:dyDescent="0.25">
      <c r="A13" s="180"/>
      <c r="B13" s="153"/>
      <c r="C13" s="269"/>
      <c r="D13" s="293"/>
      <c r="E13" s="269"/>
      <c r="F13" s="269"/>
      <c r="G13" s="269"/>
      <c r="H13" s="279"/>
      <c r="I13" s="269"/>
      <c r="J13" s="269"/>
      <c r="K13" s="153"/>
      <c r="L13" s="279"/>
      <c r="M13" s="161"/>
      <c r="N13" s="163"/>
      <c r="O13" s="75" t="s">
        <v>292</v>
      </c>
      <c r="P13" s="19">
        <v>950000000</v>
      </c>
      <c r="Q13" s="9">
        <v>44593</v>
      </c>
      <c r="R13" s="9">
        <v>44926</v>
      </c>
      <c r="S13" s="14">
        <v>0.5</v>
      </c>
      <c r="T13" s="12">
        <v>0.72799999999999998</v>
      </c>
      <c r="U13" s="213"/>
    </row>
    <row r="14" spans="1:22" x14ac:dyDescent="0.25">
      <c r="L14" s="10">
        <f>+L12</f>
        <v>0.63</v>
      </c>
      <c r="N14" s="10">
        <f>+N12</f>
        <v>0.86399999999999999</v>
      </c>
      <c r="V14" s="65"/>
    </row>
    <row r="15" spans="1:22" x14ac:dyDescent="0.25">
      <c r="D15" t="s">
        <v>311</v>
      </c>
    </row>
  </sheetData>
  <mergeCells count="27">
    <mergeCell ref="F12:F13"/>
    <mergeCell ref="A12:A13"/>
    <mergeCell ref="B12:B13"/>
    <mergeCell ref="C12:C13"/>
    <mergeCell ref="D12:D13"/>
    <mergeCell ref="E12:E13"/>
    <mergeCell ref="M12:M13"/>
    <mergeCell ref="N12:N13"/>
    <mergeCell ref="U12:U13"/>
    <mergeCell ref="G12:G13"/>
    <mergeCell ref="H12:H13"/>
    <mergeCell ref="I12:I13"/>
    <mergeCell ref="J12:J13"/>
    <mergeCell ref="K12:K13"/>
    <mergeCell ref="L12:L13"/>
    <mergeCell ref="A8:U8"/>
    <mergeCell ref="A9:A11"/>
    <mergeCell ref="M9:N9"/>
    <mergeCell ref="O9:T9"/>
    <mergeCell ref="U9:U11"/>
    <mergeCell ref="C10:D10"/>
    <mergeCell ref="E10:F10"/>
    <mergeCell ref="G10:H10"/>
    <mergeCell ref="I10:J10"/>
    <mergeCell ref="K10:L10"/>
    <mergeCell ref="K11:L11"/>
    <mergeCell ref="B9:L9"/>
  </mergeCells>
  <conditionalFormatting sqref="N12:N28">
    <cfRule type="cellIs" dxfId="32" priority="7" operator="between">
      <formula>0.7501</formula>
      <formula>1</formula>
    </cfRule>
    <cfRule type="cellIs" dxfId="31" priority="8" operator="between">
      <formula>0.001</formula>
      <formula>0.5</formula>
    </cfRule>
    <cfRule type="cellIs" dxfId="30" priority="9" operator="between">
      <formula>50%</formula>
      <formula>75%</formula>
    </cfRule>
  </conditionalFormatting>
  <conditionalFormatting sqref="L14">
    <cfRule type="cellIs" dxfId="29" priority="1" operator="between">
      <formula>0.7501</formula>
      <formula>1</formula>
    </cfRule>
    <cfRule type="cellIs" dxfId="28" priority="2" operator="between">
      <formula>0.001</formula>
      <formula>0.5</formula>
    </cfRule>
    <cfRule type="cellIs" dxfId="27" priority="3" operator="between">
      <formula>50%</formula>
      <formula>75%</formula>
    </cfRule>
  </conditionalFormatting>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15"/>
  <sheetViews>
    <sheetView workbookViewId="0">
      <selection activeCell="A8" sqref="A8:U8"/>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97" customWidth="1"/>
    <col min="22" max="29" width="11.42578125" customWidth="1"/>
  </cols>
  <sheetData>
    <row r="1" spans="1:21" x14ac:dyDescent="0.25">
      <c r="Q1" s="7"/>
    </row>
    <row r="2" spans="1:21" ht="16.5" x14ac:dyDescent="0.25">
      <c r="Q2" s="8"/>
    </row>
    <row r="8" spans="1:21" ht="58.5" customHeight="1" x14ac:dyDescent="0.25">
      <c r="A8" s="172" t="s">
        <v>347</v>
      </c>
      <c r="B8" s="172"/>
      <c r="C8" s="172"/>
      <c r="D8" s="172"/>
      <c r="E8" s="172"/>
      <c r="F8" s="172"/>
      <c r="G8" s="172"/>
      <c r="H8" s="172"/>
      <c r="I8" s="172"/>
      <c r="J8" s="172"/>
      <c r="K8" s="172"/>
      <c r="L8" s="172"/>
      <c r="M8" s="172"/>
      <c r="N8" s="172"/>
      <c r="O8" s="172"/>
      <c r="P8" s="172"/>
      <c r="Q8" s="172"/>
      <c r="R8" s="172"/>
      <c r="S8" s="172"/>
      <c r="T8" s="172"/>
      <c r="U8" s="172"/>
    </row>
    <row r="9" spans="1:21"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1" ht="30" customHeight="1" x14ac:dyDescent="0.25">
      <c r="A10" s="223"/>
      <c r="B10" s="46"/>
      <c r="C10" s="201" t="s">
        <v>214</v>
      </c>
      <c r="D10" s="202"/>
      <c r="E10" s="201" t="s">
        <v>215</v>
      </c>
      <c r="F10" s="202"/>
      <c r="G10" s="201" t="s">
        <v>216</v>
      </c>
      <c r="H10" s="202"/>
      <c r="I10" s="201" t="s">
        <v>217</v>
      </c>
      <c r="J10" s="202"/>
      <c r="K10" s="225" t="s">
        <v>219</v>
      </c>
      <c r="L10" s="138"/>
      <c r="M10" s="46"/>
      <c r="N10" s="47"/>
      <c r="O10" s="49"/>
      <c r="P10" s="49"/>
      <c r="Q10" s="49"/>
      <c r="R10" s="49"/>
      <c r="S10" s="49"/>
      <c r="T10" s="50"/>
      <c r="U10" s="224"/>
    </row>
    <row r="11" spans="1:21" ht="30" x14ac:dyDescent="0.25">
      <c r="A11" s="144"/>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49"/>
    </row>
    <row r="12" spans="1:21" ht="105" customHeight="1" x14ac:dyDescent="0.25">
      <c r="A12" s="178" t="s">
        <v>283</v>
      </c>
      <c r="B12" s="154">
        <v>1</v>
      </c>
      <c r="C12" s="154">
        <v>0.09</v>
      </c>
      <c r="D12" s="270">
        <v>0.09</v>
      </c>
      <c r="E12" s="289">
        <v>0.22500000000000001</v>
      </c>
      <c r="F12" s="154">
        <v>0.22500000000000001</v>
      </c>
      <c r="G12" s="154">
        <v>0.86499999999999999</v>
      </c>
      <c r="H12" s="220">
        <v>0.86</v>
      </c>
      <c r="I12" s="154">
        <v>1</v>
      </c>
      <c r="J12" s="154"/>
      <c r="K12" s="156">
        <f>+H12</f>
        <v>0.86</v>
      </c>
      <c r="L12" s="283">
        <f>+K12/B12</f>
        <v>0.86</v>
      </c>
      <c r="M12" s="160">
        <v>3</v>
      </c>
      <c r="N12" s="176">
        <f>+S12*T12+S13*T13+S14*T14</f>
        <v>0.75</v>
      </c>
      <c r="O12" s="75" t="s">
        <v>284</v>
      </c>
      <c r="P12" s="19"/>
      <c r="Q12" s="78">
        <v>44958</v>
      </c>
      <c r="R12" s="78">
        <v>45291</v>
      </c>
      <c r="S12" s="14">
        <v>0.5</v>
      </c>
      <c r="T12" s="15">
        <v>0.75</v>
      </c>
      <c r="U12" s="175" t="s">
        <v>346</v>
      </c>
    </row>
    <row r="13" spans="1:21" ht="45" x14ac:dyDescent="0.25">
      <c r="A13" s="179"/>
      <c r="B13" s="155"/>
      <c r="C13" s="268"/>
      <c r="D13" s="294"/>
      <c r="E13" s="295"/>
      <c r="F13" s="268"/>
      <c r="G13" s="268"/>
      <c r="H13" s="221"/>
      <c r="I13" s="268"/>
      <c r="J13" s="268"/>
      <c r="K13" s="155"/>
      <c r="L13" s="284"/>
      <c r="M13" s="170"/>
      <c r="N13" s="181"/>
      <c r="O13" s="75" t="s">
        <v>21</v>
      </c>
      <c r="P13" s="19"/>
      <c r="Q13" s="78">
        <v>44958</v>
      </c>
      <c r="R13" s="78">
        <v>45291</v>
      </c>
      <c r="S13" s="14">
        <v>0.25</v>
      </c>
      <c r="T13" s="15">
        <v>1</v>
      </c>
      <c r="U13" s="159"/>
    </row>
    <row r="14" spans="1:21" ht="45" x14ac:dyDescent="0.25">
      <c r="A14" s="180"/>
      <c r="B14" s="153"/>
      <c r="C14" s="269"/>
      <c r="D14" s="293"/>
      <c r="E14" s="290"/>
      <c r="F14" s="269"/>
      <c r="G14" s="269"/>
      <c r="H14" s="222"/>
      <c r="I14" s="269"/>
      <c r="J14" s="269"/>
      <c r="K14" s="153"/>
      <c r="L14" s="296"/>
      <c r="M14" s="161"/>
      <c r="N14" s="177"/>
      <c r="O14" s="75" t="s">
        <v>285</v>
      </c>
      <c r="P14" s="19"/>
      <c r="Q14" s="78">
        <v>44958</v>
      </c>
      <c r="R14" s="78">
        <v>45291</v>
      </c>
      <c r="S14" s="14">
        <v>0.25</v>
      </c>
      <c r="T14" s="15">
        <v>0.5</v>
      </c>
      <c r="U14" s="158"/>
    </row>
    <row r="15" spans="1:21" x14ac:dyDescent="0.25">
      <c r="L15" s="10">
        <f>+L12</f>
        <v>0.86</v>
      </c>
      <c r="N15" s="10">
        <f>+N12</f>
        <v>0.75</v>
      </c>
    </row>
  </sheetData>
  <mergeCells count="27">
    <mergeCell ref="U12:U14"/>
    <mergeCell ref="A12:A14"/>
    <mergeCell ref="B12:B14"/>
    <mergeCell ref="C12:C14"/>
    <mergeCell ref="D12:D14"/>
    <mergeCell ref="E12:E14"/>
    <mergeCell ref="F12:F14"/>
    <mergeCell ref="G12:G14"/>
    <mergeCell ref="H12:H14"/>
    <mergeCell ref="I12:I14"/>
    <mergeCell ref="J12:J14"/>
    <mergeCell ref="K12:K14"/>
    <mergeCell ref="L12:L14"/>
    <mergeCell ref="M12:M14"/>
    <mergeCell ref="N12:N14"/>
    <mergeCell ref="A8:U8"/>
    <mergeCell ref="A9:A11"/>
    <mergeCell ref="M9:N9"/>
    <mergeCell ref="O9:T9"/>
    <mergeCell ref="U9:U11"/>
    <mergeCell ref="C10:D10"/>
    <mergeCell ref="E10:F10"/>
    <mergeCell ref="G10:H10"/>
    <mergeCell ref="I10:J10"/>
    <mergeCell ref="K10:L10"/>
    <mergeCell ref="K11:L11"/>
    <mergeCell ref="B9:L9"/>
  </mergeCells>
  <conditionalFormatting sqref="N12:N29">
    <cfRule type="cellIs" dxfId="26" priority="4" operator="between">
      <formula>0.7501</formula>
      <formula>1</formula>
    </cfRule>
    <cfRule type="cellIs" dxfId="25" priority="5" operator="between">
      <formula>0.001</formula>
      <formula>0.5</formula>
    </cfRule>
    <cfRule type="cellIs" dxfId="24" priority="6" operator="between">
      <formula>50%</formula>
      <formula>75%</formula>
    </cfRule>
  </conditionalFormatting>
  <conditionalFormatting sqref="L15">
    <cfRule type="cellIs" dxfId="23" priority="1" operator="between">
      <formula>0.7501</formula>
      <formula>1</formula>
    </cfRule>
    <cfRule type="cellIs" dxfId="22" priority="2" operator="between">
      <formula>0.001</formula>
      <formula>0.5</formula>
    </cfRule>
    <cfRule type="cellIs" dxfId="21" priority="3" operator="between">
      <formula>50%</formula>
      <formula>75%</formula>
    </cfRule>
  </conditionalFormatting>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5"/>
  <sheetViews>
    <sheetView workbookViewId="0">
      <selection activeCell="H12" sqref="H12:H14"/>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72" t="s">
        <v>347</v>
      </c>
      <c r="B8" s="172"/>
      <c r="C8" s="172"/>
      <c r="D8" s="172"/>
      <c r="E8" s="172"/>
      <c r="F8" s="172"/>
      <c r="G8" s="172"/>
      <c r="H8" s="172"/>
      <c r="I8" s="172"/>
      <c r="J8" s="172"/>
      <c r="K8" s="172"/>
      <c r="L8" s="172"/>
      <c r="M8" s="172"/>
      <c r="N8" s="172"/>
      <c r="O8" s="172"/>
      <c r="P8" s="172"/>
      <c r="Q8" s="172"/>
      <c r="R8" s="172"/>
      <c r="S8" s="172"/>
      <c r="T8" s="172"/>
      <c r="U8" s="172"/>
    </row>
    <row r="9" spans="1:21"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1" ht="30" customHeight="1" x14ac:dyDescent="0.25">
      <c r="A10" s="223"/>
      <c r="B10" s="46"/>
      <c r="C10" s="201" t="s">
        <v>214</v>
      </c>
      <c r="D10" s="202"/>
      <c r="E10" s="201" t="s">
        <v>215</v>
      </c>
      <c r="F10" s="202"/>
      <c r="G10" s="201" t="s">
        <v>216</v>
      </c>
      <c r="H10" s="202"/>
      <c r="I10" s="201" t="s">
        <v>217</v>
      </c>
      <c r="J10" s="202"/>
      <c r="K10" s="225" t="s">
        <v>219</v>
      </c>
      <c r="L10" s="138"/>
      <c r="M10" s="46"/>
      <c r="N10" s="47"/>
      <c r="O10" s="49"/>
      <c r="P10" s="49"/>
      <c r="Q10" s="49"/>
      <c r="R10" s="49"/>
      <c r="S10" s="49"/>
      <c r="T10" s="50"/>
      <c r="U10" s="224"/>
    </row>
    <row r="11" spans="1:21" ht="30" x14ac:dyDescent="0.25">
      <c r="A11" s="144"/>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49"/>
    </row>
    <row r="12" spans="1:21" ht="29.25" customHeight="1" x14ac:dyDescent="0.25">
      <c r="A12" s="178" t="s">
        <v>282</v>
      </c>
      <c r="B12" s="154">
        <v>1</v>
      </c>
      <c r="C12" s="154">
        <v>0.25</v>
      </c>
      <c r="D12" s="289">
        <v>0.29170000000000001</v>
      </c>
      <c r="E12" s="154">
        <v>0.5</v>
      </c>
      <c r="F12" s="289">
        <v>0.55830000000000002</v>
      </c>
      <c r="G12" s="154">
        <v>0.75</v>
      </c>
      <c r="H12" s="220">
        <v>0.86670000000000003</v>
      </c>
      <c r="I12" s="154">
        <v>1</v>
      </c>
      <c r="J12" s="154"/>
      <c r="K12" s="154">
        <f>+H12</f>
        <v>0.86670000000000003</v>
      </c>
      <c r="L12" s="220">
        <f>+H12/B12</f>
        <v>0.86670000000000003</v>
      </c>
      <c r="M12" s="160">
        <v>3</v>
      </c>
      <c r="N12" s="162">
        <f>+S12*T12+S13*T13+S14*T14</f>
        <v>0.75000000000000011</v>
      </c>
      <c r="O12" s="2" t="s">
        <v>29</v>
      </c>
      <c r="P12" s="19"/>
      <c r="Q12" s="78">
        <v>45047</v>
      </c>
      <c r="R12" s="78">
        <v>45291</v>
      </c>
      <c r="S12" s="14">
        <v>0.4</v>
      </c>
      <c r="T12" s="15">
        <v>0.75</v>
      </c>
      <c r="U12" s="212" t="s">
        <v>343</v>
      </c>
    </row>
    <row r="13" spans="1:21" ht="21" customHeight="1" x14ac:dyDescent="0.25">
      <c r="A13" s="179"/>
      <c r="B13" s="155"/>
      <c r="C13" s="268"/>
      <c r="D13" s="295"/>
      <c r="E13" s="268"/>
      <c r="F13" s="295"/>
      <c r="G13" s="268"/>
      <c r="H13" s="221"/>
      <c r="I13" s="268"/>
      <c r="J13" s="268"/>
      <c r="K13" s="155"/>
      <c r="L13" s="221"/>
      <c r="M13" s="170"/>
      <c r="N13" s="171"/>
      <c r="O13" s="2" t="s">
        <v>30</v>
      </c>
      <c r="P13" s="19"/>
      <c r="Q13" s="78">
        <v>44930</v>
      </c>
      <c r="R13" s="78">
        <v>45291</v>
      </c>
      <c r="S13" s="14">
        <v>0.4</v>
      </c>
      <c r="T13" s="15">
        <v>0.75</v>
      </c>
      <c r="U13" s="216"/>
    </row>
    <row r="14" spans="1:21" ht="87.75" customHeight="1" x14ac:dyDescent="0.25">
      <c r="A14" s="180"/>
      <c r="B14" s="153"/>
      <c r="C14" s="269"/>
      <c r="D14" s="290"/>
      <c r="E14" s="269"/>
      <c r="F14" s="290"/>
      <c r="G14" s="269"/>
      <c r="H14" s="222"/>
      <c r="I14" s="269"/>
      <c r="J14" s="269"/>
      <c r="K14" s="153"/>
      <c r="L14" s="222"/>
      <c r="M14" s="161"/>
      <c r="N14" s="163"/>
      <c r="O14" s="2" t="s">
        <v>31</v>
      </c>
      <c r="P14" s="19"/>
      <c r="Q14" s="78">
        <v>44930</v>
      </c>
      <c r="R14" s="78">
        <v>45291</v>
      </c>
      <c r="S14" s="14">
        <v>0.2</v>
      </c>
      <c r="T14" s="15">
        <v>0.75</v>
      </c>
      <c r="U14" s="213"/>
    </row>
    <row r="15" spans="1:21" x14ac:dyDescent="0.25">
      <c r="L15" s="10">
        <f>+L12</f>
        <v>0.86670000000000003</v>
      </c>
      <c r="N15" s="10">
        <f>+N12</f>
        <v>0.75000000000000011</v>
      </c>
    </row>
  </sheetData>
  <mergeCells count="27">
    <mergeCell ref="F12:F14"/>
    <mergeCell ref="G12:G14"/>
    <mergeCell ref="N12:N14"/>
    <mergeCell ref="U12:U14"/>
    <mergeCell ref="H12:H14"/>
    <mergeCell ref="I12:I14"/>
    <mergeCell ref="J12:J14"/>
    <mergeCell ref="K12:K14"/>
    <mergeCell ref="L12:L14"/>
    <mergeCell ref="M12:M14"/>
    <mergeCell ref="A12:A14"/>
    <mergeCell ref="B12:B14"/>
    <mergeCell ref="C12:C14"/>
    <mergeCell ref="D12:D14"/>
    <mergeCell ref="E12:E14"/>
    <mergeCell ref="A8:U8"/>
    <mergeCell ref="A9:A11"/>
    <mergeCell ref="M9:N9"/>
    <mergeCell ref="O9:T9"/>
    <mergeCell ref="U9:U11"/>
    <mergeCell ref="C10:D10"/>
    <mergeCell ref="E10:F10"/>
    <mergeCell ref="G10:H10"/>
    <mergeCell ref="I10:J10"/>
    <mergeCell ref="K10:L10"/>
    <mergeCell ref="K11:L11"/>
    <mergeCell ref="B9:L9"/>
  </mergeCells>
  <conditionalFormatting sqref="N12:N29">
    <cfRule type="cellIs" dxfId="20" priority="7" operator="between">
      <formula>0.7501</formula>
      <formula>1</formula>
    </cfRule>
    <cfRule type="cellIs" dxfId="19" priority="8" operator="between">
      <formula>0.001</formula>
      <formula>0.5</formula>
    </cfRule>
    <cfRule type="cellIs" dxfId="18" priority="9" operator="between">
      <formula>50%</formula>
      <formula>75%</formula>
    </cfRule>
  </conditionalFormatting>
  <conditionalFormatting sqref="L15">
    <cfRule type="cellIs" dxfId="17" priority="1" operator="between">
      <formula>0.7501</formula>
      <formula>1</formula>
    </cfRule>
    <cfRule type="cellIs" dxfId="16" priority="2" operator="between">
      <formula>0.001</formula>
      <formula>0.5</formula>
    </cfRule>
    <cfRule type="cellIs" dxfId="15" priority="3" operator="between">
      <formula>50%</formula>
      <formula>75%</formula>
    </cfRule>
  </conditionalFormatting>
  <pageMargins left="0.7" right="0.7" top="0.75" bottom="0.75" header="0.3" footer="0.3"/>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2"/>
  <sheetViews>
    <sheetView topLeftCell="A13" workbookViewId="0">
      <selection activeCell="H20" sqref="H20"/>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23.85546875" customWidth="1"/>
    <col min="18" max="18" width="10.7109375" bestFit="1" customWidth="1"/>
    <col min="19" max="19" width="5.5703125" bestFit="1" customWidth="1"/>
    <col min="20" max="20" width="7.42578125" bestFit="1" customWidth="1"/>
    <col min="21" max="21" width="93.85546875" customWidth="1"/>
    <col min="22" max="29" width="11.42578125" customWidth="1"/>
  </cols>
  <sheetData>
    <row r="1" spans="1:21" x14ac:dyDescent="0.25">
      <c r="Q1" s="7"/>
    </row>
    <row r="2" spans="1:21" ht="16.5" x14ac:dyDescent="0.25">
      <c r="Q2" s="8"/>
    </row>
    <row r="8" spans="1:21" ht="58.5" customHeight="1" x14ac:dyDescent="0.25">
      <c r="A8" s="172" t="s">
        <v>347</v>
      </c>
      <c r="B8" s="172"/>
      <c r="C8" s="172"/>
      <c r="D8" s="172"/>
      <c r="E8" s="172"/>
      <c r="F8" s="172"/>
      <c r="G8" s="172"/>
      <c r="H8" s="172"/>
      <c r="I8" s="172"/>
      <c r="J8" s="172"/>
      <c r="K8" s="172"/>
      <c r="L8" s="172"/>
      <c r="M8" s="172"/>
      <c r="N8" s="172"/>
      <c r="O8" s="172"/>
      <c r="P8" s="172"/>
      <c r="Q8" s="172"/>
      <c r="R8" s="172"/>
      <c r="S8" s="172"/>
      <c r="T8" s="172"/>
      <c r="U8" s="172"/>
    </row>
    <row r="9" spans="1:21"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1" ht="30" customHeight="1" x14ac:dyDescent="0.25">
      <c r="A10" s="223"/>
      <c r="B10" s="46"/>
      <c r="C10" s="201" t="s">
        <v>214</v>
      </c>
      <c r="D10" s="202"/>
      <c r="E10" s="201" t="s">
        <v>215</v>
      </c>
      <c r="F10" s="202"/>
      <c r="G10" s="201" t="s">
        <v>216</v>
      </c>
      <c r="H10" s="202"/>
      <c r="I10" s="201" t="s">
        <v>217</v>
      </c>
      <c r="J10" s="202"/>
      <c r="K10" s="225" t="s">
        <v>219</v>
      </c>
      <c r="L10" s="138"/>
      <c r="M10" s="46"/>
      <c r="N10" s="47"/>
      <c r="O10" s="49"/>
      <c r="P10" s="49"/>
      <c r="Q10" s="49"/>
      <c r="R10" s="49"/>
      <c r="S10" s="49"/>
      <c r="T10" s="50"/>
      <c r="U10" s="224"/>
    </row>
    <row r="11" spans="1:21" ht="30" x14ac:dyDescent="0.25">
      <c r="A11" s="144"/>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49"/>
    </row>
    <row r="12" spans="1:21" ht="63" x14ac:dyDescent="0.25">
      <c r="A12" s="178" t="s">
        <v>75</v>
      </c>
      <c r="B12" s="154">
        <v>0.9294</v>
      </c>
      <c r="C12" s="154">
        <v>0</v>
      </c>
      <c r="D12" s="154">
        <v>0</v>
      </c>
      <c r="E12" s="154">
        <v>0.5282</v>
      </c>
      <c r="F12" s="154">
        <v>8.5199999999999998E-2</v>
      </c>
      <c r="G12" s="154">
        <v>0.8669</v>
      </c>
      <c r="H12" s="275">
        <v>0.2437</v>
      </c>
      <c r="I12" s="154">
        <v>0.9294</v>
      </c>
      <c r="J12" s="154"/>
      <c r="K12" s="156">
        <f>+H12</f>
        <v>0.2437</v>
      </c>
      <c r="L12" s="304">
        <f>+K12/B12</f>
        <v>0.26221217990101142</v>
      </c>
      <c r="M12" s="160">
        <v>4</v>
      </c>
      <c r="N12" s="162">
        <f>+S12*T12+S13*T13+S14*T14</f>
        <v>0.47299999999999998</v>
      </c>
      <c r="O12" s="106" t="s">
        <v>302</v>
      </c>
      <c r="P12" s="19">
        <v>0</v>
      </c>
      <c r="Q12" s="102">
        <v>44927</v>
      </c>
      <c r="R12" s="102">
        <v>45291</v>
      </c>
      <c r="S12" s="14">
        <v>0.3</v>
      </c>
      <c r="T12" s="12">
        <v>0.75</v>
      </c>
      <c r="U12" s="212" t="s">
        <v>344</v>
      </c>
    </row>
    <row r="13" spans="1:21" ht="47.25" x14ac:dyDescent="0.25">
      <c r="A13" s="179"/>
      <c r="B13" s="155"/>
      <c r="C13" s="155"/>
      <c r="D13" s="155"/>
      <c r="E13" s="155"/>
      <c r="F13" s="155"/>
      <c r="G13" s="155"/>
      <c r="H13" s="261"/>
      <c r="I13" s="155"/>
      <c r="J13" s="155"/>
      <c r="K13" s="155"/>
      <c r="L13" s="305"/>
      <c r="M13" s="170"/>
      <c r="N13" s="171"/>
      <c r="O13" s="107" t="s">
        <v>303</v>
      </c>
      <c r="P13" s="19">
        <v>13466700000</v>
      </c>
      <c r="Q13" s="102">
        <v>44927</v>
      </c>
      <c r="R13" s="102">
        <v>45291</v>
      </c>
      <c r="S13" s="14">
        <v>0.6</v>
      </c>
      <c r="T13" s="12">
        <v>0.33</v>
      </c>
      <c r="U13" s="216"/>
    </row>
    <row r="14" spans="1:21" ht="85.5" customHeight="1" x14ac:dyDescent="0.25">
      <c r="A14" s="180"/>
      <c r="B14" s="153"/>
      <c r="C14" s="153"/>
      <c r="D14" s="153"/>
      <c r="E14" s="153"/>
      <c r="F14" s="153"/>
      <c r="G14" s="153"/>
      <c r="H14" s="262"/>
      <c r="I14" s="153"/>
      <c r="J14" s="153"/>
      <c r="K14" s="153"/>
      <c r="L14" s="306"/>
      <c r="M14" s="161"/>
      <c r="N14" s="163"/>
      <c r="O14" s="107" t="s">
        <v>304</v>
      </c>
      <c r="P14" s="19">
        <v>0</v>
      </c>
      <c r="Q14" s="102">
        <v>45017</v>
      </c>
      <c r="R14" s="102">
        <v>45291</v>
      </c>
      <c r="S14" s="14">
        <v>0.1</v>
      </c>
      <c r="T14" s="12">
        <v>0.5</v>
      </c>
      <c r="U14" s="213"/>
    </row>
    <row r="15" spans="1:21" ht="60" x14ac:dyDescent="0.25">
      <c r="A15" s="185" t="s">
        <v>297</v>
      </c>
      <c r="B15" s="297">
        <v>20</v>
      </c>
      <c r="C15" s="297">
        <v>1</v>
      </c>
      <c r="D15" s="297">
        <v>4</v>
      </c>
      <c r="E15" s="297">
        <v>8</v>
      </c>
      <c r="F15" s="297">
        <v>6</v>
      </c>
      <c r="G15" s="297">
        <v>14</v>
      </c>
      <c r="H15" s="298">
        <v>10</v>
      </c>
      <c r="I15" s="297">
        <v>20</v>
      </c>
      <c r="J15" s="297"/>
      <c r="K15" s="297">
        <f>+H15</f>
        <v>10</v>
      </c>
      <c r="L15" s="301">
        <f>+K15/B15</f>
        <v>0.5</v>
      </c>
      <c r="M15" s="193">
        <v>2.69</v>
      </c>
      <c r="N15" s="162">
        <f>+S15*T15+S17*T17+S18*T18+S16*T16</f>
        <v>0.66250000000000009</v>
      </c>
      <c r="O15" s="104" t="s">
        <v>298</v>
      </c>
      <c r="P15" s="19">
        <v>0</v>
      </c>
      <c r="Q15" s="101">
        <v>44927</v>
      </c>
      <c r="R15" s="101">
        <v>45291</v>
      </c>
      <c r="S15" s="14">
        <v>0.5</v>
      </c>
      <c r="T15" s="12">
        <v>0.75</v>
      </c>
      <c r="U15" s="212" t="s">
        <v>345</v>
      </c>
    </row>
    <row r="16" spans="1:21" ht="30" x14ac:dyDescent="0.25">
      <c r="A16" s="186"/>
      <c r="B16" s="192"/>
      <c r="C16" s="192"/>
      <c r="D16" s="192"/>
      <c r="E16" s="192"/>
      <c r="F16" s="192"/>
      <c r="G16" s="192"/>
      <c r="H16" s="299"/>
      <c r="I16" s="192"/>
      <c r="J16" s="192"/>
      <c r="K16" s="192"/>
      <c r="L16" s="302"/>
      <c r="M16" s="194"/>
      <c r="N16" s="171"/>
      <c r="O16" s="105" t="s">
        <v>158</v>
      </c>
      <c r="P16" s="19">
        <v>0</v>
      </c>
      <c r="Q16" s="102">
        <v>44927</v>
      </c>
      <c r="R16" s="102" t="s">
        <v>301</v>
      </c>
      <c r="S16" s="14">
        <v>0.1</v>
      </c>
      <c r="T16" s="12">
        <v>0.75</v>
      </c>
      <c r="U16" s="216"/>
    </row>
    <row r="17" spans="1:23" ht="45" x14ac:dyDescent="0.25">
      <c r="A17" s="186"/>
      <c r="B17" s="192"/>
      <c r="C17" s="192"/>
      <c r="D17" s="192"/>
      <c r="E17" s="192"/>
      <c r="F17" s="192"/>
      <c r="G17" s="192"/>
      <c r="H17" s="299"/>
      <c r="I17" s="192"/>
      <c r="J17" s="192"/>
      <c r="K17" s="192"/>
      <c r="L17" s="302"/>
      <c r="M17" s="194"/>
      <c r="N17" s="171"/>
      <c r="O17" s="105" t="s">
        <v>299</v>
      </c>
      <c r="P17" s="19">
        <v>0</v>
      </c>
      <c r="Q17" s="102">
        <v>44927</v>
      </c>
      <c r="R17" s="102">
        <v>45291</v>
      </c>
      <c r="S17" s="14">
        <v>0.35</v>
      </c>
      <c r="T17" s="12">
        <v>0.5</v>
      </c>
      <c r="U17" s="216"/>
    </row>
    <row r="18" spans="1:23" ht="77.25" customHeight="1" x14ac:dyDescent="0.25">
      <c r="A18" s="187"/>
      <c r="B18" s="151"/>
      <c r="C18" s="151"/>
      <c r="D18" s="151"/>
      <c r="E18" s="151"/>
      <c r="F18" s="151"/>
      <c r="G18" s="151"/>
      <c r="H18" s="300"/>
      <c r="I18" s="151"/>
      <c r="J18" s="151"/>
      <c r="K18" s="151"/>
      <c r="L18" s="303"/>
      <c r="M18" s="161"/>
      <c r="N18" s="267"/>
      <c r="O18" s="75" t="s">
        <v>300</v>
      </c>
      <c r="P18" s="103">
        <v>0</v>
      </c>
      <c r="Q18" s="102">
        <v>44927</v>
      </c>
      <c r="R18" s="102">
        <v>45291</v>
      </c>
      <c r="S18" s="14">
        <v>0.05</v>
      </c>
      <c r="T18" s="12">
        <v>0.75</v>
      </c>
      <c r="U18" s="213"/>
    </row>
    <row r="19" spans="1:23" x14ac:dyDescent="0.25">
      <c r="L19" s="10">
        <f>AVERAGE(L12:L18)</f>
        <v>0.38110608995050571</v>
      </c>
      <c r="N19" s="10">
        <f>AVERAGE(N12:N15)</f>
        <v>0.56774999999999998</v>
      </c>
      <c r="O19" s="54"/>
    </row>
    <row r="20" spans="1:23" x14ac:dyDescent="0.25">
      <c r="O20" s="55"/>
      <c r="W20">
        <f>1/4</f>
        <v>0.25</v>
      </c>
    </row>
    <row r="21" spans="1:23" x14ac:dyDescent="0.25">
      <c r="R21" s="109"/>
    </row>
    <row r="22" spans="1:23" x14ac:dyDescent="0.25">
      <c r="Q22" s="124"/>
    </row>
  </sheetData>
  <mergeCells count="42">
    <mergeCell ref="M12:M14"/>
    <mergeCell ref="N12:N14"/>
    <mergeCell ref="U12:U14"/>
    <mergeCell ref="J12:J14"/>
    <mergeCell ref="K12:K14"/>
    <mergeCell ref="L12:L14"/>
    <mergeCell ref="U15:U18"/>
    <mergeCell ref="M15:M18"/>
    <mergeCell ref="J15:J18"/>
    <mergeCell ref="K15:K18"/>
    <mergeCell ref="L15:L18"/>
    <mergeCell ref="F15:F18"/>
    <mergeCell ref="G15:G18"/>
    <mergeCell ref="H15:H18"/>
    <mergeCell ref="I15:I18"/>
    <mergeCell ref="N15:N18"/>
    <mergeCell ref="A15:A18"/>
    <mergeCell ref="B15:B18"/>
    <mergeCell ref="C15:C18"/>
    <mergeCell ref="D15:D18"/>
    <mergeCell ref="E15:E18"/>
    <mergeCell ref="A8:U8"/>
    <mergeCell ref="A9:A11"/>
    <mergeCell ref="M9:N9"/>
    <mergeCell ref="O9:T9"/>
    <mergeCell ref="U9:U11"/>
    <mergeCell ref="C10:D10"/>
    <mergeCell ref="E10:F10"/>
    <mergeCell ref="G10:H10"/>
    <mergeCell ref="I10:J10"/>
    <mergeCell ref="B9:L9"/>
    <mergeCell ref="A12:A14"/>
    <mergeCell ref="B12:B14"/>
    <mergeCell ref="C12:C14"/>
    <mergeCell ref="K10:L10"/>
    <mergeCell ref="K11:L11"/>
    <mergeCell ref="D12:D14"/>
    <mergeCell ref="E12:E14"/>
    <mergeCell ref="F12:F14"/>
    <mergeCell ref="G12:G14"/>
    <mergeCell ref="H12:H14"/>
    <mergeCell ref="I12:I14"/>
  </mergeCells>
  <conditionalFormatting sqref="N12:N33">
    <cfRule type="cellIs" dxfId="14" priority="4" operator="between">
      <formula>0.7501</formula>
      <formula>1</formula>
    </cfRule>
    <cfRule type="cellIs" dxfId="13" priority="5" operator="between">
      <formula>0.001</formula>
      <formula>0.5</formula>
    </cfRule>
    <cfRule type="cellIs" dxfId="12" priority="6" operator="between">
      <formula>50%</formula>
      <formula>75%</formula>
    </cfRule>
  </conditionalFormatting>
  <conditionalFormatting sqref="L19">
    <cfRule type="cellIs" dxfId="11" priority="1" operator="between">
      <formula>0.7501</formula>
      <formula>1</formula>
    </cfRule>
    <cfRule type="cellIs" dxfId="10" priority="2" operator="between">
      <formula>0.001</formula>
      <formula>0.5</formula>
    </cfRule>
    <cfRule type="cellIs" dxfId="9" priority="3" operator="between">
      <formula>50%</formula>
      <formula>75%</formula>
    </cfRule>
  </conditionalFormatting>
  <pageMargins left="0.7" right="0.7" top="0.75" bottom="0.75" header="0.3" footer="0.3"/>
  <pageSetup paperSize="9"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14"/>
  <sheetViews>
    <sheetView workbookViewId="0">
      <selection activeCell="L12" sqref="L12:L13"/>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72" t="s">
        <v>347</v>
      </c>
      <c r="B8" s="172"/>
      <c r="C8" s="172"/>
      <c r="D8" s="172"/>
      <c r="E8" s="172"/>
      <c r="F8" s="172"/>
      <c r="G8" s="172"/>
      <c r="H8" s="172"/>
      <c r="I8" s="172"/>
      <c r="J8" s="172"/>
      <c r="K8" s="172"/>
      <c r="L8" s="172"/>
      <c r="M8" s="172"/>
      <c r="N8" s="172"/>
      <c r="O8" s="172"/>
      <c r="P8" s="172"/>
      <c r="Q8" s="172"/>
      <c r="R8" s="172"/>
      <c r="S8" s="172"/>
      <c r="T8" s="172"/>
      <c r="U8" s="172"/>
    </row>
    <row r="9" spans="1:21"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1" ht="30" customHeight="1" x14ac:dyDescent="0.25">
      <c r="A10" s="223"/>
      <c r="B10" s="46"/>
      <c r="C10" s="201" t="s">
        <v>214</v>
      </c>
      <c r="D10" s="202"/>
      <c r="E10" s="201" t="s">
        <v>215</v>
      </c>
      <c r="F10" s="202"/>
      <c r="G10" s="201" t="s">
        <v>216</v>
      </c>
      <c r="H10" s="202"/>
      <c r="I10" s="201" t="s">
        <v>217</v>
      </c>
      <c r="J10" s="202"/>
      <c r="K10" s="225" t="s">
        <v>219</v>
      </c>
      <c r="L10" s="138"/>
      <c r="M10" s="46"/>
      <c r="N10" s="47"/>
      <c r="O10" s="67"/>
      <c r="P10" s="67"/>
      <c r="Q10" s="67"/>
      <c r="R10" s="67"/>
      <c r="S10" s="67"/>
      <c r="T10" s="68"/>
      <c r="U10" s="224"/>
    </row>
    <row r="11" spans="1:21" ht="30" x14ac:dyDescent="0.25">
      <c r="A11" s="144"/>
      <c r="B11" s="66" t="s">
        <v>202</v>
      </c>
      <c r="C11" s="66" t="s">
        <v>218</v>
      </c>
      <c r="D11" s="66" t="s">
        <v>2</v>
      </c>
      <c r="E11" s="66" t="s">
        <v>218</v>
      </c>
      <c r="F11" s="66" t="s">
        <v>2</v>
      </c>
      <c r="G11" s="66" t="s">
        <v>218</v>
      </c>
      <c r="H11" s="66" t="s">
        <v>2</v>
      </c>
      <c r="I11" s="66" t="s">
        <v>218</v>
      </c>
      <c r="J11" s="66" t="s">
        <v>2</v>
      </c>
      <c r="K11" s="136" t="s">
        <v>220</v>
      </c>
      <c r="L11" s="138"/>
      <c r="M11" s="66" t="s">
        <v>4</v>
      </c>
      <c r="N11" s="31" t="s">
        <v>2</v>
      </c>
      <c r="O11" s="30" t="s">
        <v>200</v>
      </c>
      <c r="P11" s="37" t="s">
        <v>195</v>
      </c>
      <c r="Q11" s="36" t="s">
        <v>191</v>
      </c>
      <c r="R11" s="36" t="s">
        <v>192</v>
      </c>
      <c r="S11" s="30" t="s">
        <v>4</v>
      </c>
      <c r="T11" s="30" t="s">
        <v>2</v>
      </c>
      <c r="U11" s="149"/>
    </row>
    <row r="12" spans="1:21" ht="30" x14ac:dyDescent="0.25">
      <c r="A12" s="178" t="s">
        <v>305</v>
      </c>
      <c r="B12" s="154">
        <v>1</v>
      </c>
      <c r="C12" s="154">
        <v>0.25</v>
      </c>
      <c r="D12" s="154">
        <v>0.24</v>
      </c>
      <c r="E12" s="154">
        <v>0.5</v>
      </c>
      <c r="F12" s="154">
        <v>0.48</v>
      </c>
      <c r="G12" s="154">
        <v>0.75</v>
      </c>
      <c r="H12" s="270">
        <v>0.72</v>
      </c>
      <c r="I12" s="154">
        <v>1</v>
      </c>
      <c r="J12" s="154"/>
      <c r="K12" s="154">
        <f>+H12</f>
        <v>0.72</v>
      </c>
      <c r="L12" s="277">
        <f>+K12/B12</f>
        <v>0.72</v>
      </c>
      <c r="M12" s="160">
        <v>3</v>
      </c>
      <c r="N12" s="162">
        <f>+S12*T12+S13*T13</f>
        <v>0.73499999999999999</v>
      </c>
      <c r="O12" s="75" t="s">
        <v>306</v>
      </c>
      <c r="P12" s="19"/>
      <c r="Q12" s="78">
        <v>44927</v>
      </c>
      <c r="R12" s="78">
        <v>45291</v>
      </c>
      <c r="S12" s="14">
        <v>0.5</v>
      </c>
      <c r="T12" s="12">
        <v>0.75</v>
      </c>
      <c r="U12" s="212" t="s">
        <v>342</v>
      </c>
    </row>
    <row r="13" spans="1:21" ht="81" customHeight="1" x14ac:dyDescent="0.25">
      <c r="A13" s="180"/>
      <c r="B13" s="153"/>
      <c r="C13" s="269"/>
      <c r="D13" s="269"/>
      <c r="E13" s="269"/>
      <c r="F13" s="269"/>
      <c r="G13" s="269"/>
      <c r="H13" s="293"/>
      <c r="I13" s="269"/>
      <c r="J13" s="269"/>
      <c r="K13" s="153"/>
      <c r="L13" s="279"/>
      <c r="M13" s="161"/>
      <c r="N13" s="163"/>
      <c r="O13" s="75" t="s">
        <v>307</v>
      </c>
      <c r="P13" s="19"/>
      <c r="Q13" s="78">
        <v>44927</v>
      </c>
      <c r="R13" s="78">
        <v>45291</v>
      </c>
      <c r="S13" s="14">
        <v>0.5</v>
      </c>
      <c r="T13" s="12">
        <v>0.72</v>
      </c>
      <c r="U13" s="213"/>
    </row>
    <row r="14" spans="1:21" x14ac:dyDescent="0.25">
      <c r="L14" s="10">
        <f>+L12</f>
        <v>0.72</v>
      </c>
      <c r="N14" s="10">
        <f>+N12</f>
        <v>0.73499999999999999</v>
      </c>
    </row>
  </sheetData>
  <mergeCells count="27">
    <mergeCell ref="A8:U8"/>
    <mergeCell ref="A9:A11"/>
    <mergeCell ref="B9:L9"/>
    <mergeCell ref="M9:N9"/>
    <mergeCell ref="O9:T9"/>
    <mergeCell ref="U9:U11"/>
    <mergeCell ref="C10:D10"/>
    <mergeCell ref="E10:F10"/>
    <mergeCell ref="G10:H10"/>
    <mergeCell ref="I10:J10"/>
    <mergeCell ref="K10:L10"/>
    <mergeCell ref="K11:L11"/>
    <mergeCell ref="A12:A13"/>
    <mergeCell ref="B12:B13"/>
    <mergeCell ref="C12:C13"/>
    <mergeCell ref="D12:D13"/>
    <mergeCell ref="E12:E13"/>
    <mergeCell ref="F12:F13"/>
    <mergeCell ref="G12:G13"/>
    <mergeCell ref="H12:H13"/>
    <mergeCell ref="U12:U13"/>
    <mergeCell ref="I12:I13"/>
    <mergeCell ref="J12:J13"/>
    <mergeCell ref="K12:K13"/>
    <mergeCell ref="L12:L13"/>
    <mergeCell ref="M12:M13"/>
    <mergeCell ref="N12:N13"/>
  </mergeCells>
  <conditionalFormatting sqref="N12:N28">
    <cfRule type="cellIs" dxfId="8" priority="4" operator="between">
      <formula>0.7501</formula>
      <formula>1</formula>
    </cfRule>
    <cfRule type="cellIs" dxfId="7" priority="5" operator="between">
      <formula>0.001</formula>
      <formula>0.5</formula>
    </cfRule>
    <cfRule type="cellIs" dxfId="6" priority="6" operator="between">
      <formula>50%</formula>
      <formula>75%</formula>
    </cfRule>
  </conditionalFormatting>
  <conditionalFormatting sqref="L14">
    <cfRule type="cellIs" dxfId="5" priority="1" operator="between">
      <formula>0.7501</formula>
      <formula>1</formula>
    </cfRule>
    <cfRule type="cellIs" dxfId="4" priority="2" operator="between">
      <formula>0.001</formula>
      <formula>0.5</formula>
    </cfRule>
    <cfRule type="cellIs" dxfId="3" priority="3" operator="between">
      <formula>50%</formula>
      <formula>75%</formula>
    </cfRule>
  </conditionalFormatting>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N120"/>
  <sheetViews>
    <sheetView showGridLines="0" topLeftCell="A61" workbookViewId="0">
      <selection activeCell="C9" sqref="C9:C84"/>
    </sheetView>
  </sheetViews>
  <sheetFormatPr baseColWidth="10" defaultRowHeight="15" x14ac:dyDescent="0.25"/>
  <cols>
    <col min="1" max="1" width="26.85546875" bestFit="1" customWidth="1"/>
    <col min="2" max="2" width="7.42578125" bestFit="1" customWidth="1"/>
    <col min="3" max="3" width="45.42578125" bestFit="1" customWidth="1"/>
    <col min="4" max="4" width="5.28515625" bestFit="1" customWidth="1"/>
    <col min="5" max="5" width="7.42578125" bestFit="1" customWidth="1"/>
    <col min="6" max="6" width="45.7109375" bestFit="1" customWidth="1"/>
    <col min="7" max="7" width="5.28515625" bestFit="1" customWidth="1"/>
    <col min="8" max="8" width="7.42578125" bestFit="1" customWidth="1"/>
    <col min="9" max="9" width="45.7109375" bestFit="1" customWidth="1"/>
    <col min="10" max="10" width="5.28515625" bestFit="1" customWidth="1"/>
    <col min="11" max="11" width="7.42578125" bestFit="1" customWidth="1"/>
    <col min="12" max="12" width="6.7109375" bestFit="1" customWidth="1"/>
    <col min="13" max="13" width="5.28515625" bestFit="1" customWidth="1"/>
    <col min="14" max="14" width="7.42578125" bestFit="1" customWidth="1"/>
  </cols>
  <sheetData>
    <row r="7" spans="1:14" ht="15" customHeight="1" x14ac:dyDescent="0.25">
      <c r="A7" s="1"/>
      <c r="B7" s="136" t="s">
        <v>0</v>
      </c>
      <c r="C7" s="137"/>
      <c r="D7" s="137"/>
      <c r="E7" s="137"/>
      <c r="F7" s="137"/>
      <c r="G7" s="137"/>
      <c r="H7" s="137"/>
      <c r="I7" s="137"/>
      <c r="J7" s="137"/>
      <c r="K7" s="137"/>
      <c r="L7" s="137"/>
      <c r="M7" s="137"/>
      <c r="N7" s="138"/>
    </row>
    <row r="8" spans="1:14" x14ac:dyDescent="0.25">
      <c r="A8" s="1" t="s">
        <v>1</v>
      </c>
      <c r="B8" s="1" t="s">
        <v>2</v>
      </c>
      <c r="C8" s="1" t="s">
        <v>3</v>
      </c>
      <c r="D8" s="1" t="s">
        <v>4</v>
      </c>
      <c r="E8" s="1" t="s">
        <v>2</v>
      </c>
      <c r="F8" s="1" t="s">
        <v>5</v>
      </c>
      <c r="G8" s="1" t="s">
        <v>4</v>
      </c>
      <c r="H8" s="1" t="s">
        <v>2</v>
      </c>
      <c r="I8" s="1" t="s">
        <v>6</v>
      </c>
      <c r="J8" s="1" t="s">
        <v>4</v>
      </c>
      <c r="K8" s="1" t="s">
        <v>2</v>
      </c>
      <c r="L8" s="1" t="s">
        <v>7</v>
      </c>
      <c r="M8" s="1" t="s">
        <v>4</v>
      </c>
      <c r="N8" s="1" t="s">
        <v>2</v>
      </c>
    </row>
    <row r="9" spans="1:14" ht="30" customHeight="1" x14ac:dyDescent="0.25">
      <c r="A9" s="139" t="s">
        <v>8</v>
      </c>
      <c r="B9" s="139" t="s">
        <v>9</v>
      </c>
      <c r="C9" s="139" t="s">
        <v>10</v>
      </c>
      <c r="D9" s="139">
        <v>50</v>
      </c>
      <c r="E9" s="139" t="s">
        <v>11</v>
      </c>
      <c r="F9" s="139" t="s">
        <v>12</v>
      </c>
      <c r="G9" s="139">
        <v>3.8</v>
      </c>
      <c r="H9" s="139" t="s">
        <v>13</v>
      </c>
      <c r="I9" s="2" t="s">
        <v>14</v>
      </c>
      <c r="J9" s="2">
        <v>50</v>
      </c>
      <c r="K9" s="2">
        <v>25</v>
      </c>
      <c r="L9" s="2"/>
      <c r="M9" s="2">
        <v>0</v>
      </c>
      <c r="N9" s="2">
        <v>0</v>
      </c>
    </row>
    <row r="10" spans="1:14" ht="30" x14ac:dyDescent="0.25">
      <c r="A10" s="140"/>
      <c r="B10" s="140"/>
      <c r="C10" s="140"/>
      <c r="D10" s="140"/>
      <c r="E10" s="140"/>
      <c r="F10" s="141"/>
      <c r="G10" s="141"/>
      <c r="H10" s="141"/>
      <c r="I10" s="2" t="s">
        <v>15</v>
      </c>
      <c r="J10" s="2">
        <v>50</v>
      </c>
      <c r="K10" s="2" t="s">
        <v>16</v>
      </c>
      <c r="L10" s="2"/>
      <c r="M10" s="2">
        <v>0</v>
      </c>
      <c r="N10" s="2">
        <v>0</v>
      </c>
    </row>
    <row r="11" spans="1:14" ht="90" x14ac:dyDescent="0.25">
      <c r="A11" s="140"/>
      <c r="B11" s="140"/>
      <c r="C11" s="140"/>
      <c r="D11" s="140"/>
      <c r="E11" s="140"/>
      <c r="F11" s="139" t="s">
        <v>17</v>
      </c>
      <c r="G11" s="139">
        <v>3</v>
      </c>
      <c r="H11" s="139" t="s">
        <v>18</v>
      </c>
      <c r="I11" s="2" t="s">
        <v>19</v>
      </c>
      <c r="J11" s="2">
        <v>50</v>
      </c>
      <c r="K11" s="2" t="s">
        <v>20</v>
      </c>
      <c r="L11" s="2"/>
      <c r="M11" s="2">
        <v>0</v>
      </c>
      <c r="N11" s="2">
        <v>0</v>
      </c>
    </row>
    <row r="12" spans="1:14" ht="30" x14ac:dyDescent="0.25">
      <c r="A12" s="140"/>
      <c r="B12" s="140"/>
      <c r="C12" s="140"/>
      <c r="D12" s="140"/>
      <c r="E12" s="140"/>
      <c r="F12" s="140"/>
      <c r="G12" s="140"/>
      <c r="H12" s="140"/>
      <c r="I12" s="2" t="s">
        <v>21</v>
      </c>
      <c r="J12" s="2">
        <v>25</v>
      </c>
      <c r="K12" s="2">
        <v>25</v>
      </c>
      <c r="L12" s="2"/>
      <c r="M12" s="2">
        <v>0</v>
      </c>
      <c r="N12" s="2">
        <v>0</v>
      </c>
    </row>
    <row r="13" spans="1:14" ht="90" x14ac:dyDescent="0.25">
      <c r="A13" s="140"/>
      <c r="B13" s="140"/>
      <c r="C13" s="140"/>
      <c r="D13" s="140"/>
      <c r="E13" s="140"/>
      <c r="F13" s="141"/>
      <c r="G13" s="141"/>
      <c r="H13" s="141"/>
      <c r="I13" s="2" t="s">
        <v>22</v>
      </c>
      <c r="J13" s="2">
        <v>25</v>
      </c>
      <c r="K13" s="2">
        <v>45</v>
      </c>
      <c r="L13" s="2"/>
      <c r="M13" s="2">
        <v>0</v>
      </c>
      <c r="N13" s="2">
        <v>0</v>
      </c>
    </row>
    <row r="14" spans="1:14" ht="30" x14ac:dyDescent="0.25">
      <c r="A14" s="140"/>
      <c r="B14" s="140"/>
      <c r="C14" s="140"/>
      <c r="D14" s="140"/>
      <c r="E14" s="140"/>
      <c r="F14" s="139" t="s">
        <v>23</v>
      </c>
      <c r="G14" s="139">
        <v>3.33</v>
      </c>
      <c r="H14" s="139" t="s">
        <v>24</v>
      </c>
      <c r="I14" s="2" t="s">
        <v>25</v>
      </c>
      <c r="J14" s="2">
        <v>40</v>
      </c>
      <c r="K14" s="2">
        <v>25</v>
      </c>
      <c r="L14" s="2"/>
      <c r="M14" s="2">
        <v>0</v>
      </c>
      <c r="N14" s="2">
        <v>0</v>
      </c>
    </row>
    <row r="15" spans="1:14" ht="30" x14ac:dyDescent="0.25">
      <c r="A15" s="140"/>
      <c r="B15" s="140"/>
      <c r="C15" s="140"/>
      <c r="D15" s="140"/>
      <c r="E15" s="140"/>
      <c r="F15" s="140"/>
      <c r="G15" s="140"/>
      <c r="H15" s="140"/>
      <c r="I15" s="2" t="s">
        <v>26</v>
      </c>
      <c r="J15" s="2">
        <v>30</v>
      </c>
      <c r="K15" s="2">
        <v>33</v>
      </c>
      <c r="L15" s="2"/>
      <c r="M15" s="2">
        <v>0</v>
      </c>
      <c r="N15" s="2">
        <v>0</v>
      </c>
    </row>
    <row r="16" spans="1:14" ht="45" x14ac:dyDescent="0.25">
      <c r="A16" s="140"/>
      <c r="B16" s="140"/>
      <c r="C16" s="140"/>
      <c r="D16" s="140"/>
      <c r="E16" s="140"/>
      <c r="F16" s="141"/>
      <c r="G16" s="141"/>
      <c r="H16" s="141"/>
      <c r="I16" s="2" t="s">
        <v>27</v>
      </c>
      <c r="J16" s="2">
        <v>30</v>
      </c>
      <c r="K16" s="2">
        <v>25</v>
      </c>
      <c r="L16" s="2"/>
      <c r="M16" s="2">
        <v>0</v>
      </c>
      <c r="N16" s="2">
        <v>0</v>
      </c>
    </row>
    <row r="17" spans="1:14" x14ac:dyDescent="0.25">
      <c r="A17" s="140"/>
      <c r="B17" s="140"/>
      <c r="C17" s="140"/>
      <c r="D17" s="140"/>
      <c r="E17" s="140"/>
      <c r="F17" s="139" t="s">
        <v>28</v>
      </c>
      <c r="G17" s="139">
        <v>3</v>
      </c>
      <c r="H17" s="139">
        <v>35</v>
      </c>
      <c r="I17" s="2" t="s">
        <v>29</v>
      </c>
      <c r="J17" s="2">
        <v>40</v>
      </c>
      <c r="K17" s="2">
        <v>25</v>
      </c>
      <c r="L17" s="2"/>
      <c r="M17" s="2">
        <v>0</v>
      </c>
      <c r="N17" s="2">
        <v>0</v>
      </c>
    </row>
    <row r="18" spans="1:14" x14ac:dyDescent="0.25">
      <c r="A18" s="140"/>
      <c r="B18" s="140"/>
      <c r="C18" s="140"/>
      <c r="D18" s="140"/>
      <c r="E18" s="140"/>
      <c r="F18" s="140"/>
      <c r="G18" s="140"/>
      <c r="H18" s="140"/>
      <c r="I18" s="2" t="s">
        <v>30</v>
      </c>
      <c r="J18" s="2">
        <v>40</v>
      </c>
      <c r="K18" s="2" t="s">
        <v>20</v>
      </c>
      <c r="L18" s="2"/>
      <c r="M18" s="2">
        <v>0</v>
      </c>
      <c r="N18" s="2">
        <v>0</v>
      </c>
    </row>
    <row r="19" spans="1:14" ht="30" x14ac:dyDescent="0.25">
      <c r="A19" s="140"/>
      <c r="B19" s="140"/>
      <c r="C19" s="140"/>
      <c r="D19" s="140"/>
      <c r="E19" s="140"/>
      <c r="F19" s="141"/>
      <c r="G19" s="141"/>
      <c r="H19" s="141"/>
      <c r="I19" s="2" t="s">
        <v>31</v>
      </c>
      <c r="J19" s="2">
        <v>20</v>
      </c>
      <c r="K19" s="2">
        <v>50</v>
      </c>
      <c r="L19" s="2"/>
      <c r="M19" s="2">
        <v>0</v>
      </c>
      <c r="N19" s="2">
        <v>0</v>
      </c>
    </row>
    <row r="20" spans="1:14" ht="30" x14ac:dyDescent="0.25">
      <c r="A20" s="140"/>
      <c r="B20" s="140"/>
      <c r="C20" s="140"/>
      <c r="D20" s="140"/>
      <c r="E20" s="140"/>
      <c r="F20" s="139" t="s">
        <v>32</v>
      </c>
      <c r="G20" s="139">
        <v>3</v>
      </c>
      <c r="H20" s="139">
        <v>31</v>
      </c>
      <c r="I20" s="2" t="s">
        <v>33</v>
      </c>
      <c r="J20" s="2">
        <v>20</v>
      </c>
      <c r="K20" s="2">
        <v>25</v>
      </c>
      <c r="L20" s="2"/>
      <c r="M20" s="2">
        <v>0</v>
      </c>
      <c r="N20" s="2">
        <v>0</v>
      </c>
    </row>
    <row r="21" spans="1:14" ht="30" x14ac:dyDescent="0.25">
      <c r="A21" s="140"/>
      <c r="B21" s="140"/>
      <c r="C21" s="140"/>
      <c r="D21" s="140"/>
      <c r="E21" s="140"/>
      <c r="F21" s="140"/>
      <c r="G21" s="140"/>
      <c r="H21" s="140"/>
      <c r="I21" s="2" t="s">
        <v>34</v>
      </c>
      <c r="J21" s="2">
        <v>20</v>
      </c>
      <c r="K21" s="2">
        <v>25</v>
      </c>
      <c r="L21" s="2"/>
      <c r="M21" s="2">
        <v>0</v>
      </c>
      <c r="N21" s="2">
        <v>0</v>
      </c>
    </row>
    <row r="22" spans="1:14" ht="30" x14ac:dyDescent="0.25">
      <c r="A22" s="140"/>
      <c r="B22" s="140"/>
      <c r="C22" s="140"/>
      <c r="D22" s="140"/>
      <c r="E22" s="140"/>
      <c r="F22" s="140"/>
      <c r="G22" s="140"/>
      <c r="H22" s="140"/>
      <c r="I22" s="2" t="s">
        <v>35</v>
      </c>
      <c r="J22" s="2">
        <v>30</v>
      </c>
      <c r="K22" s="2">
        <v>45</v>
      </c>
      <c r="L22" s="2"/>
      <c r="M22" s="2">
        <v>0</v>
      </c>
      <c r="N22" s="2">
        <v>0</v>
      </c>
    </row>
    <row r="23" spans="1:14" ht="45" x14ac:dyDescent="0.25">
      <c r="A23" s="140"/>
      <c r="B23" s="140"/>
      <c r="C23" s="140"/>
      <c r="D23" s="140"/>
      <c r="E23" s="140"/>
      <c r="F23" s="141"/>
      <c r="G23" s="141"/>
      <c r="H23" s="141"/>
      <c r="I23" s="2" t="s">
        <v>36</v>
      </c>
      <c r="J23" s="2">
        <v>30</v>
      </c>
      <c r="K23" s="2">
        <v>25</v>
      </c>
      <c r="L23" s="2"/>
      <c r="M23" s="2">
        <v>0</v>
      </c>
      <c r="N23" s="2">
        <v>0</v>
      </c>
    </row>
    <row r="24" spans="1:14" ht="60" x14ac:dyDescent="0.25">
      <c r="A24" s="140"/>
      <c r="B24" s="140"/>
      <c r="C24" s="140"/>
      <c r="D24" s="140"/>
      <c r="E24" s="140"/>
      <c r="F24" s="139" t="s">
        <v>37</v>
      </c>
      <c r="G24" s="139">
        <v>3.3</v>
      </c>
      <c r="H24" s="139" t="s">
        <v>38</v>
      </c>
      <c r="I24" s="2" t="s">
        <v>39</v>
      </c>
      <c r="J24" s="2">
        <v>40</v>
      </c>
      <c r="K24" s="2">
        <v>33</v>
      </c>
      <c r="L24" s="2"/>
      <c r="M24" s="2">
        <v>0</v>
      </c>
      <c r="N24" s="2">
        <v>0</v>
      </c>
    </row>
    <row r="25" spans="1:14" ht="45" x14ac:dyDescent="0.25">
      <c r="A25" s="140"/>
      <c r="B25" s="140"/>
      <c r="C25" s="140"/>
      <c r="D25" s="140"/>
      <c r="E25" s="140"/>
      <c r="F25" s="140"/>
      <c r="G25" s="140"/>
      <c r="H25" s="140"/>
      <c r="I25" s="2" t="s">
        <v>40</v>
      </c>
      <c r="J25" s="2">
        <v>30</v>
      </c>
      <c r="K25" s="2">
        <v>25</v>
      </c>
      <c r="L25" s="2"/>
      <c r="M25" s="2">
        <v>0</v>
      </c>
      <c r="N25" s="2">
        <v>0</v>
      </c>
    </row>
    <row r="26" spans="1:14" ht="60" x14ac:dyDescent="0.25">
      <c r="A26" s="140"/>
      <c r="B26" s="140"/>
      <c r="C26" s="140"/>
      <c r="D26" s="140"/>
      <c r="E26" s="140"/>
      <c r="F26" s="141"/>
      <c r="G26" s="141"/>
      <c r="H26" s="141"/>
      <c r="I26" s="2" t="s">
        <v>41</v>
      </c>
      <c r="J26" s="2">
        <v>30</v>
      </c>
      <c r="K26" s="2">
        <v>0</v>
      </c>
      <c r="L26" s="2"/>
      <c r="M26" s="2">
        <v>0</v>
      </c>
      <c r="N26" s="2">
        <v>0</v>
      </c>
    </row>
    <row r="27" spans="1:14" ht="45" x14ac:dyDescent="0.25">
      <c r="A27" s="140"/>
      <c r="B27" s="140"/>
      <c r="C27" s="140"/>
      <c r="D27" s="140"/>
      <c r="E27" s="140"/>
      <c r="F27" s="139" t="s">
        <v>42</v>
      </c>
      <c r="G27" s="139">
        <v>3.33</v>
      </c>
      <c r="H27" s="139">
        <v>50</v>
      </c>
      <c r="I27" s="2" t="s">
        <v>43</v>
      </c>
      <c r="J27" s="2">
        <v>50</v>
      </c>
      <c r="K27" s="2">
        <v>100</v>
      </c>
      <c r="L27" s="2"/>
      <c r="M27" s="2">
        <v>0</v>
      </c>
      <c r="N27" s="2">
        <v>0</v>
      </c>
    </row>
    <row r="28" spans="1:14" ht="45" x14ac:dyDescent="0.25">
      <c r="A28" s="140"/>
      <c r="B28" s="140"/>
      <c r="C28" s="140"/>
      <c r="D28" s="140"/>
      <c r="E28" s="140"/>
      <c r="F28" s="141"/>
      <c r="G28" s="141"/>
      <c r="H28" s="141"/>
      <c r="I28" s="3" t="s">
        <v>44</v>
      </c>
      <c r="J28" s="2">
        <v>50</v>
      </c>
      <c r="K28" s="2">
        <v>0</v>
      </c>
      <c r="L28" s="2"/>
      <c r="M28" s="2">
        <v>0</v>
      </c>
      <c r="N28" s="2">
        <v>0</v>
      </c>
    </row>
    <row r="29" spans="1:14" ht="30" x14ac:dyDescent="0.25">
      <c r="A29" s="140"/>
      <c r="B29" s="140"/>
      <c r="C29" s="140"/>
      <c r="D29" s="140"/>
      <c r="E29" s="140"/>
      <c r="F29" s="139" t="s">
        <v>45</v>
      </c>
      <c r="G29" s="139">
        <v>3.33</v>
      </c>
      <c r="H29" s="139" t="s">
        <v>46</v>
      </c>
      <c r="I29" s="2" t="s">
        <v>47</v>
      </c>
      <c r="J29" s="2">
        <v>20</v>
      </c>
      <c r="K29" s="2" t="s">
        <v>48</v>
      </c>
      <c r="L29" s="2"/>
      <c r="M29" s="2">
        <v>0</v>
      </c>
      <c r="N29" s="2">
        <v>0</v>
      </c>
    </row>
    <row r="30" spans="1:14" ht="45" x14ac:dyDescent="0.25">
      <c r="A30" s="140"/>
      <c r="B30" s="140"/>
      <c r="C30" s="140"/>
      <c r="D30" s="140"/>
      <c r="E30" s="140"/>
      <c r="F30" s="140"/>
      <c r="G30" s="140"/>
      <c r="H30" s="140"/>
      <c r="I30" s="2" t="s">
        <v>49</v>
      </c>
      <c r="J30" s="2">
        <v>20</v>
      </c>
      <c r="K30" s="2">
        <v>35</v>
      </c>
      <c r="L30" s="2"/>
      <c r="M30" s="2">
        <v>0</v>
      </c>
      <c r="N30" s="2">
        <v>0</v>
      </c>
    </row>
    <row r="31" spans="1:14" ht="30" x14ac:dyDescent="0.25">
      <c r="A31" s="140"/>
      <c r="B31" s="140"/>
      <c r="C31" s="140"/>
      <c r="D31" s="140"/>
      <c r="E31" s="140"/>
      <c r="F31" s="140"/>
      <c r="G31" s="140"/>
      <c r="H31" s="140"/>
      <c r="I31" s="2" t="s">
        <v>50</v>
      </c>
      <c r="J31" s="2">
        <v>20</v>
      </c>
      <c r="K31" s="2">
        <v>0</v>
      </c>
      <c r="L31" s="2"/>
      <c r="M31" s="2">
        <v>0</v>
      </c>
      <c r="N31" s="2">
        <v>0</v>
      </c>
    </row>
    <row r="32" spans="1:14" ht="30" x14ac:dyDescent="0.25">
      <c r="A32" s="140"/>
      <c r="B32" s="140"/>
      <c r="C32" s="140"/>
      <c r="D32" s="140"/>
      <c r="E32" s="140"/>
      <c r="F32" s="140"/>
      <c r="G32" s="140"/>
      <c r="H32" s="140"/>
      <c r="I32" s="2" t="s">
        <v>51</v>
      </c>
      <c r="J32" s="2">
        <v>20</v>
      </c>
      <c r="K32" s="2">
        <v>25</v>
      </c>
      <c r="L32" s="2"/>
      <c r="M32" s="2">
        <v>0</v>
      </c>
      <c r="N32" s="2">
        <v>0</v>
      </c>
    </row>
    <row r="33" spans="1:14" ht="45" x14ac:dyDescent="0.25">
      <c r="A33" s="140"/>
      <c r="B33" s="140"/>
      <c r="C33" s="140"/>
      <c r="D33" s="140"/>
      <c r="E33" s="140"/>
      <c r="F33" s="141"/>
      <c r="G33" s="141"/>
      <c r="H33" s="141"/>
      <c r="I33" s="2" t="s">
        <v>52</v>
      </c>
      <c r="J33" s="2">
        <v>20</v>
      </c>
      <c r="K33" s="2" t="s">
        <v>20</v>
      </c>
      <c r="L33" s="2"/>
      <c r="M33" s="2">
        <v>0</v>
      </c>
      <c r="N33" s="2">
        <v>0</v>
      </c>
    </row>
    <row r="34" spans="1:14" ht="90" x14ac:dyDescent="0.25">
      <c r="A34" s="140"/>
      <c r="B34" s="140"/>
      <c r="C34" s="140"/>
      <c r="D34" s="140"/>
      <c r="E34" s="140"/>
      <c r="F34" s="2" t="s">
        <v>53</v>
      </c>
      <c r="G34" s="2">
        <v>3.33</v>
      </c>
      <c r="H34" s="2">
        <v>33</v>
      </c>
      <c r="I34" s="2" t="s">
        <v>54</v>
      </c>
      <c r="J34" s="2">
        <v>100</v>
      </c>
      <c r="K34" s="2">
        <v>33</v>
      </c>
      <c r="L34" s="2"/>
      <c r="M34" s="2">
        <v>0</v>
      </c>
      <c r="N34" s="2">
        <v>0</v>
      </c>
    </row>
    <row r="35" spans="1:14" ht="90" x14ac:dyDescent="0.25">
      <c r="A35" s="140"/>
      <c r="B35" s="140"/>
      <c r="C35" s="140"/>
      <c r="D35" s="140"/>
      <c r="E35" s="140"/>
      <c r="F35" s="139" t="s">
        <v>55</v>
      </c>
      <c r="G35" s="139">
        <v>3</v>
      </c>
      <c r="H35" s="139" t="s">
        <v>56</v>
      </c>
      <c r="I35" s="2" t="s">
        <v>57</v>
      </c>
      <c r="J35" s="2">
        <v>20</v>
      </c>
      <c r="K35" s="2">
        <v>100</v>
      </c>
      <c r="L35" s="2"/>
      <c r="M35" s="2">
        <v>0</v>
      </c>
      <c r="N35" s="2">
        <v>0</v>
      </c>
    </row>
    <row r="36" spans="1:14" ht="30" x14ac:dyDescent="0.25">
      <c r="A36" s="140"/>
      <c r="B36" s="140"/>
      <c r="C36" s="140"/>
      <c r="D36" s="140"/>
      <c r="E36" s="140"/>
      <c r="F36" s="140"/>
      <c r="G36" s="140"/>
      <c r="H36" s="140"/>
      <c r="I36" s="2" t="s">
        <v>58</v>
      </c>
      <c r="J36" s="2">
        <v>60</v>
      </c>
      <c r="K36" s="2" t="s">
        <v>59</v>
      </c>
      <c r="L36" s="2"/>
      <c r="M36" s="2">
        <v>0</v>
      </c>
      <c r="N36" s="2">
        <v>0</v>
      </c>
    </row>
    <row r="37" spans="1:14" ht="45" x14ac:dyDescent="0.25">
      <c r="A37" s="140"/>
      <c r="B37" s="140"/>
      <c r="C37" s="140"/>
      <c r="D37" s="140"/>
      <c r="E37" s="140"/>
      <c r="F37" s="141"/>
      <c r="G37" s="141"/>
      <c r="H37" s="141"/>
      <c r="I37" s="2" t="s">
        <v>60</v>
      </c>
      <c r="J37" s="2">
        <v>20</v>
      </c>
      <c r="K37" s="2">
        <v>25</v>
      </c>
      <c r="L37" s="2"/>
      <c r="M37" s="2">
        <v>0</v>
      </c>
      <c r="N37" s="2">
        <v>0</v>
      </c>
    </row>
    <row r="38" spans="1:14" ht="45" x14ac:dyDescent="0.25">
      <c r="A38" s="140"/>
      <c r="B38" s="140"/>
      <c r="C38" s="140"/>
      <c r="D38" s="140"/>
      <c r="E38" s="140"/>
      <c r="F38" s="139" t="s">
        <v>61</v>
      </c>
      <c r="G38" s="139">
        <v>3.33</v>
      </c>
      <c r="H38" s="139" t="s">
        <v>62</v>
      </c>
      <c r="I38" s="2" t="s">
        <v>63</v>
      </c>
      <c r="J38" s="2">
        <v>25</v>
      </c>
      <c r="K38" s="2">
        <v>50</v>
      </c>
      <c r="L38" s="2"/>
      <c r="M38" s="2">
        <v>0</v>
      </c>
      <c r="N38" s="2">
        <v>0</v>
      </c>
    </row>
    <row r="39" spans="1:14" ht="30" x14ac:dyDescent="0.25">
      <c r="A39" s="140"/>
      <c r="B39" s="140"/>
      <c r="C39" s="140"/>
      <c r="D39" s="140"/>
      <c r="E39" s="140"/>
      <c r="F39" s="140"/>
      <c r="G39" s="140"/>
      <c r="H39" s="140"/>
      <c r="I39" s="3" t="s">
        <v>64</v>
      </c>
      <c r="J39" s="2">
        <v>30</v>
      </c>
      <c r="K39" s="2">
        <v>0</v>
      </c>
      <c r="L39" s="2"/>
      <c r="M39" s="2">
        <v>0</v>
      </c>
      <c r="N39" s="2">
        <v>0</v>
      </c>
    </row>
    <row r="40" spans="1:14" ht="30" x14ac:dyDescent="0.25">
      <c r="A40" s="140"/>
      <c r="B40" s="140"/>
      <c r="C40" s="140"/>
      <c r="D40" s="140"/>
      <c r="E40" s="140"/>
      <c r="F40" s="141"/>
      <c r="G40" s="141"/>
      <c r="H40" s="141"/>
      <c r="I40" s="2" t="s">
        <v>65</v>
      </c>
      <c r="J40" s="2">
        <v>45</v>
      </c>
      <c r="K40" s="2">
        <v>0</v>
      </c>
      <c r="L40" s="2"/>
      <c r="M40" s="2">
        <v>0</v>
      </c>
      <c r="N40" s="2">
        <v>0</v>
      </c>
    </row>
    <row r="41" spans="1:14" ht="60" x14ac:dyDescent="0.25">
      <c r="A41" s="140"/>
      <c r="B41" s="140"/>
      <c r="C41" s="140"/>
      <c r="D41" s="140"/>
      <c r="E41" s="140"/>
      <c r="F41" s="139" t="s">
        <v>66</v>
      </c>
      <c r="G41" s="139">
        <v>3</v>
      </c>
      <c r="H41" s="139">
        <v>44</v>
      </c>
      <c r="I41" s="2" t="s">
        <v>67</v>
      </c>
      <c r="J41" s="2">
        <v>30</v>
      </c>
      <c r="K41" s="2">
        <v>30</v>
      </c>
      <c r="L41" s="2"/>
      <c r="M41" s="2">
        <v>0</v>
      </c>
      <c r="N41" s="2">
        <v>0</v>
      </c>
    </row>
    <row r="42" spans="1:14" ht="45" x14ac:dyDescent="0.25">
      <c r="A42" s="140"/>
      <c r="B42" s="140"/>
      <c r="C42" s="140"/>
      <c r="D42" s="140"/>
      <c r="E42" s="140"/>
      <c r="F42" s="140"/>
      <c r="G42" s="140"/>
      <c r="H42" s="140"/>
      <c r="I42" s="2" t="s">
        <v>68</v>
      </c>
      <c r="J42" s="2">
        <v>40</v>
      </c>
      <c r="K42" s="2">
        <v>50</v>
      </c>
      <c r="L42" s="2"/>
      <c r="M42" s="2">
        <v>0</v>
      </c>
      <c r="N42" s="2">
        <v>0</v>
      </c>
    </row>
    <row r="43" spans="1:14" ht="30" x14ac:dyDescent="0.25">
      <c r="A43" s="140"/>
      <c r="B43" s="140"/>
      <c r="C43" s="140"/>
      <c r="D43" s="140"/>
      <c r="E43" s="140"/>
      <c r="F43" s="141"/>
      <c r="G43" s="141"/>
      <c r="H43" s="141"/>
      <c r="I43" s="2" t="s">
        <v>69</v>
      </c>
      <c r="J43" s="2">
        <v>30</v>
      </c>
      <c r="K43" s="2">
        <v>50</v>
      </c>
      <c r="L43" s="2"/>
      <c r="M43" s="2">
        <v>0</v>
      </c>
      <c r="N43" s="2">
        <v>0</v>
      </c>
    </row>
    <row r="44" spans="1:14" ht="60" x14ac:dyDescent="0.25">
      <c r="A44" s="140"/>
      <c r="B44" s="140"/>
      <c r="C44" s="140"/>
      <c r="D44" s="140"/>
      <c r="E44" s="140"/>
      <c r="F44" s="139" t="s">
        <v>70</v>
      </c>
      <c r="G44" s="139">
        <v>3.33</v>
      </c>
      <c r="H44" s="139" t="s">
        <v>71</v>
      </c>
      <c r="I44" s="2" t="s">
        <v>72</v>
      </c>
      <c r="J44" s="2">
        <v>50</v>
      </c>
      <c r="K44" s="2" t="s">
        <v>20</v>
      </c>
      <c r="L44" s="2"/>
      <c r="M44" s="2">
        <v>0</v>
      </c>
      <c r="N44" s="2">
        <v>0</v>
      </c>
    </row>
    <row r="45" spans="1:14" ht="60" x14ac:dyDescent="0.25">
      <c r="A45" s="140"/>
      <c r="B45" s="140"/>
      <c r="C45" s="140"/>
      <c r="D45" s="140"/>
      <c r="E45" s="140"/>
      <c r="F45" s="140"/>
      <c r="G45" s="140"/>
      <c r="H45" s="140"/>
      <c r="I45" s="2" t="s">
        <v>73</v>
      </c>
      <c r="J45" s="2">
        <v>30</v>
      </c>
      <c r="K45" s="2">
        <v>50</v>
      </c>
      <c r="L45" s="2"/>
      <c r="M45" s="2">
        <v>0</v>
      </c>
      <c r="N45" s="2">
        <v>0</v>
      </c>
    </row>
    <row r="46" spans="1:14" ht="45" x14ac:dyDescent="0.25">
      <c r="A46" s="140"/>
      <c r="B46" s="140"/>
      <c r="C46" s="140"/>
      <c r="D46" s="140"/>
      <c r="E46" s="140"/>
      <c r="F46" s="141"/>
      <c r="G46" s="141"/>
      <c r="H46" s="141"/>
      <c r="I46" s="2" t="s">
        <v>74</v>
      </c>
      <c r="J46" s="2">
        <v>20</v>
      </c>
      <c r="K46" s="2">
        <v>0</v>
      </c>
      <c r="L46" s="2"/>
      <c r="M46" s="2">
        <v>0</v>
      </c>
      <c r="N46" s="2">
        <v>0</v>
      </c>
    </row>
    <row r="47" spans="1:14" ht="45" x14ac:dyDescent="0.25">
      <c r="A47" s="140"/>
      <c r="B47" s="140"/>
      <c r="C47" s="140"/>
      <c r="D47" s="140"/>
      <c r="E47" s="140"/>
      <c r="F47" s="139" t="s">
        <v>75</v>
      </c>
      <c r="G47" s="139">
        <v>4</v>
      </c>
      <c r="H47" s="139" t="s">
        <v>76</v>
      </c>
      <c r="I47" s="2" t="s">
        <v>77</v>
      </c>
      <c r="J47" s="2">
        <v>15</v>
      </c>
      <c r="K47" s="2" t="s">
        <v>62</v>
      </c>
      <c r="L47" s="2"/>
      <c r="M47" s="2">
        <v>0</v>
      </c>
      <c r="N47" s="2">
        <v>0</v>
      </c>
    </row>
    <row r="48" spans="1:14" ht="60" x14ac:dyDescent="0.25">
      <c r="A48" s="140"/>
      <c r="B48" s="140"/>
      <c r="C48" s="140"/>
      <c r="D48" s="140"/>
      <c r="E48" s="140"/>
      <c r="F48" s="140"/>
      <c r="G48" s="140"/>
      <c r="H48" s="140"/>
      <c r="I48" s="2" t="s">
        <v>78</v>
      </c>
      <c r="J48" s="2">
        <v>10</v>
      </c>
      <c r="K48" s="2">
        <v>25</v>
      </c>
      <c r="L48" s="2"/>
      <c r="M48" s="2">
        <v>0</v>
      </c>
      <c r="N48" s="2">
        <v>0</v>
      </c>
    </row>
    <row r="49" spans="1:14" ht="60" x14ac:dyDescent="0.25">
      <c r="A49" s="140"/>
      <c r="B49" s="140"/>
      <c r="C49" s="140"/>
      <c r="D49" s="140"/>
      <c r="E49" s="140"/>
      <c r="F49" s="140"/>
      <c r="G49" s="140"/>
      <c r="H49" s="140"/>
      <c r="I49" s="2" t="s">
        <v>79</v>
      </c>
      <c r="J49" s="2">
        <v>15</v>
      </c>
      <c r="K49" s="2" t="s">
        <v>62</v>
      </c>
      <c r="L49" s="2"/>
      <c r="M49" s="2">
        <v>0</v>
      </c>
      <c r="N49" s="2">
        <v>0</v>
      </c>
    </row>
    <row r="50" spans="1:14" ht="45" x14ac:dyDescent="0.25">
      <c r="A50" s="140"/>
      <c r="B50" s="140"/>
      <c r="C50" s="140"/>
      <c r="D50" s="140"/>
      <c r="E50" s="140"/>
      <c r="F50" s="140"/>
      <c r="G50" s="140"/>
      <c r="H50" s="140"/>
      <c r="I50" s="2" t="s">
        <v>80</v>
      </c>
      <c r="J50" s="2">
        <v>40</v>
      </c>
      <c r="K50" s="2">
        <v>15</v>
      </c>
      <c r="L50" s="2"/>
      <c r="M50" s="2">
        <v>0</v>
      </c>
      <c r="N50" s="2">
        <v>0</v>
      </c>
    </row>
    <row r="51" spans="1:14" ht="45" x14ac:dyDescent="0.25">
      <c r="A51" s="140"/>
      <c r="B51" s="140"/>
      <c r="C51" s="140"/>
      <c r="D51" s="140"/>
      <c r="E51" s="140"/>
      <c r="F51" s="141"/>
      <c r="G51" s="141"/>
      <c r="H51" s="141"/>
      <c r="I51" s="2" t="s">
        <v>81</v>
      </c>
      <c r="J51" s="2">
        <v>20</v>
      </c>
      <c r="K51" s="2" t="s">
        <v>62</v>
      </c>
      <c r="L51" s="2"/>
      <c r="M51" s="2">
        <v>0</v>
      </c>
      <c r="N51" s="2">
        <v>0</v>
      </c>
    </row>
    <row r="52" spans="1:14" ht="45" x14ac:dyDescent="0.25">
      <c r="A52" s="140"/>
      <c r="B52" s="140"/>
      <c r="C52" s="140"/>
      <c r="D52" s="140"/>
      <c r="E52" s="140"/>
      <c r="F52" s="2" t="s">
        <v>82</v>
      </c>
      <c r="G52" s="2">
        <v>3.8</v>
      </c>
      <c r="H52" s="2" t="s">
        <v>16</v>
      </c>
      <c r="I52" s="2" t="s">
        <v>83</v>
      </c>
      <c r="J52" s="2">
        <v>100</v>
      </c>
      <c r="K52" s="2" t="s">
        <v>16</v>
      </c>
      <c r="L52" s="2"/>
      <c r="M52" s="2">
        <v>0</v>
      </c>
      <c r="N52" s="2">
        <v>0</v>
      </c>
    </row>
    <row r="53" spans="1:14" ht="60" x14ac:dyDescent="0.25">
      <c r="A53" s="140"/>
      <c r="B53" s="140"/>
      <c r="C53" s="140"/>
      <c r="D53" s="140"/>
      <c r="E53" s="140"/>
      <c r="F53" s="139" t="s">
        <v>84</v>
      </c>
      <c r="G53" s="139">
        <v>2.69</v>
      </c>
      <c r="H53" s="139">
        <v>25</v>
      </c>
      <c r="I53" s="2" t="s">
        <v>85</v>
      </c>
      <c r="J53" s="2">
        <v>30</v>
      </c>
      <c r="K53" s="2">
        <v>25</v>
      </c>
      <c r="L53" s="2"/>
      <c r="M53" s="2">
        <v>0</v>
      </c>
      <c r="N53" s="2">
        <v>0</v>
      </c>
    </row>
    <row r="54" spans="1:14" ht="30" x14ac:dyDescent="0.25">
      <c r="A54" s="140"/>
      <c r="B54" s="140"/>
      <c r="C54" s="140"/>
      <c r="D54" s="140"/>
      <c r="E54" s="140"/>
      <c r="F54" s="140"/>
      <c r="G54" s="140"/>
      <c r="H54" s="140"/>
      <c r="I54" s="2" t="s">
        <v>86</v>
      </c>
      <c r="J54" s="2">
        <v>10</v>
      </c>
      <c r="K54" s="2">
        <v>25</v>
      </c>
      <c r="L54" s="2"/>
      <c r="M54" s="2">
        <v>0</v>
      </c>
      <c r="N54" s="2">
        <v>0</v>
      </c>
    </row>
    <row r="55" spans="1:14" ht="75" x14ac:dyDescent="0.25">
      <c r="A55" s="140"/>
      <c r="B55" s="140"/>
      <c r="C55" s="140"/>
      <c r="D55" s="140"/>
      <c r="E55" s="140"/>
      <c r="F55" s="141"/>
      <c r="G55" s="141"/>
      <c r="H55" s="141"/>
      <c r="I55" s="2" t="s">
        <v>87</v>
      </c>
      <c r="J55" s="2">
        <v>60</v>
      </c>
      <c r="K55" s="2">
        <v>25</v>
      </c>
      <c r="L55" s="2"/>
      <c r="M55" s="2">
        <v>0</v>
      </c>
      <c r="N55" s="2">
        <v>0</v>
      </c>
    </row>
    <row r="56" spans="1:14" ht="30" x14ac:dyDescent="0.25">
      <c r="A56" s="140"/>
      <c r="B56" s="140"/>
      <c r="C56" s="140"/>
      <c r="D56" s="140"/>
      <c r="E56" s="140"/>
      <c r="F56" s="139" t="s">
        <v>88</v>
      </c>
      <c r="G56" s="139">
        <v>3.8</v>
      </c>
      <c r="H56" s="139" t="s">
        <v>89</v>
      </c>
      <c r="I56" s="2" t="s">
        <v>90</v>
      </c>
      <c r="J56" s="2">
        <v>50</v>
      </c>
      <c r="K56" s="2">
        <v>25</v>
      </c>
      <c r="L56" s="2"/>
      <c r="M56" s="2">
        <v>0</v>
      </c>
      <c r="N56" s="2">
        <v>0</v>
      </c>
    </row>
    <row r="57" spans="1:14" ht="45" x14ac:dyDescent="0.25">
      <c r="A57" s="140"/>
      <c r="B57" s="140"/>
      <c r="C57" s="140"/>
      <c r="D57" s="140"/>
      <c r="E57" s="140"/>
      <c r="F57" s="141"/>
      <c r="G57" s="141"/>
      <c r="H57" s="141"/>
      <c r="I57" s="2" t="s">
        <v>189</v>
      </c>
      <c r="J57" s="2">
        <v>50</v>
      </c>
      <c r="K57" s="2" t="s">
        <v>91</v>
      </c>
      <c r="L57" s="2"/>
      <c r="M57" s="2">
        <v>0</v>
      </c>
      <c r="N57" s="2">
        <v>0</v>
      </c>
    </row>
    <row r="58" spans="1:14" ht="30" x14ac:dyDescent="0.25">
      <c r="A58" s="140"/>
      <c r="B58" s="140"/>
      <c r="C58" s="140"/>
      <c r="D58" s="140"/>
      <c r="E58" s="140"/>
      <c r="F58" s="139" t="s">
        <v>92</v>
      </c>
      <c r="G58" s="139">
        <v>3.8</v>
      </c>
      <c r="H58" s="139" t="s">
        <v>93</v>
      </c>
      <c r="I58" s="2" t="s">
        <v>94</v>
      </c>
      <c r="J58" s="2">
        <v>50</v>
      </c>
      <c r="K58" s="2">
        <v>40</v>
      </c>
      <c r="L58" s="2"/>
      <c r="M58" s="2">
        <v>0</v>
      </c>
      <c r="N58" s="2">
        <v>0</v>
      </c>
    </row>
    <row r="59" spans="1:14" ht="45" x14ac:dyDescent="0.25">
      <c r="A59" s="140"/>
      <c r="B59" s="140"/>
      <c r="C59" s="140"/>
      <c r="D59" s="140"/>
      <c r="E59" s="140"/>
      <c r="F59" s="141"/>
      <c r="G59" s="141"/>
      <c r="H59" s="141"/>
      <c r="I59" s="2" t="s">
        <v>95</v>
      </c>
      <c r="J59" s="2">
        <v>50</v>
      </c>
      <c r="K59" s="2" t="s">
        <v>62</v>
      </c>
      <c r="L59" s="2"/>
      <c r="M59" s="2">
        <v>0</v>
      </c>
      <c r="N59" s="2">
        <v>0</v>
      </c>
    </row>
    <row r="60" spans="1:14" ht="30" x14ac:dyDescent="0.25">
      <c r="A60" s="140"/>
      <c r="B60" s="140"/>
      <c r="C60" s="140"/>
      <c r="D60" s="140"/>
      <c r="E60" s="140"/>
      <c r="F60" s="139" t="s">
        <v>96</v>
      </c>
      <c r="G60" s="139">
        <v>6</v>
      </c>
      <c r="H60" s="139">
        <v>45</v>
      </c>
      <c r="I60" s="2" t="s">
        <v>97</v>
      </c>
      <c r="J60" s="2">
        <v>50</v>
      </c>
      <c r="K60" s="2">
        <v>90</v>
      </c>
      <c r="L60" s="2"/>
      <c r="M60" s="2">
        <v>0</v>
      </c>
      <c r="N60" s="2">
        <v>0</v>
      </c>
    </row>
    <row r="61" spans="1:14" ht="45" x14ac:dyDescent="0.25">
      <c r="A61" s="140"/>
      <c r="B61" s="140"/>
      <c r="C61" s="140"/>
      <c r="D61" s="140"/>
      <c r="E61" s="140"/>
      <c r="F61" s="141"/>
      <c r="G61" s="141"/>
      <c r="H61" s="141"/>
      <c r="I61" s="2" t="s">
        <v>98</v>
      </c>
      <c r="J61" s="2">
        <v>50</v>
      </c>
      <c r="K61" s="2">
        <v>0</v>
      </c>
      <c r="L61" s="2"/>
      <c r="M61" s="2">
        <v>0</v>
      </c>
      <c r="N61" s="2">
        <v>0</v>
      </c>
    </row>
    <row r="62" spans="1:14" ht="30" x14ac:dyDescent="0.25">
      <c r="A62" s="140"/>
      <c r="B62" s="140"/>
      <c r="C62" s="140"/>
      <c r="D62" s="140"/>
      <c r="E62" s="140"/>
      <c r="F62" s="139" t="s">
        <v>99</v>
      </c>
      <c r="G62" s="139">
        <v>6</v>
      </c>
      <c r="H62" s="139" t="s">
        <v>100</v>
      </c>
      <c r="I62" s="2" t="s">
        <v>101</v>
      </c>
      <c r="J62" s="2">
        <v>50</v>
      </c>
      <c r="K62" s="2" t="s">
        <v>16</v>
      </c>
      <c r="L62" s="2"/>
      <c r="M62" s="2">
        <v>0</v>
      </c>
      <c r="N62" s="2">
        <v>0</v>
      </c>
    </row>
    <row r="63" spans="1:14" x14ac:dyDescent="0.25">
      <c r="A63" s="140"/>
      <c r="B63" s="140"/>
      <c r="C63" s="140"/>
      <c r="D63" s="140"/>
      <c r="E63" s="140"/>
      <c r="F63" s="141"/>
      <c r="G63" s="141"/>
      <c r="H63" s="141"/>
      <c r="I63" s="2" t="s">
        <v>102</v>
      </c>
      <c r="J63" s="2">
        <v>50</v>
      </c>
      <c r="K63" s="2">
        <v>0</v>
      </c>
      <c r="L63" s="2"/>
      <c r="M63" s="2">
        <v>0</v>
      </c>
      <c r="N63" s="2">
        <v>0</v>
      </c>
    </row>
    <row r="64" spans="1:14" ht="30" x14ac:dyDescent="0.25">
      <c r="A64" s="140"/>
      <c r="B64" s="140"/>
      <c r="C64" s="140"/>
      <c r="D64" s="140"/>
      <c r="E64" s="140"/>
      <c r="F64" s="139" t="s">
        <v>103</v>
      </c>
      <c r="G64" s="139">
        <v>3.8</v>
      </c>
      <c r="H64" s="139" t="s">
        <v>104</v>
      </c>
      <c r="I64" s="2" t="s">
        <v>105</v>
      </c>
      <c r="J64" s="2">
        <v>50</v>
      </c>
      <c r="K64" s="2">
        <v>25</v>
      </c>
      <c r="L64" s="2"/>
      <c r="M64" s="2">
        <v>0</v>
      </c>
      <c r="N64" s="2">
        <v>0</v>
      </c>
    </row>
    <row r="65" spans="1:14" ht="30" x14ac:dyDescent="0.25">
      <c r="A65" s="140"/>
      <c r="B65" s="140"/>
      <c r="C65" s="140"/>
      <c r="D65" s="140"/>
      <c r="E65" s="140"/>
      <c r="F65" s="141"/>
      <c r="G65" s="141"/>
      <c r="H65" s="141"/>
      <c r="I65" s="2" t="s">
        <v>106</v>
      </c>
      <c r="J65" s="2">
        <v>50</v>
      </c>
      <c r="K65" s="2" t="s">
        <v>107</v>
      </c>
      <c r="L65" s="2"/>
      <c r="M65" s="2">
        <v>0</v>
      </c>
      <c r="N65" s="2">
        <v>0</v>
      </c>
    </row>
    <row r="66" spans="1:14" x14ac:dyDescent="0.25">
      <c r="A66" s="140"/>
      <c r="B66" s="140"/>
      <c r="C66" s="140"/>
      <c r="D66" s="140"/>
      <c r="E66" s="140"/>
      <c r="F66" s="139" t="s">
        <v>108</v>
      </c>
      <c r="G66" s="139">
        <v>6</v>
      </c>
      <c r="H66" s="139" t="s">
        <v>109</v>
      </c>
      <c r="I66" s="2" t="s">
        <v>110</v>
      </c>
      <c r="J66" s="2">
        <v>50</v>
      </c>
      <c r="K66" s="2" t="s">
        <v>111</v>
      </c>
      <c r="L66" s="2"/>
      <c r="M66" s="2">
        <v>0</v>
      </c>
      <c r="N66" s="2">
        <v>0</v>
      </c>
    </row>
    <row r="67" spans="1:14" ht="30" x14ac:dyDescent="0.25">
      <c r="A67" s="140"/>
      <c r="B67" s="140"/>
      <c r="C67" s="140"/>
      <c r="D67" s="140"/>
      <c r="E67" s="140"/>
      <c r="F67" s="141"/>
      <c r="G67" s="141"/>
      <c r="H67" s="141"/>
      <c r="I67" s="2" t="s">
        <v>112</v>
      </c>
      <c r="J67" s="2">
        <v>50</v>
      </c>
      <c r="K67" s="2">
        <v>33</v>
      </c>
      <c r="L67" s="2"/>
      <c r="M67" s="2">
        <v>0</v>
      </c>
      <c r="N67" s="2">
        <v>0</v>
      </c>
    </row>
    <row r="68" spans="1:14" ht="45" x14ac:dyDescent="0.25">
      <c r="A68" s="140"/>
      <c r="B68" s="140"/>
      <c r="C68" s="140"/>
      <c r="D68" s="140"/>
      <c r="E68" s="140"/>
      <c r="F68" s="139" t="s">
        <v>113</v>
      </c>
      <c r="G68" s="139">
        <v>3</v>
      </c>
      <c r="H68" s="139" t="s">
        <v>114</v>
      </c>
      <c r="I68" s="2" t="s">
        <v>115</v>
      </c>
      <c r="J68" s="2">
        <v>30</v>
      </c>
      <c r="K68" s="2">
        <v>100</v>
      </c>
      <c r="L68" s="2"/>
      <c r="M68" s="2">
        <v>0</v>
      </c>
      <c r="N68" s="2">
        <v>0</v>
      </c>
    </row>
    <row r="69" spans="1:14" ht="45" x14ac:dyDescent="0.25">
      <c r="A69" s="140"/>
      <c r="B69" s="140"/>
      <c r="C69" s="140"/>
      <c r="D69" s="140"/>
      <c r="E69" s="140"/>
      <c r="F69" s="140"/>
      <c r="G69" s="140"/>
      <c r="H69" s="140"/>
      <c r="I69" s="2" t="s">
        <v>116</v>
      </c>
      <c r="J69" s="2">
        <v>50</v>
      </c>
      <c r="K69" s="2">
        <v>31</v>
      </c>
      <c r="L69" s="2"/>
      <c r="M69" s="2">
        <v>0</v>
      </c>
      <c r="N69" s="2">
        <v>0</v>
      </c>
    </row>
    <row r="70" spans="1:14" ht="45" x14ac:dyDescent="0.25">
      <c r="A70" s="140"/>
      <c r="B70" s="140"/>
      <c r="C70" s="140"/>
      <c r="D70" s="140"/>
      <c r="E70" s="140"/>
      <c r="F70" s="141"/>
      <c r="G70" s="141"/>
      <c r="H70" s="141"/>
      <c r="I70" s="2" t="s">
        <v>117</v>
      </c>
      <c r="J70" s="2">
        <v>20</v>
      </c>
      <c r="K70" s="2">
        <v>15</v>
      </c>
      <c r="L70" s="2"/>
      <c r="M70" s="2">
        <v>0</v>
      </c>
      <c r="N70" s="2">
        <v>0</v>
      </c>
    </row>
    <row r="71" spans="1:14" ht="45" x14ac:dyDescent="0.25">
      <c r="A71" s="140"/>
      <c r="B71" s="140"/>
      <c r="C71" s="140"/>
      <c r="D71" s="140"/>
      <c r="E71" s="140"/>
      <c r="F71" s="139" t="s">
        <v>118</v>
      </c>
      <c r="G71" s="139">
        <v>3</v>
      </c>
      <c r="H71" s="139">
        <v>35</v>
      </c>
      <c r="I71" s="2" t="s">
        <v>119</v>
      </c>
      <c r="J71" s="2">
        <v>20</v>
      </c>
      <c r="K71" s="2">
        <v>100</v>
      </c>
      <c r="L71" s="2"/>
      <c r="M71" s="2">
        <v>0</v>
      </c>
      <c r="N71" s="2">
        <v>0</v>
      </c>
    </row>
    <row r="72" spans="1:14" x14ac:dyDescent="0.25">
      <c r="A72" s="140"/>
      <c r="B72" s="140"/>
      <c r="C72" s="140"/>
      <c r="D72" s="140"/>
      <c r="E72" s="140"/>
      <c r="F72" s="140"/>
      <c r="G72" s="140"/>
      <c r="H72" s="140"/>
      <c r="I72" s="2" t="s">
        <v>120</v>
      </c>
      <c r="J72" s="2">
        <v>60</v>
      </c>
      <c r="K72" s="2">
        <v>25</v>
      </c>
      <c r="L72" s="2"/>
      <c r="M72" s="2">
        <v>0</v>
      </c>
      <c r="N72" s="2">
        <v>0</v>
      </c>
    </row>
    <row r="73" spans="1:14" ht="60" x14ac:dyDescent="0.25">
      <c r="A73" s="140"/>
      <c r="B73" s="140"/>
      <c r="C73" s="140"/>
      <c r="D73" s="140"/>
      <c r="E73" s="140"/>
      <c r="F73" s="141"/>
      <c r="G73" s="141"/>
      <c r="H73" s="141"/>
      <c r="I73" s="2" t="s">
        <v>121</v>
      </c>
      <c r="J73" s="2">
        <v>20</v>
      </c>
      <c r="K73" s="2">
        <v>0</v>
      </c>
      <c r="L73" s="2"/>
      <c r="M73" s="2">
        <v>0</v>
      </c>
      <c r="N73" s="2">
        <v>0</v>
      </c>
    </row>
    <row r="74" spans="1:14" ht="30" x14ac:dyDescent="0.25">
      <c r="A74" s="140"/>
      <c r="B74" s="140"/>
      <c r="C74" s="140"/>
      <c r="D74" s="140"/>
      <c r="E74" s="140"/>
      <c r="F74" s="139" t="s">
        <v>122</v>
      </c>
      <c r="G74" s="139">
        <v>6</v>
      </c>
      <c r="H74" s="139">
        <v>14</v>
      </c>
      <c r="I74" s="2" t="s">
        <v>123</v>
      </c>
      <c r="J74" s="2">
        <v>5</v>
      </c>
      <c r="K74" s="2">
        <v>100</v>
      </c>
      <c r="L74" s="2"/>
      <c r="M74" s="2">
        <v>0</v>
      </c>
      <c r="N74" s="2">
        <v>0</v>
      </c>
    </row>
    <row r="75" spans="1:14" ht="30" x14ac:dyDescent="0.25">
      <c r="A75" s="140"/>
      <c r="B75" s="140"/>
      <c r="C75" s="140"/>
      <c r="D75" s="140"/>
      <c r="E75" s="140"/>
      <c r="F75" s="140"/>
      <c r="G75" s="140"/>
      <c r="H75" s="140"/>
      <c r="I75" s="2" t="s">
        <v>124</v>
      </c>
      <c r="J75" s="2">
        <v>25</v>
      </c>
      <c r="K75" s="2">
        <v>5</v>
      </c>
      <c r="L75" s="2"/>
      <c r="M75" s="2">
        <v>0</v>
      </c>
      <c r="N75" s="2">
        <v>0</v>
      </c>
    </row>
    <row r="76" spans="1:14" ht="45" x14ac:dyDescent="0.25">
      <c r="A76" s="140"/>
      <c r="B76" s="140"/>
      <c r="C76" s="140"/>
      <c r="D76" s="140"/>
      <c r="E76" s="140"/>
      <c r="F76" s="140"/>
      <c r="G76" s="140"/>
      <c r="H76" s="140"/>
      <c r="I76" s="2" t="s">
        <v>125</v>
      </c>
      <c r="J76" s="2">
        <v>60</v>
      </c>
      <c r="K76" s="2" t="s">
        <v>126</v>
      </c>
      <c r="L76" s="2"/>
      <c r="M76" s="2">
        <v>0</v>
      </c>
      <c r="N76" s="2">
        <v>0</v>
      </c>
    </row>
    <row r="77" spans="1:14" ht="45" x14ac:dyDescent="0.25">
      <c r="A77" s="140"/>
      <c r="B77" s="140"/>
      <c r="C77" s="140"/>
      <c r="D77" s="140"/>
      <c r="E77" s="140"/>
      <c r="F77" s="141"/>
      <c r="G77" s="141"/>
      <c r="H77" s="141"/>
      <c r="I77" s="2" t="s">
        <v>127</v>
      </c>
      <c r="J77" s="2">
        <v>10</v>
      </c>
      <c r="K77" s="2" t="s">
        <v>62</v>
      </c>
      <c r="L77" s="2"/>
      <c r="M77" s="2">
        <v>0</v>
      </c>
      <c r="N77" s="2">
        <v>0</v>
      </c>
    </row>
    <row r="78" spans="1:14" ht="45" x14ac:dyDescent="0.25">
      <c r="A78" s="140"/>
      <c r="B78" s="140"/>
      <c r="C78" s="140"/>
      <c r="D78" s="140"/>
      <c r="E78" s="140"/>
      <c r="F78" s="139" t="s">
        <v>128</v>
      </c>
      <c r="G78" s="139">
        <v>6</v>
      </c>
      <c r="H78" s="139" t="s">
        <v>129</v>
      </c>
      <c r="I78" s="2" t="s">
        <v>130</v>
      </c>
      <c r="J78" s="2">
        <v>5</v>
      </c>
      <c r="K78" s="2">
        <v>100</v>
      </c>
      <c r="L78" s="2"/>
      <c r="M78" s="2">
        <v>0</v>
      </c>
      <c r="N78" s="2">
        <v>0</v>
      </c>
    </row>
    <row r="79" spans="1:14" ht="45" x14ac:dyDescent="0.25">
      <c r="A79" s="140"/>
      <c r="B79" s="140"/>
      <c r="C79" s="140"/>
      <c r="D79" s="140"/>
      <c r="E79" s="140"/>
      <c r="F79" s="140"/>
      <c r="G79" s="140"/>
      <c r="H79" s="140"/>
      <c r="I79" s="2" t="s">
        <v>131</v>
      </c>
      <c r="J79" s="2">
        <v>5</v>
      </c>
      <c r="K79" s="2">
        <v>100</v>
      </c>
      <c r="L79" s="2"/>
      <c r="M79" s="2">
        <v>0</v>
      </c>
      <c r="N79" s="2">
        <v>0</v>
      </c>
    </row>
    <row r="80" spans="1:14" ht="30" x14ac:dyDescent="0.25">
      <c r="A80" s="140"/>
      <c r="B80" s="140"/>
      <c r="C80" s="140"/>
      <c r="D80" s="140"/>
      <c r="E80" s="140"/>
      <c r="F80" s="140"/>
      <c r="G80" s="140"/>
      <c r="H80" s="140"/>
      <c r="I80" s="2" t="s">
        <v>132</v>
      </c>
      <c r="J80" s="2">
        <v>10</v>
      </c>
      <c r="K80" s="2">
        <v>20</v>
      </c>
      <c r="L80" s="2"/>
      <c r="M80" s="2">
        <v>0</v>
      </c>
      <c r="N80" s="2">
        <v>0</v>
      </c>
    </row>
    <row r="81" spans="1:14" ht="30" x14ac:dyDescent="0.25">
      <c r="A81" s="140"/>
      <c r="B81" s="140"/>
      <c r="C81" s="140"/>
      <c r="D81" s="140"/>
      <c r="E81" s="140"/>
      <c r="F81" s="140"/>
      <c r="G81" s="140"/>
      <c r="H81" s="140"/>
      <c r="I81" s="2" t="s">
        <v>133</v>
      </c>
      <c r="J81" s="2">
        <v>20</v>
      </c>
      <c r="K81" s="2">
        <v>25</v>
      </c>
      <c r="L81" s="2"/>
      <c r="M81" s="2">
        <v>0</v>
      </c>
      <c r="N81" s="2">
        <v>0</v>
      </c>
    </row>
    <row r="82" spans="1:14" ht="30" x14ac:dyDescent="0.25">
      <c r="A82" s="140"/>
      <c r="B82" s="140"/>
      <c r="C82" s="140"/>
      <c r="D82" s="140"/>
      <c r="E82" s="140"/>
      <c r="F82" s="140"/>
      <c r="G82" s="140"/>
      <c r="H82" s="140"/>
      <c r="I82" s="2" t="s">
        <v>134</v>
      </c>
      <c r="J82" s="2">
        <v>20</v>
      </c>
      <c r="K82" s="2">
        <v>50</v>
      </c>
      <c r="L82" s="2"/>
      <c r="M82" s="2">
        <v>0</v>
      </c>
      <c r="N82" s="2">
        <v>0</v>
      </c>
    </row>
    <row r="83" spans="1:14" ht="45" x14ac:dyDescent="0.25">
      <c r="A83" s="140"/>
      <c r="B83" s="140"/>
      <c r="C83" s="140"/>
      <c r="D83" s="140"/>
      <c r="E83" s="140"/>
      <c r="F83" s="140"/>
      <c r="G83" s="140"/>
      <c r="H83" s="140"/>
      <c r="I83" s="2" t="s">
        <v>135</v>
      </c>
      <c r="J83" s="2">
        <v>20</v>
      </c>
      <c r="K83" s="2">
        <v>25</v>
      </c>
      <c r="L83" s="2"/>
      <c r="M83" s="2">
        <v>0</v>
      </c>
      <c r="N83" s="2">
        <v>0</v>
      </c>
    </row>
    <row r="84" spans="1:14" ht="45" x14ac:dyDescent="0.25">
      <c r="A84" s="140"/>
      <c r="B84" s="140"/>
      <c r="C84" s="141"/>
      <c r="D84" s="141"/>
      <c r="E84" s="141"/>
      <c r="F84" s="141"/>
      <c r="G84" s="141"/>
      <c r="H84" s="141"/>
      <c r="I84" s="2" t="s">
        <v>136</v>
      </c>
      <c r="J84" s="2">
        <v>20</v>
      </c>
      <c r="K84" s="2">
        <v>42</v>
      </c>
      <c r="L84" s="2"/>
      <c r="M84" s="2">
        <v>0</v>
      </c>
      <c r="N84" s="2">
        <v>0</v>
      </c>
    </row>
    <row r="85" spans="1:14" ht="30" x14ac:dyDescent="0.25">
      <c r="A85" s="140"/>
      <c r="B85" s="140"/>
      <c r="C85" s="139" t="s">
        <v>137</v>
      </c>
      <c r="D85" s="139">
        <v>50</v>
      </c>
      <c r="E85" s="139" t="s">
        <v>138</v>
      </c>
      <c r="F85" s="139" t="s">
        <v>139</v>
      </c>
      <c r="G85" s="139">
        <v>11</v>
      </c>
      <c r="H85" s="139" t="s">
        <v>140</v>
      </c>
      <c r="I85" s="2" t="s">
        <v>141</v>
      </c>
      <c r="J85" s="2">
        <v>25</v>
      </c>
      <c r="K85" s="2">
        <v>100</v>
      </c>
      <c r="L85" s="2"/>
      <c r="M85" s="2">
        <v>0</v>
      </c>
      <c r="N85" s="2">
        <v>0</v>
      </c>
    </row>
    <row r="86" spans="1:14" ht="30" x14ac:dyDescent="0.25">
      <c r="A86" s="140"/>
      <c r="B86" s="140"/>
      <c r="C86" s="140"/>
      <c r="D86" s="140"/>
      <c r="E86" s="140"/>
      <c r="F86" s="140"/>
      <c r="G86" s="140"/>
      <c r="H86" s="140"/>
      <c r="I86" s="2" t="s">
        <v>142</v>
      </c>
      <c r="J86" s="2">
        <v>25</v>
      </c>
      <c r="K86" s="2">
        <v>33</v>
      </c>
      <c r="L86" s="2"/>
      <c r="M86" s="2">
        <v>0</v>
      </c>
      <c r="N86" s="2">
        <v>0</v>
      </c>
    </row>
    <row r="87" spans="1:14" ht="30" x14ac:dyDescent="0.25">
      <c r="A87" s="140"/>
      <c r="B87" s="140"/>
      <c r="C87" s="140"/>
      <c r="D87" s="140"/>
      <c r="E87" s="140"/>
      <c r="F87" s="140"/>
      <c r="G87" s="140"/>
      <c r="H87" s="140"/>
      <c r="I87" s="2" t="s">
        <v>143</v>
      </c>
      <c r="J87" s="2">
        <v>25</v>
      </c>
      <c r="K87" s="2">
        <v>33</v>
      </c>
      <c r="L87" s="2"/>
      <c r="M87" s="2">
        <v>0</v>
      </c>
      <c r="N87" s="2">
        <v>0</v>
      </c>
    </row>
    <row r="88" spans="1:14" ht="45" x14ac:dyDescent="0.25">
      <c r="A88" s="140"/>
      <c r="B88" s="140"/>
      <c r="C88" s="140"/>
      <c r="D88" s="140"/>
      <c r="E88" s="140"/>
      <c r="F88" s="141"/>
      <c r="G88" s="141"/>
      <c r="H88" s="141"/>
      <c r="I88" s="2" t="s">
        <v>144</v>
      </c>
      <c r="J88" s="2">
        <v>25</v>
      </c>
      <c r="K88" s="2">
        <v>0</v>
      </c>
      <c r="L88" s="2"/>
      <c r="M88" s="2">
        <v>0</v>
      </c>
      <c r="N88" s="2">
        <v>0</v>
      </c>
    </row>
    <row r="89" spans="1:14" ht="30" x14ac:dyDescent="0.25">
      <c r="A89" s="140"/>
      <c r="B89" s="140"/>
      <c r="C89" s="140"/>
      <c r="D89" s="140"/>
      <c r="E89" s="140"/>
      <c r="F89" s="139" t="s">
        <v>145</v>
      </c>
      <c r="G89" s="139">
        <v>19.399999999999999</v>
      </c>
      <c r="H89" s="139" t="s">
        <v>146</v>
      </c>
      <c r="I89" s="2" t="s">
        <v>147</v>
      </c>
      <c r="J89" s="2" t="s">
        <v>148</v>
      </c>
      <c r="K89" s="2">
        <v>30</v>
      </c>
      <c r="L89" s="2"/>
      <c r="M89" s="2">
        <v>0</v>
      </c>
      <c r="N89" s="2">
        <v>0</v>
      </c>
    </row>
    <row r="90" spans="1:14" ht="60" x14ac:dyDescent="0.25">
      <c r="A90" s="140"/>
      <c r="B90" s="140"/>
      <c r="C90" s="140"/>
      <c r="D90" s="140"/>
      <c r="E90" s="140"/>
      <c r="F90" s="140"/>
      <c r="G90" s="140"/>
      <c r="H90" s="140"/>
      <c r="I90" s="2" t="s">
        <v>149</v>
      </c>
      <c r="J90" s="2" t="s">
        <v>148</v>
      </c>
      <c r="K90" s="2">
        <v>0</v>
      </c>
      <c r="L90" s="2"/>
      <c r="M90" s="2">
        <v>0</v>
      </c>
      <c r="N90" s="2">
        <v>0</v>
      </c>
    </row>
    <row r="91" spans="1:14" ht="60" x14ac:dyDescent="0.25">
      <c r="A91" s="140"/>
      <c r="B91" s="140"/>
      <c r="C91" s="140"/>
      <c r="D91" s="140"/>
      <c r="E91" s="140"/>
      <c r="F91" s="140"/>
      <c r="G91" s="140"/>
      <c r="H91" s="140"/>
      <c r="I91" s="2" t="s">
        <v>150</v>
      </c>
      <c r="J91" s="2" t="s">
        <v>148</v>
      </c>
      <c r="K91" s="2">
        <v>25</v>
      </c>
      <c r="L91" s="2"/>
      <c r="M91" s="2">
        <v>0</v>
      </c>
      <c r="N91" s="2">
        <v>0</v>
      </c>
    </row>
    <row r="92" spans="1:14" ht="75" x14ac:dyDescent="0.25">
      <c r="A92" s="140"/>
      <c r="B92" s="140"/>
      <c r="C92" s="140"/>
      <c r="D92" s="140"/>
      <c r="E92" s="140"/>
      <c r="F92" s="140"/>
      <c r="G92" s="140"/>
      <c r="H92" s="140"/>
      <c r="I92" s="2" t="s">
        <v>151</v>
      </c>
      <c r="J92" s="2" t="s">
        <v>148</v>
      </c>
      <c r="K92" s="2">
        <v>0</v>
      </c>
      <c r="L92" s="2"/>
      <c r="M92" s="2">
        <v>0</v>
      </c>
      <c r="N92" s="2">
        <v>0</v>
      </c>
    </row>
    <row r="93" spans="1:14" ht="45" x14ac:dyDescent="0.25">
      <c r="A93" s="140"/>
      <c r="B93" s="140"/>
      <c r="C93" s="140"/>
      <c r="D93" s="140"/>
      <c r="E93" s="140"/>
      <c r="F93" s="140"/>
      <c r="G93" s="140"/>
      <c r="H93" s="140"/>
      <c r="I93" s="2" t="s">
        <v>152</v>
      </c>
      <c r="J93" s="2" t="s">
        <v>148</v>
      </c>
      <c r="K93" s="2">
        <v>0</v>
      </c>
      <c r="L93" s="2"/>
      <c r="M93" s="2">
        <v>0</v>
      </c>
      <c r="N93" s="2">
        <v>0</v>
      </c>
    </row>
    <row r="94" spans="1:14" ht="45" x14ac:dyDescent="0.25">
      <c r="A94" s="140"/>
      <c r="B94" s="140"/>
      <c r="C94" s="140"/>
      <c r="D94" s="140"/>
      <c r="E94" s="140"/>
      <c r="F94" s="140"/>
      <c r="G94" s="140"/>
      <c r="H94" s="140"/>
      <c r="I94" s="2" t="s">
        <v>153</v>
      </c>
      <c r="J94" s="2" t="s">
        <v>148</v>
      </c>
      <c r="K94" s="2">
        <v>0</v>
      </c>
      <c r="L94" s="2"/>
      <c r="M94" s="2">
        <v>0</v>
      </c>
      <c r="N94" s="2">
        <v>0</v>
      </c>
    </row>
    <row r="95" spans="1:14" ht="90" x14ac:dyDescent="0.25">
      <c r="A95" s="140"/>
      <c r="B95" s="140"/>
      <c r="C95" s="140"/>
      <c r="D95" s="140"/>
      <c r="E95" s="140"/>
      <c r="F95" s="141"/>
      <c r="G95" s="141"/>
      <c r="H95" s="141"/>
      <c r="I95" s="2" t="s">
        <v>154</v>
      </c>
      <c r="J95" s="2" t="s">
        <v>155</v>
      </c>
      <c r="K95" s="2">
        <v>34</v>
      </c>
      <c r="L95" s="2"/>
      <c r="M95" s="2">
        <v>0</v>
      </c>
      <c r="N95" s="2">
        <v>0</v>
      </c>
    </row>
    <row r="96" spans="1:14" ht="30" x14ac:dyDescent="0.25">
      <c r="A96" s="140"/>
      <c r="B96" s="140"/>
      <c r="C96" s="140"/>
      <c r="D96" s="140"/>
      <c r="E96" s="140"/>
      <c r="F96" s="139" t="s">
        <v>156</v>
      </c>
      <c r="G96" s="139">
        <v>38.799999999999997</v>
      </c>
      <c r="H96" s="139" t="s">
        <v>157</v>
      </c>
      <c r="I96" s="2" t="s">
        <v>158</v>
      </c>
      <c r="J96" s="2" t="s">
        <v>159</v>
      </c>
      <c r="K96" s="2">
        <v>33</v>
      </c>
      <c r="L96" s="2"/>
      <c r="M96" s="2">
        <v>0</v>
      </c>
      <c r="N96" s="2">
        <v>0</v>
      </c>
    </row>
    <row r="97" spans="1:14" ht="45" x14ac:dyDescent="0.25">
      <c r="A97" s="140"/>
      <c r="B97" s="140"/>
      <c r="C97" s="140"/>
      <c r="D97" s="140"/>
      <c r="E97" s="140"/>
      <c r="F97" s="140"/>
      <c r="G97" s="140"/>
      <c r="H97" s="140"/>
      <c r="I97" s="2" t="s">
        <v>160</v>
      </c>
      <c r="J97" s="2" t="s">
        <v>159</v>
      </c>
      <c r="K97" s="2">
        <v>33</v>
      </c>
      <c r="L97" s="2"/>
      <c r="M97" s="2">
        <v>0</v>
      </c>
      <c r="N97" s="2">
        <v>0</v>
      </c>
    </row>
    <row r="98" spans="1:14" x14ac:dyDescent="0.25">
      <c r="A98" s="140"/>
      <c r="B98" s="140"/>
      <c r="C98" s="140"/>
      <c r="D98" s="140"/>
      <c r="E98" s="140"/>
      <c r="F98" s="140"/>
      <c r="G98" s="140"/>
      <c r="H98" s="140"/>
      <c r="I98" s="2" t="s">
        <v>161</v>
      </c>
      <c r="J98" s="2" t="s">
        <v>159</v>
      </c>
      <c r="K98" s="2">
        <v>30</v>
      </c>
      <c r="L98" s="2"/>
      <c r="M98" s="2">
        <v>0</v>
      </c>
      <c r="N98" s="2">
        <v>0</v>
      </c>
    </row>
    <row r="99" spans="1:14" ht="30" x14ac:dyDescent="0.25">
      <c r="A99" s="140"/>
      <c r="B99" s="140"/>
      <c r="C99" s="140"/>
      <c r="D99" s="140"/>
      <c r="E99" s="140"/>
      <c r="F99" s="140"/>
      <c r="G99" s="140"/>
      <c r="H99" s="140"/>
      <c r="I99" s="2" t="s">
        <v>162</v>
      </c>
      <c r="J99" s="2" t="s">
        <v>159</v>
      </c>
      <c r="K99" s="2">
        <v>30</v>
      </c>
      <c r="L99" s="2"/>
      <c r="M99" s="2">
        <v>0</v>
      </c>
      <c r="N99" s="2">
        <v>0</v>
      </c>
    </row>
    <row r="100" spans="1:14" ht="30" x14ac:dyDescent="0.25">
      <c r="A100" s="140"/>
      <c r="B100" s="140"/>
      <c r="C100" s="140"/>
      <c r="D100" s="140"/>
      <c r="E100" s="140"/>
      <c r="F100" s="140"/>
      <c r="G100" s="140"/>
      <c r="H100" s="140"/>
      <c r="I100" s="2" t="s">
        <v>163</v>
      </c>
      <c r="J100" s="2" t="s">
        <v>159</v>
      </c>
      <c r="K100" s="2">
        <v>100</v>
      </c>
      <c r="L100" s="2"/>
      <c r="M100" s="2">
        <v>0</v>
      </c>
      <c r="N100" s="2">
        <v>0</v>
      </c>
    </row>
    <row r="101" spans="1:14" ht="45" x14ac:dyDescent="0.25">
      <c r="A101" s="140"/>
      <c r="B101" s="140"/>
      <c r="C101" s="140"/>
      <c r="D101" s="140"/>
      <c r="E101" s="140"/>
      <c r="F101" s="140"/>
      <c r="G101" s="140"/>
      <c r="H101" s="140"/>
      <c r="I101" s="2" t="s">
        <v>164</v>
      </c>
      <c r="J101" s="2" t="s">
        <v>159</v>
      </c>
      <c r="K101" s="2">
        <v>50</v>
      </c>
      <c r="L101" s="2"/>
      <c r="M101" s="2">
        <v>0</v>
      </c>
      <c r="N101" s="2">
        <v>0</v>
      </c>
    </row>
    <row r="102" spans="1:14" ht="75" x14ac:dyDescent="0.25">
      <c r="A102" s="140"/>
      <c r="B102" s="140"/>
      <c r="C102" s="140"/>
      <c r="D102" s="140"/>
      <c r="E102" s="140"/>
      <c r="F102" s="140"/>
      <c r="G102" s="140"/>
      <c r="H102" s="140"/>
      <c r="I102" s="2" t="s">
        <v>165</v>
      </c>
      <c r="J102" s="2" t="s">
        <v>159</v>
      </c>
      <c r="K102" s="2">
        <v>20</v>
      </c>
      <c r="L102" s="2"/>
      <c r="M102" s="2">
        <v>0</v>
      </c>
      <c r="N102" s="2">
        <v>0</v>
      </c>
    </row>
    <row r="103" spans="1:14" ht="45" x14ac:dyDescent="0.25">
      <c r="A103" s="140"/>
      <c r="B103" s="140"/>
      <c r="C103" s="140"/>
      <c r="D103" s="140"/>
      <c r="E103" s="140"/>
      <c r="F103" s="140"/>
      <c r="G103" s="140"/>
      <c r="H103" s="140"/>
      <c r="I103" s="2" t="s">
        <v>166</v>
      </c>
      <c r="J103" s="2" t="s">
        <v>159</v>
      </c>
      <c r="K103" s="2">
        <v>34</v>
      </c>
      <c r="L103" s="2"/>
      <c r="M103" s="2">
        <v>0</v>
      </c>
      <c r="N103" s="2">
        <v>0</v>
      </c>
    </row>
    <row r="104" spans="1:14" ht="45" x14ac:dyDescent="0.25">
      <c r="A104" s="140"/>
      <c r="B104" s="140"/>
      <c r="C104" s="140"/>
      <c r="D104" s="140"/>
      <c r="E104" s="140"/>
      <c r="F104" s="140"/>
      <c r="G104" s="140"/>
      <c r="H104" s="140"/>
      <c r="I104" s="2" t="s">
        <v>167</v>
      </c>
      <c r="J104" s="2" t="s">
        <v>159</v>
      </c>
      <c r="K104" s="2">
        <v>0</v>
      </c>
      <c r="L104" s="2"/>
      <c r="M104" s="2">
        <v>0</v>
      </c>
      <c r="N104" s="2">
        <v>0</v>
      </c>
    </row>
    <row r="105" spans="1:14" ht="30" x14ac:dyDescent="0.25">
      <c r="A105" s="140"/>
      <c r="B105" s="140"/>
      <c r="C105" s="140"/>
      <c r="D105" s="140"/>
      <c r="E105" s="140"/>
      <c r="F105" s="140"/>
      <c r="G105" s="140"/>
      <c r="H105" s="140"/>
      <c r="I105" s="2" t="s">
        <v>168</v>
      </c>
      <c r="J105" s="2" t="s">
        <v>159</v>
      </c>
      <c r="K105" s="2">
        <v>0</v>
      </c>
      <c r="L105" s="2"/>
      <c r="M105" s="2">
        <v>0</v>
      </c>
      <c r="N105" s="2">
        <v>0</v>
      </c>
    </row>
    <row r="106" spans="1:14" ht="30" x14ac:dyDescent="0.25">
      <c r="A106" s="140"/>
      <c r="B106" s="140"/>
      <c r="C106" s="140"/>
      <c r="D106" s="140"/>
      <c r="E106" s="140"/>
      <c r="F106" s="140"/>
      <c r="G106" s="140"/>
      <c r="H106" s="140"/>
      <c r="I106" s="2" t="s">
        <v>169</v>
      </c>
      <c r="J106" s="2" t="s">
        <v>159</v>
      </c>
      <c r="K106" s="2">
        <v>33</v>
      </c>
      <c r="L106" s="2"/>
      <c r="M106" s="2">
        <v>0</v>
      </c>
      <c r="N106" s="2">
        <v>0</v>
      </c>
    </row>
    <row r="107" spans="1:14" ht="45" x14ac:dyDescent="0.25">
      <c r="A107" s="140"/>
      <c r="B107" s="140"/>
      <c r="C107" s="140"/>
      <c r="D107" s="140"/>
      <c r="E107" s="140"/>
      <c r="F107" s="140"/>
      <c r="G107" s="140"/>
      <c r="H107" s="140"/>
      <c r="I107" s="2" t="s">
        <v>170</v>
      </c>
      <c r="J107" s="2" t="s">
        <v>159</v>
      </c>
      <c r="K107" s="2">
        <v>50</v>
      </c>
      <c r="L107" s="2"/>
      <c r="M107" s="2">
        <v>0</v>
      </c>
      <c r="N107" s="2">
        <v>0</v>
      </c>
    </row>
    <row r="108" spans="1:14" ht="90" x14ac:dyDescent="0.25">
      <c r="A108" s="140"/>
      <c r="B108" s="140"/>
      <c r="C108" s="140"/>
      <c r="D108" s="140"/>
      <c r="E108" s="140"/>
      <c r="F108" s="140"/>
      <c r="G108" s="140"/>
      <c r="H108" s="140"/>
      <c r="I108" s="2" t="s">
        <v>171</v>
      </c>
      <c r="J108" s="2" t="s">
        <v>159</v>
      </c>
      <c r="K108" s="2">
        <v>0</v>
      </c>
      <c r="L108" s="2"/>
      <c r="M108" s="2">
        <v>0</v>
      </c>
      <c r="N108" s="2">
        <v>0</v>
      </c>
    </row>
    <row r="109" spans="1:14" ht="45" x14ac:dyDescent="0.25">
      <c r="A109" s="140"/>
      <c r="B109" s="140"/>
      <c r="C109" s="140"/>
      <c r="D109" s="140"/>
      <c r="E109" s="140"/>
      <c r="F109" s="141"/>
      <c r="G109" s="141"/>
      <c r="H109" s="141"/>
      <c r="I109" s="2" t="s">
        <v>172</v>
      </c>
      <c r="J109" s="2" t="s">
        <v>173</v>
      </c>
      <c r="K109" s="2">
        <v>15</v>
      </c>
      <c r="L109" s="2"/>
      <c r="M109" s="2">
        <v>0</v>
      </c>
      <c r="N109" s="2">
        <v>0</v>
      </c>
    </row>
    <row r="110" spans="1:14" ht="75" x14ac:dyDescent="0.25">
      <c r="A110" s="140"/>
      <c r="B110" s="140"/>
      <c r="C110" s="140"/>
      <c r="D110" s="140"/>
      <c r="E110" s="140"/>
      <c r="F110" s="139" t="s">
        <v>174</v>
      </c>
      <c r="G110" s="139">
        <v>19.399999999999999</v>
      </c>
      <c r="H110" s="139" t="s">
        <v>175</v>
      </c>
      <c r="I110" s="2" t="s">
        <v>176</v>
      </c>
      <c r="J110" s="2" t="s">
        <v>148</v>
      </c>
      <c r="K110" s="2">
        <v>34</v>
      </c>
      <c r="L110" s="2"/>
      <c r="M110" s="2">
        <v>0</v>
      </c>
      <c r="N110" s="2">
        <v>0</v>
      </c>
    </row>
    <row r="111" spans="1:14" ht="45" x14ac:dyDescent="0.25">
      <c r="A111" s="140"/>
      <c r="B111" s="140"/>
      <c r="C111" s="140"/>
      <c r="D111" s="140"/>
      <c r="E111" s="140"/>
      <c r="F111" s="140"/>
      <c r="G111" s="140"/>
      <c r="H111" s="140"/>
      <c r="I111" s="2" t="s">
        <v>177</v>
      </c>
      <c r="J111" s="2" t="s">
        <v>148</v>
      </c>
      <c r="K111" s="2">
        <v>30</v>
      </c>
      <c r="L111" s="2"/>
      <c r="M111" s="2">
        <v>0</v>
      </c>
      <c r="N111" s="2">
        <v>0</v>
      </c>
    </row>
    <row r="112" spans="1:14" ht="45" x14ac:dyDescent="0.25">
      <c r="A112" s="140"/>
      <c r="B112" s="140"/>
      <c r="C112" s="140"/>
      <c r="D112" s="140"/>
      <c r="E112" s="140"/>
      <c r="F112" s="140"/>
      <c r="G112" s="140"/>
      <c r="H112" s="140"/>
      <c r="I112" s="2" t="s">
        <v>178</v>
      </c>
      <c r="J112" s="2" t="s">
        <v>148</v>
      </c>
      <c r="K112" s="2">
        <v>30</v>
      </c>
      <c r="L112" s="2"/>
      <c r="M112" s="2">
        <v>0</v>
      </c>
      <c r="N112" s="2">
        <v>0</v>
      </c>
    </row>
    <row r="113" spans="1:14" x14ac:dyDescent="0.25">
      <c r="A113" s="140"/>
      <c r="B113" s="140"/>
      <c r="C113" s="140"/>
      <c r="D113" s="140"/>
      <c r="E113" s="140"/>
      <c r="F113" s="140"/>
      <c r="G113" s="140"/>
      <c r="H113" s="140"/>
      <c r="I113" s="2" t="s">
        <v>179</v>
      </c>
      <c r="J113" s="2" t="s">
        <v>148</v>
      </c>
      <c r="K113" s="2">
        <v>10</v>
      </c>
      <c r="L113" s="2"/>
      <c r="M113" s="2">
        <v>0</v>
      </c>
      <c r="N113" s="2">
        <v>0</v>
      </c>
    </row>
    <row r="114" spans="1:14" ht="30" x14ac:dyDescent="0.25">
      <c r="A114" s="140"/>
      <c r="B114" s="140"/>
      <c r="C114" s="140"/>
      <c r="D114" s="140"/>
      <c r="E114" s="140"/>
      <c r="F114" s="140"/>
      <c r="G114" s="140"/>
      <c r="H114" s="140"/>
      <c r="I114" s="2" t="s">
        <v>180</v>
      </c>
      <c r="J114" s="2" t="s">
        <v>148</v>
      </c>
      <c r="K114" s="2">
        <v>25</v>
      </c>
      <c r="L114" s="2"/>
      <c r="M114" s="2">
        <v>0</v>
      </c>
      <c r="N114" s="2">
        <v>0</v>
      </c>
    </row>
    <row r="115" spans="1:14" ht="30" x14ac:dyDescent="0.25">
      <c r="A115" s="140"/>
      <c r="B115" s="140"/>
      <c r="C115" s="140"/>
      <c r="D115" s="140"/>
      <c r="E115" s="140"/>
      <c r="F115" s="140"/>
      <c r="G115" s="140"/>
      <c r="H115" s="140"/>
      <c r="I115" s="2" t="s">
        <v>181</v>
      </c>
      <c r="J115" s="2" t="s">
        <v>148</v>
      </c>
      <c r="K115" s="2">
        <v>25</v>
      </c>
      <c r="L115" s="2"/>
      <c r="M115" s="2">
        <v>0</v>
      </c>
      <c r="N115" s="2">
        <v>0</v>
      </c>
    </row>
    <row r="116" spans="1:14" ht="30" x14ac:dyDescent="0.25">
      <c r="A116" s="140"/>
      <c r="B116" s="140"/>
      <c r="C116" s="140"/>
      <c r="D116" s="140"/>
      <c r="E116" s="140"/>
      <c r="F116" s="141"/>
      <c r="G116" s="141"/>
      <c r="H116" s="141"/>
      <c r="I116" s="2" t="s">
        <v>182</v>
      </c>
      <c r="J116" s="2" t="s">
        <v>155</v>
      </c>
      <c r="K116" s="2">
        <v>50</v>
      </c>
      <c r="L116" s="2"/>
      <c r="M116" s="2">
        <v>0</v>
      </c>
      <c r="N116" s="2">
        <v>0</v>
      </c>
    </row>
    <row r="117" spans="1:14" ht="60" x14ac:dyDescent="0.25">
      <c r="A117" s="140"/>
      <c r="B117" s="140"/>
      <c r="C117" s="140"/>
      <c r="D117" s="140"/>
      <c r="E117" s="140"/>
      <c r="F117" s="139" t="s">
        <v>183</v>
      </c>
      <c r="G117" s="139">
        <v>11.1</v>
      </c>
      <c r="H117" s="139" t="s">
        <v>184</v>
      </c>
      <c r="I117" s="2" t="s">
        <v>185</v>
      </c>
      <c r="J117" s="2">
        <v>25</v>
      </c>
      <c r="K117" s="2">
        <v>60</v>
      </c>
      <c r="L117" s="2"/>
      <c r="M117" s="2">
        <v>0</v>
      </c>
      <c r="N117" s="2">
        <v>0</v>
      </c>
    </row>
    <row r="118" spans="1:14" ht="45" x14ac:dyDescent="0.25">
      <c r="A118" s="140"/>
      <c r="B118" s="140"/>
      <c r="C118" s="140"/>
      <c r="D118" s="140"/>
      <c r="E118" s="140"/>
      <c r="F118" s="140"/>
      <c r="G118" s="140"/>
      <c r="H118" s="140"/>
      <c r="I118" s="2" t="s">
        <v>186</v>
      </c>
      <c r="J118" s="2">
        <v>25</v>
      </c>
      <c r="K118" s="2">
        <v>25</v>
      </c>
      <c r="L118" s="2"/>
      <c r="M118" s="2">
        <v>0</v>
      </c>
      <c r="N118" s="2">
        <v>0</v>
      </c>
    </row>
    <row r="119" spans="1:14" ht="45" x14ac:dyDescent="0.25">
      <c r="A119" s="140"/>
      <c r="B119" s="140"/>
      <c r="C119" s="140"/>
      <c r="D119" s="140"/>
      <c r="E119" s="140"/>
      <c r="F119" s="140"/>
      <c r="G119" s="140"/>
      <c r="H119" s="140"/>
      <c r="I119" s="2" t="s">
        <v>187</v>
      </c>
      <c r="J119" s="2">
        <v>25</v>
      </c>
      <c r="K119" s="2">
        <v>25</v>
      </c>
      <c r="L119" s="2"/>
      <c r="M119" s="2">
        <v>0</v>
      </c>
      <c r="N119" s="2">
        <v>0</v>
      </c>
    </row>
    <row r="120" spans="1:14" ht="30" x14ac:dyDescent="0.25">
      <c r="A120" s="141"/>
      <c r="B120" s="141"/>
      <c r="C120" s="141"/>
      <c r="D120" s="141"/>
      <c r="E120" s="141"/>
      <c r="F120" s="141"/>
      <c r="G120" s="141"/>
      <c r="H120" s="141"/>
      <c r="I120" s="2" t="s">
        <v>188</v>
      </c>
      <c r="J120" s="2">
        <v>25</v>
      </c>
      <c r="K120" s="2">
        <v>0</v>
      </c>
      <c r="L120" s="2"/>
      <c r="M120" s="2">
        <v>0</v>
      </c>
      <c r="N120" s="2">
        <v>0</v>
      </c>
    </row>
  </sheetData>
  <mergeCells count="96">
    <mergeCell ref="C85:C120"/>
    <mergeCell ref="D85:D120"/>
    <mergeCell ref="E85:E120"/>
    <mergeCell ref="F85:F88"/>
    <mergeCell ref="G85:G88"/>
    <mergeCell ref="F89:F95"/>
    <mergeCell ref="G89:G95"/>
    <mergeCell ref="F96:F109"/>
    <mergeCell ref="G96:G109"/>
    <mergeCell ref="F110:F116"/>
    <mergeCell ref="G110:G116"/>
    <mergeCell ref="F78:F84"/>
    <mergeCell ref="G78:G84"/>
    <mergeCell ref="H78:H84"/>
    <mergeCell ref="F117:F120"/>
    <mergeCell ref="G117:G120"/>
    <mergeCell ref="H117:H120"/>
    <mergeCell ref="H85:H88"/>
    <mergeCell ref="H89:H95"/>
    <mergeCell ref="H96:H109"/>
    <mergeCell ref="H110:H116"/>
    <mergeCell ref="F71:F73"/>
    <mergeCell ref="G71:G73"/>
    <mergeCell ref="H71:H73"/>
    <mergeCell ref="F74:F77"/>
    <mergeCell ref="G74:G77"/>
    <mergeCell ref="H74:H77"/>
    <mergeCell ref="F66:F67"/>
    <mergeCell ref="G66:G67"/>
    <mergeCell ref="H66:H67"/>
    <mergeCell ref="F68:F70"/>
    <mergeCell ref="G68:G70"/>
    <mergeCell ref="H68:H70"/>
    <mergeCell ref="F62:F63"/>
    <mergeCell ref="G62:G63"/>
    <mergeCell ref="H62:H63"/>
    <mergeCell ref="F64:F65"/>
    <mergeCell ref="G64:G65"/>
    <mergeCell ref="H64:H65"/>
    <mergeCell ref="F58:F59"/>
    <mergeCell ref="G58:G59"/>
    <mergeCell ref="H58:H59"/>
    <mergeCell ref="F60:F61"/>
    <mergeCell ref="G60:G61"/>
    <mergeCell ref="H60:H61"/>
    <mergeCell ref="F53:F55"/>
    <mergeCell ref="G53:G55"/>
    <mergeCell ref="H53:H55"/>
    <mergeCell ref="F56:F57"/>
    <mergeCell ref="G56:G57"/>
    <mergeCell ref="H56:H57"/>
    <mergeCell ref="F44:F46"/>
    <mergeCell ref="G44:G46"/>
    <mergeCell ref="H44:H46"/>
    <mergeCell ref="F47:F51"/>
    <mergeCell ref="G47:G51"/>
    <mergeCell ref="H47:H51"/>
    <mergeCell ref="F38:F40"/>
    <mergeCell ref="G38:G40"/>
    <mergeCell ref="H38:H40"/>
    <mergeCell ref="F41:F43"/>
    <mergeCell ref="G41:G43"/>
    <mergeCell ref="H41:H43"/>
    <mergeCell ref="F29:F33"/>
    <mergeCell ref="G29:G33"/>
    <mergeCell ref="H29:H33"/>
    <mergeCell ref="F35:F37"/>
    <mergeCell ref="G35:G37"/>
    <mergeCell ref="H35:H37"/>
    <mergeCell ref="F24:F26"/>
    <mergeCell ref="G24:G26"/>
    <mergeCell ref="H24:H26"/>
    <mergeCell ref="F27:F28"/>
    <mergeCell ref="G27:G28"/>
    <mergeCell ref="H27:H28"/>
    <mergeCell ref="G20:G23"/>
    <mergeCell ref="H20:H23"/>
    <mergeCell ref="F17:F19"/>
    <mergeCell ref="G17:G19"/>
    <mergeCell ref="H17:H19"/>
    <mergeCell ref="B7:N7"/>
    <mergeCell ref="A9:A120"/>
    <mergeCell ref="B9:B120"/>
    <mergeCell ref="C9:C84"/>
    <mergeCell ref="D9:D84"/>
    <mergeCell ref="E9:E84"/>
    <mergeCell ref="F9:F10"/>
    <mergeCell ref="G9:G10"/>
    <mergeCell ref="H9:H10"/>
    <mergeCell ref="F11:F13"/>
    <mergeCell ref="G11:G13"/>
    <mergeCell ref="H11:H13"/>
    <mergeCell ref="F14:F16"/>
    <mergeCell ref="G14:G16"/>
    <mergeCell ref="H14:H16"/>
    <mergeCell ref="F20:F23"/>
  </mergeCells>
  <pageMargins left="0.75" right="0.75" top="1" bottom="1" header="0.5" footer="0.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topLeftCell="A64" workbookViewId="0">
      <selection activeCell="F73" sqref="F73"/>
    </sheetView>
  </sheetViews>
  <sheetFormatPr baseColWidth="10" defaultRowHeight="15" x14ac:dyDescent="0.25"/>
  <cols>
    <col min="1" max="1" width="45.7109375" bestFit="1" customWidth="1"/>
    <col min="2" max="2" width="6.28515625" customWidth="1"/>
    <col min="3" max="3" width="7.42578125" bestFit="1" customWidth="1"/>
    <col min="4" max="4" width="5.28515625" customWidth="1"/>
    <col min="5" max="5" width="9.42578125" style="10" bestFit="1" customWidth="1"/>
    <col min="6" max="6" width="45.7109375" bestFit="1" customWidth="1"/>
    <col min="7" max="7" width="17.42578125" style="18" customWidth="1"/>
    <col min="8" max="8" width="13" customWidth="1"/>
    <col min="9" max="9" width="10.7109375" bestFit="1" customWidth="1"/>
    <col min="10" max="10" width="5.5703125" bestFit="1" customWidth="1"/>
    <col min="11" max="11" width="7.42578125" bestFit="1" customWidth="1"/>
    <col min="12" max="12" width="83.140625" customWidth="1"/>
    <col min="13" max="20" width="11.42578125" customWidth="1"/>
  </cols>
  <sheetData>
    <row r="1" spans="1:12" x14ac:dyDescent="0.25">
      <c r="H1" s="7"/>
    </row>
    <row r="2" spans="1:12" ht="16.5" x14ac:dyDescent="0.25">
      <c r="H2" s="8"/>
    </row>
    <row r="8" spans="1:12" ht="58.5" customHeight="1" x14ac:dyDescent="0.25">
      <c r="A8" s="172" t="s">
        <v>196</v>
      </c>
      <c r="B8" s="172"/>
      <c r="C8" s="172"/>
      <c r="D8" s="172"/>
      <c r="E8" s="172"/>
      <c r="F8" s="172"/>
      <c r="G8" s="172"/>
      <c r="H8" s="172"/>
      <c r="I8" s="172"/>
      <c r="J8" s="172"/>
      <c r="K8" s="172"/>
      <c r="L8" s="172"/>
    </row>
    <row r="9" spans="1:12" ht="30" customHeight="1" x14ac:dyDescent="0.25">
      <c r="A9" s="143" t="s">
        <v>212</v>
      </c>
      <c r="B9" s="173" t="s">
        <v>198</v>
      </c>
      <c r="C9" s="174"/>
      <c r="D9" s="173" t="s">
        <v>5</v>
      </c>
      <c r="E9" s="174"/>
      <c r="F9" s="145" t="s">
        <v>199</v>
      </c>
      <c r="G9" s="146"/>
      <c r="H9" s="146"/>
      <c r="I9" s="146"/>
      <c r="J9" s="146"/>
      <c r="K9" s="147"/>
      <c r="L9" s="148" t="s">
        <v>201</v>
      </c>
    </row>
    <row r="10" spans="1:12" ht="30" x14ac:dyDescent="0.25">
      <c r="A10" s="144"/>
      <c r="B10" s="27" t="s">
        <v>202</v>
      </c>
      <c r="C10" s="27" t="s">
        <v>2</v>
      </c>
      <c r="D10" s="27" t="s">
        <v>4</v>
      </c>
      <c r="E10" s="31" t="s">
        <v>2</v>
      </c>
      <c r="F10" s="30" t="s">
        <v>200</v>
      </c>
      <c r="G10" s="37" t="s">
        <v>195</v>
      </c>
      <c r="H10" s="36" t="s">
        <v>191</v>
      </c>
      <c r="I10" s="36" t="s">
        <v>192</v>
      </c>
      <c r="J10" s="30" t="s">
        <v>4</v>
      </c>
      <c r="K10" s="30" t="s">
        <v>2</v>
      </c>
      <c r="L10" s="149"/>
    </row>
    <row r="11" spans="1:12" ht="30" customHeight="1" x14ac:dyDescent="0.25">
      <c r="A11" s="139" t="s">
        <v>203</v>
      </c>
      <c r="B11" s="152">
        <v>8</v>
      </c>
      <c r="C11" s="152">
        <v>5</v>
      </c>
      <c r="D11" s="160">
        <v>3.8</v>
      </c>
      <c r="E11" s="176">
        <f>+J11*K11+J12*K12</f>
        <v>0.41500000000000004</v>
      </c>
      <c r="F11" s="17" t="s">
        <v>14</v>
      </c>
      <c r="G11" s="32"/>
      <c r="H11" s="33">
        <v>44593</v>
      </c>
      <c r="I11" s="33">
        <v>44926</v>
      </c>
      <c r="J11" s="34">
        <v>0.5</v>
      </c>
      <c r="K11" s="35">
        <v>0.5</v>
      </c>
      <c r="L11" s="157"/>
    </row>
    <row r="12" spans="1:12" ht="42.75" customHeight="1" x14ac:dyDescent="0.25">
      <c r="A12" s="141"/>
      <c r="B12" s="153"/>
      <c r="C12" s="153"/>
      <c r="D12" s="161"/>
      <c r="E12" s="177"/>
      <c r="F12" s="2" t="s">
        <v>15</v>
      </c>
      <c r="G12" s="19"/>
      <c r="H12" s="9">
        <v>44593</v>
      </c>
      <c r="I12" s="33">
        <v>44926</v>
      </c>
      <c r="J12" s="14">
        <v>0.5</v>
      </c>
      <c r="K12" s="15">
        <v>0.33</v>
      </c>
      <c r="L12" s="159"/>
    </row>
    <row r="13" spans="1:12" ht="87" customHeight="1" x14ac:dyDescent="0.25">
      <c r="A13" s="178" t="s">
        <v>204</v>
      </c>
      <c r="B13" s="154">
        <v>1</v>
      </c>
      <c r="C13" s="156">
        <v>0.22500000000000001</v>
      </c>
      <c r="D13" s="160">
        <v>3</v>
      </c>
      <c r="E13" s="176">
        <f>+J13*K13+J14*K14+J15*K15</f>
        <v>0.72499999999999998</v>
      </c>
      <c r="F13" s="2" t="s">
        <v>197</v>
      </c>
      <c r="G13" s="19"/>
      <c r="H13" s="9">
        <v>44593</v>
      </c>
      <c r="I13" s="33">
        <v>44926</v>
      </c>
      <c r="J13" s="14">
        <v>0.5</v>
      </c>
      <c r="K13" s="15">
        <v>0.75</v>
      </c>
      <c r="L13" s="157"/>
    </row>
    <row r="14" spans="1:12" ht="30" x14ac:dyDescent="0.25">
      <c r="A14" s="179"/>
      <c r="B14" s="155"/>
      <c r="C14" s="155"/>
      <c r="D14" s="170"/>
      <c r="E14" s="181"/>
      <c r="F14" s="2" t="s">
        <v>21</v>
      </c>
      <c r="G14" s="19"/>
      <c r="H14" s="9">
        <v>44593</v>
      </c>
      <c r="I14" s="33">
        <v>44926</v>
      </c>
      <c r="J14" s="14">
        <v>0.25</v>
      </c>
      <c r="K14" s="15">
        <v>0.5</v>
      </c>
      <c r="L14" s="159"/>
    </row>
    <row r="15" spans="1:12" ht="90" x14ac:dyDescent="0.25">
      <c r="A15" s="180"/>
      <c r="B15" s="153"/>
      <c r="C15" s="153"/>
      <c r="D15" s="161"/>
      <c r="E15" s="177"/>
      <c r="F15" s="2" t="s">
        <v>22</v>
      </c>
      <c r="G15" s="19"/>
      <c r="H15" s="9">
        <v>44593</v>
      </c>
      <c r="I15" s="33">
        <v>44926</v>
      </c>
      <c r="J15" s="14">
        <v>0.25</v>
      </c>
      <c r="K15" s="15">
        <v>0.9</v>
      </c>
      <c r="L15" s="158"/>
    </row>
    <row r="16" spans="1:12" ht="30" x14ac:dyDescent="0.25">
      <c r="A16" s="178" t="s">
        <v>23</v>
      </c>
      <c r="B16" s="154">
        <v>1</v>
      </c>
      <c r="C16" s="154">
        <v>0.5</v>
      </c>
      <c r="D16" s="160">
        <v>3.33</v>
      </c>
      <c r="E16" s="162">
        <f>+J16*K16+J17*K17+J18*K18</f>
        <v>0.54800000000000004</v>
      </c>
      <c r="F16" s="2" t="s">
        <v>25</v>
      </c>
      <c r="G16" s="19"/>
      <c r="H16" s="9">
        <v>44562</v>
      </c>
      <c r="I16" s="9">
        <v>44910</v>
      </c>
      <c r="J16" s="14">
        <v>0.4</v>
      </c>
      <c r="K16" s="15">
        <v>0.5</v>
      </c>
      <c r="L16" s="157"/>
    </row>
    <row r="17" spans="1:12" ht="30" x14ac:dyDescent="0.25">
      <c r="A17" s="179"/>
      <c r="B17" s="155"/>
      <c r="C17" s="155"/>
      <c r="D17" s="170"/>
      <c r="E17" s="171"/>
      <c r="F17" s="2" t="s">
        <v>26</v>
      </c>
      <c r="G17" s="19"/>
      <c r="H17" s="9">
        <v>44576</v>
      </c>
      <c r="I17" s="9">
        <v>44834</v>
      </c>
      <c r="J17" s="14">
        <v>0.3</v>
      </c>
      <c r="K17" s="15">
        <v>0.66</v>
      </c>
      <c r="L17" s="158"/>
    </row>
    <row r="18" spans="1:12" ht="45" x14ac:dyDescent="0.25">
      <c r="A18" s="180"/>
      <c r="B18" s="153"/>
      <c r="C18" s="153"/>
      <c r="D18" s="161"/>
      <c r="E18" s="163"/>
      <c r="F18" s="2" t="s">
        <v>27</v>
      </c>
      <c r="G18" s="19"/>
      <c r="H18" s="9">
        <v>44576</v>
      </c>
      <c r="I18" s="9">
        <v>44910</v>
      </c>
      <c r="J18" s="14">
        <v>0.3</v>
      </c>
      <c r="K18" s="15">
        <v>0.5</v>
      </c>
      <c r="L18" s="16"/>
    </row>
    <row r="19" spans="1:12" ht="15" customHeight="1" x14ac:dyDescent="0.25">
      <c r="A19" s="178" t="s">
        <v>28</v>
      </c>
      <c r="B19" s="154">
        <v>1</v>
      </c>
      <c r="C19" s="154">
        <v>0.57999999999999996</v>
      </c>
      <c r="D19" s="160">
        <v>3</v>
      </c>
      <c r="E19" s="162">
        <f>+J19*K19+J20*K20+J21*K21</f>
        <v>0.6</v>
      </c>
      <c r="F19" s="2" t="s">
        <v>29</v>
      </c>
      <c r="G19" s="19"/>
      <c r="H19" s="9">
        <v>44682</v>
      </c>
      <c r="I19" s="9">
        <v>44926</v>
      </c>
      <c r="J19" s="14">
        <v>0.4</v>
      </c>
      <c r="K19" s="15">
        <v>0.5</v>
      </c>
      <c r="L19" s="157"/>
    </row>
    <row r="20" spans="1:12" x14ac:dyDescent="0.25">
      <c r="A20" s="179"/>
      <c r="B20" s="155"/>
      <c r="C20" s="155"/>
      <c r="D20" s="170"/>
      <c r="E20" s="171"/>
      <c r="F20" s="2" t="s">
        <v>30</v>
      </c>
      <c r="G20" s="19"/>
      <c r="H20" s="9">
        <v>44565</v>
      </c>
      <c r="I20" s="9">
        <v>44926</v>
      </c>
      <c r="J20" s="14">
        <v>0.4</v>
      </c>
      <c r="K20" s="15">
        <v>0.75</v>
      </c>
      <c r="L20" s="159"/>
    </row>
    <row r="21" spans="1:12" ht="30" x14ac:dyDescent="0.25">
      <c r="A21" s="180"/>
      <c r="B21" s="153"/>
      <c r="C21" s="153"/>
      <c r="D21" s="161"/>
      <c r="E21" s="163"/>
      <c r="F21" s="2" t="s">
        <v>31</v>
      </c>
      <c r="G21" s="19"/>
      <c r="H21" s="9">
        <v>44565</v>
      </c>
      <c r="I21" s="9">
        <v>44926</v>
      </c>
      <c r="J21" s="14">
        <v>0.2</v>
      </c>
      <c r="K21" s="15">
        <v>0.5</v>
      </c>
      <c r="L21" s="158"/>
    </row>
    <row r="22" spans="1:12" ht="30" customHeight="1" x14ac:dyDescent="0.25">
      <c r="A22" s="178" t="s">
        <v>205</v>
      </c>
      <c r="B22" s="154">
        <v>1</v>
      </c>
      <c r="C22" s="154">
        <v>0.2</v>
      </c>
      <c r="D22" s="160">
        <v>3</v>
      </c>
      <c r="E22" s="162">
        <f>+J22*K22+J23*K23+J24*K24+J25*K25+J26*K26</f>
        <v>0.57000000000000006</v>
      </c>
      <c r="F22" s="2" t="s">
        <v>33</v>
      </c>
      <c r="G22" s="19"/>
      <c r="H22" s="9">
        <v>44593</v>
      </c>
      <c r="I22" s="9">
        <v>44926</v>
      </c>
      <c r="J22" s="14">
        <v>0.2</v>
      </c>
      <c r="K22" s="15">
        <v>0.5</v>
      </c>
      <c r="L22" s="157"/>
    </row>
    <row r="23" spans="1:12" ht="20.25" customHeight="1" x14ac:dyDescent="0.25">
      <c r="A23" s="179"/>
      <c r="B23" s="155"/>
      <c r="C23" s="155"/>
      <c r="D23" s="170"/>
      <c r="E23" s="171"/>
      <c r="F23" s="2" t="s">
        <v>34</v>
      </c>
      <c r="G23" s="19"/>
      <c r="H23" s="9">
        <v>44562</v>
      </c>
      <c r="I23" s="9">
        <v>44926</v>
      </c>
      <c r="J23" s="14">
        <v>0.2</v>
      </c>
      <c r="K23" s="15">
        <v>0.5</v>
      </c>
      <c r="L23" s="159"/>
    </row>
    <row r="24" spans="1:12" ht="30" x14ac:dyDescent="0.25">
      <c r="A24" s="179"/>
      <c r="B24" s="155"/>
      <c r="C24" s="155"/>
      <c r="D24" s="170"/>
      <c r="E24" s="171"/>
      <c r="F24" s="2" t="s">
        <v>35</v>
      </c>
      <c r="G24" s="19"/>
      <c r="H24" s="9">
        <v>44652</v>
      </c>
      <c r="I24" s="9">
        <v>44926</v>
      </c>
      <c r="J24" s="14">
        <v>0.3</v>
      </c>
      <c r="K24" s="15">
        <v>0.9</v>
      </c>
      <c r="L24" s="159"/>
    </row>
    <row r="25" spans="1:12" ht="45" x14ac:dyDescent="0.25">
      <c r="A25" s="179"/>
      <c r="B25" s="155"/>
      <c r="C25" s="155"/>
      <c r="D25" s="170"/>
      <c r="E25" s="171"/>
      <c r="F25" s="2" t="s">
        <v>36</v>
      </c>
      <c r="G25" s="19"/>
      <c r="H25" s="9">
        <v>44652</v>
      </c>
      <c r="I25" s="9">
        <v>44926</v>
      </c>
      <c r="J25" s="14">
        <v>0.2</v>
      </c>
      <c r="K25" s="15">
        <v>0.5</v>
      </c>
      <c r="L25" s="159"/>
    </row>
    <row r="26" spans="1:12" ht="30" x14ac:dyDescent="0.25">
      <c r="A26" s="180"/>
      <c r="B26" s="153"/>
      <c r="C26" s="153"/>
      <c r="D26" s="161"/>
      <c r="E26" s="163"/>
      <c r="F26" s="2" t="s">
        <v>193</v>
      </c>
      <c r="G26" s="19"/>
      <c r="H26" s="9">
        <v>44865</v>
      </c>
      <c r="I26" s="9">
        <v>44926</v>
      </c>
      <c r="J26" s="14">
        <v>0.1</v>
      </c>
      <c r="K26" s="15"/>
      <c r="L26" s="158"/>
    </row>
    <row r="27" spans="1:12" ht="60" x14ac:dyDescent="0.25">
      <c r="A27" s="178" t="s">
        <v>37</v>
      </c>
      <c r="B27" s="184">
        <v>0.8</v>
      </c>
      <c r="C27" s="164">
        <v>0.72460000000000002</v>
      </c>
      <c r="D27" s="160">
        <v>3.3</v>
      </c>
      <c r="E27" s="162">
        <f>+J27*K27+J28*K28+J29*K29</f>
        <v>0.28200000000000003</v>
      </c>
      <c r="F27" s="28" t="s">
        <v>39</v>
      </c>
      <c r="G27" s="29"/>
      <c r="H27" s="9">
        <v>44652</v>
      </c>
      <c r="I27" s="9">
        <v>44926</v>
      </c>
      <c r="J27" s="14">
        <v>0.4</v>
      </c>
      <c r="K27" s="15">
        <v>0.33</v>
      </c>
      <c r="L27" s="157"/>
    </row>
    <row r="28" spans="1:12" ht="45" x14ac:dyDescent="0.25">
      <c r="A28" s="179"/>
      <c r="B28" s="165"/>
      <c r="C28" s="165"/>
      <c r="D28" s="170"/>
      <c r="E28" s="171"/>
      <c r="F28" s="2" t="s">
        <v>40</v>
      </c>
      <c r="G28" s="19"/>
      <c r="H28" s="9">
        <v>44562</v>
      </c>
      <c r="I28" s="9">
        <v>44926</v>
      </c>
      <c r="J28" s="14">
        <v>0.3</v>
      </c>
      <c r="K28" s="15">
        <v>0.5</v>
      </c>
      <c r="L28" s="159"/>
    </row>
    <row r="29" spans="1:12" ht="60" x14ac:dyDescent="0.25">
      <c r="A29" s="180"/>
      <c r="B29" s="166"/>
      <c r="C29" s="166"/>
      <c r="D29" s="161"/>
      <c r="E29" s="163"/>
      <c r="F29" s="2" t="s">
        <v>41</v>
      </c>
      <c r="G29" s="19"/>
      <c r="H29" s="9">
        <v>44866</v>
      </c>
      <c r="I29" s="9">
        <v>44926</v>
      </c>
      <c r="J29" s="14">
        <v>0.3</v>
      </c>
      <c r="K29" s="12">
        <v>0</v>
      </c>
      <c r="L29" s="159"/>
    </row>
    <row r="30" spans="1:12" ht="45" x14ac:dyDescent="0.25">
      <c r="A30" s="182" t="s">
        <v>206</v>
      </c>
      <c r="B30" s="152">
        <v>2</v>
      </c>
      <c r="C30" s="152">
        <v>0</v>
      </c>
      <c r="D30" s="160">
        <v>3.33</v>
      </c>
      <c r="E30" s="162">
        <f>+J30*K30+J31*K31</f>
        <v>0.5</v>
      </c>
      <c r="F30" s="2" t="s">
        <v>43</v>
      </c>
      <c r="G30" s="19"/>
      <c r="H30" s="9">
        <v>44562</v>
      </c>
      <c r="I30" s="9">
        <v>44742</v>
      </c>
      <c r="J30" s="14">
        <v>0.5</v>
      </c>
      <c r="K30" s="12">
        <v>1</v>
      </c>
      <c r="L30" s="157"/>
    </row>
    <row r="31" spans="1:12" ht="26.25" customHeight="1" x14ac:dyDescent="0.25">
      <c r="A31" s="183"/>
      <c r="B31" s="153"/>
      <c r="C31" s="153"/>
      <c r="D31" s="161"/>
      <c r="E31" s="163"/>
      <c r="F31" s="6" t="s">
        <v>44</v>
      </c>
      <c r="G31" s="20"/>
      <c r="H31" s="9">
        <v>44743</v>
      </c>
      <c r="I31" s="9">
        <v>44926</v>
      </c>
      <c r="J31" s="14">
        <v>0.5</v>
      </c>
      <c r="K31" s="12">
        <v>0</v>
      </c>
      <c r="L31" s="158"/>
    </row>
    <row r="32" spans="1:12" ht="30" x14ac:dyDescent="0.25">
      <c r="A32" s="178" t="s">
        <v>45</v>
      </c>
      <c r="B32" s="167">
        <v>400</v>
      </c>
      <c r="C32" s="167">
        <v>14.9</v>
      </c>
      <c r="D32" s="160">
        <v>3.33</v>
      </c>
      <c r="E32" s="162">
        <f>+J32*K32+J33*K33+J34*K34+J35*K35+J36*K36</f>
        <v>0.43800000000000006</v>
      </c>
      <c r="F32" s="28" t="s">
        <v>47</v>
      </c>
      <c r="G32" s="29"/>
      <c r="H32" s="9">
        <v>44562</v>
      </c>
      <c r="I32" s="9">
        <v>44926</v>
      </c>
      <c r="J32" s="14">
        <v>0.2</v>
      </c>
      <c r="K32" s="12">
        <v>0.49</v>
      </c>
      <c r="L32" s="157"/>
    </row>
    <row r="33" spans="1:12" ht="45" x14ac:dyDescent="0.25">
      <c r="A33" s="179"/>
      <c r="B33" s="165"/>
      <c r="C33" s="165"/>
      <c r="D33" s="170"/>
      <c r="E33" s="171"/>
      <c r="F33" s="2" t="s">
        <v>49</v>
      </c>
      <c r="G33" s="19"/>
      <c r="H33" s="9">
        <v>44562</v>
      </c>
      <c r="I33" s="9">
        <v>44895</v>
      </c>
      <c r="J33" s="14">
        <v>0.2</v>
      </c>
      <c r="K33" s="12">
        <v>0.35</v>
      </c>
      <c r="L33" s="159"/>
    </row>
    <row r="34" spans="1:12" ht="30" x14ac:dyDescent="0.25">
      <c r="A34" s="179"/>
      <c r="B34" s="165"/>
      <c r="C34" s="165"/>
      <c r="D34" s="170"/>
      <c r="E34" s="171"/>
      <c r="F34" s="2" t="s">
        <v>50</v>
      </c>
      <c r="G34" s="19"/>
      <c r="H34" s="9">
        <v>44562</v>
      </c>
      <c r="I34" s="9">
        <v>44926</v>
      </c>
      <c r="J34" s="14">
        <v>0.2</v>
      </c>
      <c r="K34" s="13">
        <v>0.1</v>
      </c>
      <c r="L34" s="159"/>
    </row>
    <row r="35" spans="1:12" ht="30" x14ac:dyDescent="0.25">
      <c r="A35" s="179"/>
      <c r="B35" s="165"/>
      <c r="C35" s="165"/>
      <c r="D35" s="170"/>
      <c r="E35" s="171"/>
      <c r="F35" s="2" t="s">
        <v>51</v>
      </c>
      <c r="G35" s="19"/>
      <c r="H35" s="9">
        <v>44562</v>
      </c>
      <c r="I35" s="9">
        <v>44926</v>
      </c>
      <c r="J35" s="14">
        <v>0.2</v>
      </c>
      <c r="K35" s="12">
        <v>0.5</v>
      </c>
      <c r="L35" s="159"/>
    </row>
    <row r="36" spans="1:12" ht="45" x14ac:dyDescent="0.25">
      <c r="A36" s="180"/>
      <c r="B36" s="166"/>
      <c r="C36" s="166"/>
      <c r="D36" s="161"/>
      <c r="E36" s="163"/>
      <c r="F36" s="2" t="s">
        <v>52</v>
      </c>
      <c r="G36" s="19"/>
      <c r="H36" s="9">
        <v>44562</v>
      </c>
      <c r="I36" s="9">
        <v>44926</v>
      </c>
      <c r="J36" s="14">
        <v>0.2</v>
      </c>
      <c r="K36" s="12">
        <v>0.75</v>
      </c>
      <c r="L36" s="158"/>
    </row>
    <row r="37" spans="1:12" ht="90" x14ac:dyDescent="0.25">
      <c r="A37" s="4" t="s">
        <v>53</v>
      </c>
      <c r="B37" s="40">
        <v>1</v>
      </c>
      <c r="C37" s="40">
        <v>0</v>
      </c>
      <c r="D37" s="5">
        <v>3.33</v>
      </c>
      <c r="E37" s="11">
        <f>+J37*K37</f>
        <v>0.66</v>
      </c>
      <c r="F37" s="6" t="s">
        <v>54</v>
      </c>
      <c r="G37" s="21">
        <v>43800000</v>
      </c>
      <c r="H37" s="9">
        <v>44593</v>
      </c>
      <c r="I37" s="9">
        <v>44834</v>
      </c>
      <c r="J37" s="14">
        <v>1</v>
      </c>
      <c r="K37" s="12">
        <v>0.66</v>
      </c>
      <c r="L37" s="16"/>
    </row>
    <row r="38" spans="1:12" ht="90" x14ac:dyDescent="0.25">
      <c r="A38" s="178" t="s">
        <v>55</v>
      </c>
      <c r="B38" s="156">
        <v>6.1400000000000003E-2</v>
      </c>
      <c r="C38" s="156">
        <v>2.9499999999999998E-2</v>
      </c>
      <c r="D38" s="160">
        <v>3</v>
      </c>
      <c r="E38" s="162">
        <f>+J38*K38+J39*K39+J40*K40</f>
        <v>0.53734000000000004</v>
      </c>
      <c r="F38" s="2" t="s">
        <v>57</v>
      </c>
      <c r="G38" s="19"/>
      <c r="H38" s="9">
        <v>44562</v>
      </c>
      <c r="I38" s="9">
        <v>44592</v>
      </c>
      <c r="J38" s="14">
        <v>0.2</v>
      </c>
      <c r="K38" s="12">
        <v>1</v>
      </c>
      <c r="L38" s="157"/>
    </row>
    <row r="39" spans="1:12" ht="30" x14ac:dyDescent="0.25">
      <c r="A39" s="179"/>
      <c r="B39" s="155"/>
      <c r="C39" s="155"/>
      <c r="D39" s="170"/>
      <c r="E39" s="171"/>
      <c r="F39" s="2" t="s">
        <v>58</v>
      </c>
      <c r="G39" s="19">
        <v>80000000</v>
      </c>
      <c r="H39" s="9">
        <v>44593</v>
      </c>
      <c r="I39" s="9">
        <v>44926</v>
      </c>
      <c r="J39" s="14">
        <v>0.6</v>
      </c>
      <c r="K39" s="12">
        <v>0.47889999999999999</v>
      </c>
      <c r="L39" s="159"/>
    </row>
    <row r="40" spans="1:12" ht="45" x14ac:dyDescent="0.25">
      <c r="A40" s="180"/>
      <c r="B40" s="155"/>
      <c r="C40" s="153"/>
      <c r="D40" s="161"/>
      <c r="E40" s="163"/>
      <c r="F40" s="2" t="s">
        <v>60</v>
      </c>
      <c r="G40" s="19"/>
      <c r="H40" s="9">
        <v>44896</v>
      </c>
      <c r="I40" s="9">
        <v>44926</v>
      </c>
      <c r="J40" s="14">
        <v>0.2</v>
      </c>
      <c r="K40" s="12">
        <v>0.25</v>
      </c>
      <c r="L40" s="158"/>
    </row>
    <row r="41" spans="1:12" ht="45" x14ac:dyDescent="0.25">
      <c r="A41" s="185" t="s">
        <v>207</v>
      </c>
      <c r="B41" s="150">
        <v>6</v>
      </c>
      <c r="C41" s="188">
        <v>0</v>
      </c>
      <c r="D41" s="160">
        <v>3.33</v>
      </c>
      <c r="E41" s="162">
        <f>+J41*K41+J42*K42+J43*K43</f>
        <v>0.25</v>
      </c>
      <c r="F41" s="2" t="s">
        <v>63</v>
      </c>
      <c r="G41" s="22"/>
      <c r="H41" s="9">
        <v>44562</v>
      </c>
      <c r="I41" s="9">
        <v>44803</v>
      </c>
      <c r="J41" s="14">
        <v>0.25</v>
      </c>
      <c r="K41" s="12">
        <v>1</v>
      </c>
      <c r="L41" s="157"/>
    </row>
    <row r="42" spans="1:12" ht="30" x14ac:dyDescent="0.25">
      <c r="A42" s="186"/>
      <c r="B42" s="192"/>
      <c r="C42" s="189"/>
      <c r="D42" s="170"/>
      <c r="E42" s="171"/>
      <c r="F42" s="24" t="s">
        <v>64</v>
      </c>
      <c r="G42" s="26">
        <v>2850000000</v>
      </c>
      <c r="H42" s="25">
        <v>44743</v>
      </c>
      <c r="I42" s="9">
        <v>44865</v>
      </c>
      <c r="J42" s="14">
        <v>0.3</v>
      </c>
      <c r="K42" s="12">
        <v>0</v>
      </c>
      <c r="L42" s="159"/>
    </row>
    <row r="43" spans="1:12" ht="30" x14ac:dyDescent="0.25">
      <c r="A43" s="187"/>
      <c r="B43" s="151"/>
      <c r="C43" s="190"/>
      <c r="D43" s="161"/>
      <c r="E43" s="163"/>
      <c r="F43" s="2" t="s">
        <v>65</v>
      </c>
      <c r="G43" s="23"/>
      <c r="H43" s="9">
        <v>44773</v>
      </c>
      <c r="I43" s="9">
        <v>44926</v>
      </c>
      <c r="J43" s="14">
        <v>0.45</v>
      </c>
      <c r="K43" s="12">
        <v>0</v>
      </c>
      <c r="L43" s="158"/>
    </row>
    <row r="44" spans="1:12" ht="60" x14ac:dyDescent="0.25">
      <c r="A44" s="178" t="s">
        <v>66</v>
      </c>
      <c r="B44" s="191">
        <v>1</v>
      </c>
      <c r="C44" s="154">
        <v>0.5</v>
      </c>
      <c r="D44" s="160">
        <v>3</v>
      </c>
      <c r="E44" s="162">
        <f>+J44*K44+J45*K45+J46*K46</f>
        <v>0.53</v>
      </c>
      <c r="F44" s="2" t="s">
        <v>67</v>
      </c>
      <c r="G44" s="19"/>
      <c r="H44" s="9">
        <v>44652</v>
      </c>
      <c r="I44" s="9">
        <v>44926</v>
      </c>
      <c r="J44" s="14">
        <v>0.3</v>
      </c>
      <c r="K44" s="12">
        <v>0.6</v>
      </c>
      <c r="L44" s="157"/>
    </row>
    <row r="45" spans="1:12" ht="45" x14ac:dyDescent="0.25">
      <c r="A45" s="179"/>
      <c r="B45" s="155"/>
      <c r="C45" s="155"/>
      <c r="D45" s="170"/>
      <c r="E45" s="171"/>
      <c r="F45" s="2" t="s">
        <v>68</v>
      </c>
      <c r="G45" s="19">
        <v>135600000</v>
      </c>
      <c r="H45" s="9">
        <v>44621</v>
      </c>
      <c r="I45" s="9">
        <v>44926</v>
      </c>
      <c r="J45" s="14">
        <v>0.4</v>
      </c>
      <c r="K45" s="12">
        <v>0.5</v>
      </c>
      <c r="L45" s="159"/>
    </row>
    <row r="46" spans="1:12" ht="30" x14ac:dyDescent="0.25">
      <c r="A46" s="180"/>
      <c r="B46" s="153"/>
      <c r="C46" s="153"/>
      <c r="D46" s="161"/>
      <c r="E46" s="163"/>
      <c r="F46" s="2" t="s">
        <v>69</v>
      </c>
      <c r="G46" s="19">
        <v>30400000</v>
      </c>
      <c r="H46" s="9">
        <v>44593</v>
      </c>
      <c r="I46" s="9">
        <v>44926</v>
      </c>
      <c r="J46" s="14">
        <v>0.3</v>
      </c>
      <c r="K46" s="12">
        <v>0.5</v>
      </c>
      <c r="L46" s="158"/>
    </row>
    <row r="47" spans="1:12" ht="60" x14ac:dyDescent="0.25">
      <c r="A47" s="178" t="s">
        <v>70</v>
      </c>
      <c r="B47" s="152">
        <v>2</v>
      </c>
      <c r="C47" s="152">
        <v>1</v>
      </c>
      <c r="D47" s="160">
        <v>3.33</v>
      </c>
      <c r="E47" s="162">
        <f>+J47*K47+J48*K48+J49*K49</f>
        <v>0.67500000000000004</v>
      </c>
      <c r="F47" s="2" t="s">
        <v>72</v>
      </c>
      <c r="G47" s="19">
        <v>172500000</v>
      </c>
      <c r="H47" s="9">
        <v>44652</v>
      </c>
      <c r="I47" s="9">
        <v>44803</v>
      </c>
      <c r="J47" s="14">
        <v>0.5</v>
      </c>
      <c r="K47" s="12">
        <v>0.75</v>
      </c>
      <c r="L47" s="157"/>
    </row>
    <row r="48" spans="1:12" ht="60" x14ac:dyDescent="0.25">
      <c r="A48" s="179"/>
      <c r="B48" s="155"/>
      <c r="C48" s="155"/>
      <c r="D48" s="170"/>
      <c r="E48" s="171"/>
      <c r="F48" s="2" t="s">
        <v>73</v>
      </c>
      <c r="G48" s="19"/>
      <c r="H48" s="9">
        <v>44576</v>
      </c>
      <c r="I48" s="9">
        <v>44742</v>
      </c>
      <c r="J48" s="14">
        <v>0.3</v>
      </c>
      <c r="K48" s="12">
        <v>1</v>
      </c>
      <c r="L48" s="159"/>
    </row>
    <row r="49" spans="1:14" ht="45" x14ac:dyDescent="0.25">
      <c r="A49" s="180"/>
      <c r="B49" s="153"/>
      <c r="C49" s="153"/>
      <c r="D49" s="161"/>
      <c r="E49" s="163"/>
      <c r="F49" s="2" t="s">
        <v>74</v>
      </c>
      <c r="G49" s="19"/>
      <c r="H49" s="9">
        <v>44743</v>
      </c>
      <c r="I49" s="9">
        <v>44926</v>
      </c>
      <c r="J49" s="14">
        <v>0.2</v>
      </c>
      <c r="K49" s="12">
        <v>0</v>
      </c>
      <c r="L49" s="158"/>
    </row>
    <row r="50" spans="1:14" ht="45" x14ac:dyDescent="0.25">
      <c r="A50" s="178" t="s">
        <v>75</v>
      </c>
      <c r="B50" s="154">
        <v>0.87</v>
      </c>
      <c r="C50" s="156">
        <v>0.29680000000000001</v>
      </c>
      <c r="D50" s="160">
        <v>4</v>
      </c>
      <c r="E50" s="162">
        <f>+J50*K50+J51*K51+J52*K52+J53*K53+J54*K54</f>
        <v>0.29499999999999998</v>
      </c>
      <c r="F50" s="2" t="s">
        <v>77</v>
      </c>
      <c r="G50" s="19"/>
      <c r="H50" s="9">
        <v>44713</v>
      </c>
      <c r="I50" s="9">
        <v>44926</v>
      </c>
      <c r="J50" s="14">
        <v>0.15</v>
      </c>
      <c r="K50" s="12">
        <v>0.25</v>
      </c>
      <c r="L50" s="175"/>
    </row>
    <row r="51" spans="1:14" ht="60" x14ac:dyDescent="0.25">
      <c r="A51" s="179"/>
      <c r="B51" s="155"/>
      <c r="C51" s="155"/>
      <c r="D51" s="170"/>
      <c r="E51" s="171"/>
      <c r="F51" s="2" t="s">
        <v>78</v>
      </c>
      <c r="G51" s="19"/>
      <c r="H51" s="9">
        <v>44562</v>
      </c>
      <c r="I51" s="9">
        <v>44926</v>
      </c>
      <c r="J51" s="14">
        <v>0.1</v>
      </c>
      <c r="K51" s="12">
        <v>0.5</v>
      </c>
      <c r="L51" s="159"/>
    </row>
    <row r="52" spans="1:14" ht="60" x14ac:dyDescent="0.25">
      <c r="A52" s="179"/>
      <c r="B52" s="155"/>
      <c r="C52" s="155"/>
      <c r="D52" s="170"/>
      <c r="E52" s="171"/>
      <c r="F52" s="2" t="s">
        <v>79</v>
      </c>
      <c r="G52" s="19"/>
      <c r="H52" s="9">
        <v>44713</v>
      </c>
      <c r="I52" s="9">
        <v>44926</v>
      </c>
      <c r="J52" s="14">
        <v>0.15</v>
      </c>
      <c r="K52" s="12">
        <v>0.25</v>
      </c>
      <c r="L52" s="159"/>
    </row>
    <row r="53" spans="1:14" ht="45" x14ac:dyDescent="0.25">
      <c r="A53" s="179"/>
      <c r="B53" s="155"/>
      <c r="C53" s="155"/>
      <c r="D53" s="170"/>
      <c r="E53" s="171"/>
      <c r="F53" s="2" t="s">
        <v>80</v>
      </c>
      <c r="G53" s="19">
        <v>82818044550</v>
      </c>
      <c r="H53" s="9">
        <v>44562</v>
      </c>
      <c r="I53" s="9">
        <v>44926</v>
      </c>
      <c r="J53" s="14">
        <v>0.4</v>
      </c>
      <c r="K53" s="12">
        <v>0.3</v>
      </c>
      <c r="L53" s="159"/>
    </row>
    <row r="54" spans="1:14" ht="45" x14ac:dyDescent="0.25">
      <c r="A54" s="180"/>
      <c r="B54" s="153"/>
      <c r="C54" s="153"/>
      <c r="D54" s="161"/>
      <c r="E54" s="163"/>
      <c r="F54" s="2" t="s">
        <v>81</v>
      </c>
      <c r="G54" s="19"/>
      <c r="H54" s="9">
        <v>44713</v>
      </c>
      <c r="I54" s="9">
        <v>44926</v>
      </c>
      <c r="J54" s="14">
        <v>0.2</v>
      </c>
      <c r="K54" s="12">
        <v>0.25</v>
      </c>
      <c r="L54" s="158"/>
    </row>
    <row r="55" spans="1:14" ht="45" x14ac:dyDescent="0.25">
      <c r="A55" s="2" t="s">
        <v>82</v>
      </c>
      <c r="B55" s="41">
        <v>3</v>
      </c>
      <c r="C55" s="41">
        <v>0</v>
      </c>
      <c r="D55" s="5">
        <v>3.8</v>
      </c>
      <c r="E55" s="11">
        <f>+J55*K55</f>
        <v>0.33329999999999999</v>
      </c>
      <c r="F55" s="2" t="s">
        <v>83</v>
      </c>
      <c r="G55" s="19"/>
      <c r="H55" s="9">
        <v>44621</v>
      </c>
      <c r="I55" s="9">
        <v>44926</v>
      </c>
      <c r="J55" s="14">
        <v>1</v>
      </c>
      <c r="K55" s="12">
        <v>0.33329999999999999</v>
      </c>
      <c r="L55" s="16"/>
    </row>
    <row r="56" spans="1:14" ht="60" x14ac:dyDescent="0.25">
      <c r="A56" s="185" t="s">
        <v>208</v>
      </c>
      <c r="B56" s="150">
        <v>12</v>
      </c>
      <c r="C56" s="150">
        <v>3</v>
      </c>
      <c r="D56" s="193">
        <v>2.69</v>
      </c>
      <c r="E56" s="162">
        <f>+J56*K56+J57*K57+J58*K58</f>
        <v>0.5</v>
      </c>
      <c r="F56" s="2" t="s">
        <v>85</v>
      </c>
      <c r="G56" s="19"/>
      <c r="H56" s="9">
        <v>44562</v>
      </c>
      <c r="I56" s="9">
        <v>44926</v>
      </c>
      <c r="J56" s="14">
        <v>0.3</v>
      </c>
      <c r="K56" s="12">
        <v>0.5</v>
      </c>
      <c r="L56" s="157"/>
    </row>
    <row r="57" spans="1:14" ht="30" x14ac:dyDescent="0.25">
      <c r="A57" s="186"/>
      <c r="B57" s="151"/>
      <c r="C57" s="151"/>
      <c r="D57" s="194"/>
      <c r="E57" s="171"/>
      <c r="F57" s="2" t="s">
        <v>86</v>
      </c>
      <c r="G57" s="19"/>
      <c r="H57" s="9">
        <v>44562</v>
      </c>
      <c r="I57" s="9">
        <v>44926</v>
      </c>
      <c r="J57" s="14">
        <v>0.1</v>
      </c>
      <c r="K57" s="12">
        <v>0.5</v>
      </c>
      <c r="L57" s="159"/>
    </row>
    <row r="58" spans="1:14" ht="75" x14ac:dyDescent="0.25">
      <c r="A58" s="187"/>
      <c r="B58" s="38">
        <v>8</v>
      </c>
      <c r="C58" s="39">
        <v>1</v>
      </c>
      <c r="D58" s="161"/>
      <c r="E58" s="163"/>
      <c r="F58" s="2" t="s">
        <v>87</v>
      </c>
      <c r="G58" s="19"/>
      <c r="H58" s="9">
        <v>44562</v>
      </c>
      <c r="I58" s="9">
        <v>44926</v>
      </c>
      <c r="J58" s="14">
        <v>0.6</v>
      </c>
      <c r="K58" s="12">
        <v>0.5</v>
      </c>
      <c r="L58" s="158"/>
    </row>
    <row r="59" spans="1:14" ht="30" x14ac:dyDescent="0.25">
      <c r="A59" s="178" t="s">
        <v>209</v>
      </c>
      <c r="B59" s="155">
        <v>12</v>
      </c>
      <c r="C59" s="152">
        <v>0</v>
      </c>
      <c r="D59" s="160">
        <v>3.8</v>
      </c>
      <c r="E59" s="162">
        <f>+J59*K59+J60*K60</f>
        <v>0.42499999999999999</v>
      </c>
      <c r="F59" s="2" t="s">
        <v>90</v>
      </c>
      <c r="G59" s="42">
        <v>700000000</v>
      </c>
      <c r="H59" s="9">
        <v>44621</v>
      </c>
      <c r="I59" s="9">
        <v>44926</v>
      </c>
      <c r="J59" s="14">
        <v>0.5</v>
      </c>
      <c r="K59" s="12">
        <v>0.5</v>
      </c>
      <c r="L59" s="157"/>
      <c r="N59">
        <f>+J59*K59</f>
        <v>0.25</v>
      </c>
    </row>
    <row r="60" spans="1:14" ht="27" customHeight="1" x14ac:dyDescent="0.25">
      <c r="A60" s="180"/>
      <c r="B60" s="153"/>
      <c r="C60" s="153"/>
      <c r="D60" s="161"/>
      <c r="E60" s="163"/>
      <c r="F60" s="2" t="s">
        <v>190</v>
      </c>
      <c r="G60" s="32"/>
      <c r="H60" s="9">
        <v>44621</v>
      </c>
      <c r="I60" s="9">
        <v>44926</v>
      </c>
      <c r="J60" s="14">
        <v>0.5</v>
      </c>
      <c r="K60" s="12">
        <v>0.35</v>
      </c>
      <c r="L60" s="158"/>
      <c r="N60">
        <f>+J60*K60</f>
        <v>0.17499999999999999</v>
      </c>
    </row>
    <row r="61" spans="1:14" ht="30" x14ac:dyDescent="0.25">
      <c r="A61" s="178" t="s">
        <v>92</v>
      </c>
      <c r="B61" s="152">
        <v>5</v>
      </c>
      <c r="C61" s="152">
        <v>3</v>
      </c>
      <c r="D61" s="160">
        <v>3.8</v>
      </c>
      <c r="E61" s="162">
        <f>+J61*K61+J62*K62</f>
        <v>0.52500000000000002</v>
      </c>
      <c r="F61" s="2" t="s">
        <v>94</v>
      </c>
      <c r="G61" s="168">
        <v>700000000</v>
      </c>
      <c r="H61" s="9">
        <v>44562</v>
      </c>
      <c r="I61" s="9">
        <v>44926</v>
      </c>
      <c r="J61" s="14">
        <v>0.5</v>
      </c>
      <c r="K61" s="12">
        <v>0.8</v>
      </c>
      <c r="L61" s="157"/>
    </row>
    <row r="62" spans="1:14" ht="45" x14ac:dyDescent="0.25">
      <c r="A62" s="180"/>
      <c r="B62" s="153"/>
      <c r="C62" s="153"/>
      <c r="D62" s="161"/>
      <c r="E62" s="163"/>
      <c r="F62" s="2" t="s">
        <v>95</v>
      </c>
      <c r="G62" s="169"/>
      <c r="H62" s="9">
        <v>44562</v>
      </c>
      <c r="I62" s="9">
        <v>44926</v>
      </c>
      <c r="J62" s="14">
        <v>0.5</v>
      </c>
      <c r="K62" s="12">
        <v>0.25</v>
      </c>
      <c r="L62" s="158"/>
    </row>
    <row r="63" spans="1:14" ht="30" x14ac:dyDescent="0.25">
      <c r="A63" s="178" t="s">
        <v>210</v>
      </c>
      <c r="B63" s="152">
        <v>2</v>
      </c>
      <c r="C63" s="152">
        <v>1</v>
      </c>
      <c r="D63" s="160">
        <v>6</v>
      </c>
      <c r="E63" s="162">
        <f>+J63*K63+J64*K64</f>
        <v>0.45</v>
      </c>
      <c r="F63" s="2" t="s">
        <v>97</v>
      </c>
      <c r="G63" s="19"/>
      <c r="H63" s="9">
        <v>44713</v>
      </c>
      <c r="I63" s="9">
        <v>44926</v>
      </c>
      <c r="J63" s="14">
        <v>0.5</v>
      </c>
      <c r="K63" s="12">
        <v>0.9</v>
      </c>
      <c r="L63" s="157"/>
    </row>
    <row r="64" spans="1:14" ht="45" x14ac:dyDescent="0.25">
      <c r="A64" s="180"/>
      <c r="B64" s="153"/>
      <c r="C64" s="153"/>
      <c r="D64" s="161"/>
      <c r="E64" s="163"/>
      <c r="F64" s="2" t="s">
        <v>98</v>
      </c>
      <c r="G64" s="19"/>
      <c r="H64" s="9">
        <v>44713</v>
      </c>
      <c r="I64" s="9">
        <v>44926</v>
      </c>
      <c r="J64" s="14">
        <v>0.5</v>
      </c>
      <c r="K64" s="12">
        <v>0</v>
      </c>
      <c r="L64" s="158"/>
    </row>
    <row r="65" spans="1:12" ht="30" x14ac:dyDescent="0.25">
      <c r="A65" s="178" t="s">
        <v>99</v>
      </c>
      <c r="B65" s="152">
        <v>5</v>
      </c>
      <c r="C65" s="152">
        <v>0</v>
      </c>
      <c r="D65" s="160">
        <v>6</v>
      </c>
      <c r="E65" s="162">
        <f>+J65*K65+J66*K66</f>
        <v>0.16664999999999999</v>
      </c>
      <c r="F65" s="2" t="s">
        <v>101</v>
      </c>
      <c r="G65" s="19"/>
      <c r="H65" s="9">
        <v>44652</v>
      </c>
      <c r="I65" s="9">
        <v>44926</v>
      </c>
      <c r="J65" s="14">
        <v>0.5</v>
      </c>
      <c r="K65" s="12">
        <v>0.33329999999999999</v>
      </c>
      <c r="L65" s="157"/>
    </row>
    <row r="66" spans="1:12" x14ac:dyDescent="0.25">
      <c r="A66" s="180"/>
      <c r="B66" s="153"/>
      <c r="C66" s="153"/>
      <c r="D66" s="161"/>
      <c r="E66" s="163"/>
      <c r="F66" s="2" t="s">
        <v>102</v>
      </c>
      <c r="G66" s="19"/>
      <c r="H66" s="9">
        <v>44743</v>
      </c>
      <c r="I66" s="9">
        <v>44926</v>
      </c>
      <c r="J66" s="14">
        <v>0.5</v>
      </c>
      <c r="K66" s="12">
        <v>0</v>
      </c>
      <c r="L66" s="158"/>
    </row>
    <row r="67" spans="1:12" ht="39" customHeight="1" x14ac:dyDescent="0.25">
      <c r="A67" s="178" t="s">
        <v>103</v>
      </c>
      <c r="B67" s="152">
        <v>3</v>
      </c>
      <c r="C67" s="152">
        <v>0</v>
      </c>
      <c r="D67" s="160">
        <v>3.8</v>
      </c>
      <c r="E67" s="162">
        <f>+J67*K67+J68*K68</f>
        <v>0.32500000000000001</v>
      </c>
      <c r="F67" s="2" t="s">
        <v>105</v>
      </c>
      <c r="G67" s="19"/>
      <c r="H67" s="9">
        <v>44621</v>
      </c>
      <c r="I67" s="9">
        <v>44926</v>
      </c>
      <c r="J67" s="14">
        <v>0.5</v>
      </c>
      <c r="K67" s="12">
        <v>0.5</v>
      </c>
      <c r="L67" s="157"/>
    </row>
    <row r="68" spans="1:12" ht="58.5" customHeight="1" x14ac:dyDescent="0.25">
      <c r="A68" s="180"/>
      <c r="B68" s="153"/>
      <c r="C68" s="153"/>
      <c r="D68" s="161"/>
      <c r="E68" s="163"/>
      <c r="F68" s="2" t="s">
        <v>106</v>
      </c>
      <c r="G68" s="19"/>
      <c r="H68" s="9">
        <v>44621</v>
      </c>
      <c r="I68" s="9">
        <v>44926</v>
      </c>
      <c r="J68" s="14">
        <v>0.5</v>
      </c>
      <c r="K68" s="12">
        <v>0.15</v>
      </c>
      <c r="L68" s="158"/>
    </row>
    <row r="69" spans="1:12" x14ac:dyDescent="0.25">
      <c r="A69" s="139" t="s">
        <v>108</v>
      </c>
      <c r="B69" s="152">
        <v>6</v>
      </c>
      <c r="C69" s="152">
        <v>5</v>
      </c>
      <c r="D69" s="160">
        <v>6</v>
      </c>
      <c r="E69" s="162">
        <f>+J69*K69+J70*K70</f>
        <v>0.74665000000000004</v>
      </c>
      <c r="F69" s="2" t="s">
        <v>110</v>
      </c>
      <c r="G69" s="19">
        <v>291500000</v>
      </c>
      <c r="H69" s="9">
        <v>44652</v>
      </c>
      <c r="I69" s="9">
        <v>44926</v>
      </c>
      <c r="J69" s="14">
        <v>0.5</v>
      </c>
      <c r="K69" s="12">
        <v>0.83330000000000004</v>
      </c>
      <c r="L69" s="157"/>
    </row>
    <row r="70" spans="1:12" ht="63" customHeight="1" x14ac:dyDescent="0.25">
      <c r="A70" s="141"/>
      <c r="B70" s="153"/>
      <c r="C70" s="153"/>
      <c r="D70" s="161"/>
      <c r="E70" s="163"/>
      <c r="F70" s="2" t="s">
        <v>112</v>
      </c>
      <c r="G70" s="19"/>
      <c r="H70" s="9">
        <v>44652</v>
      </c>
      <c r="I70" s="9">
        <v>44926</v>
      </c>
      <c r="J70" s="14">
        <v>0.5</v>
      </c>
      <c r="K70" s="12">
        <v>0.66</v>
      </c>
      <c r="L70" s="158"/>
    </row>
    <row r="71" spans="1:12" ht="45" x14ac:dyDescent="0.25">
      <c r="A71" s="178" t="s">
        <v>113</v>
      </c>
      <c r="B71" s="154">
        <v>1</v>
      </c>
      <c r="C71" s="154">
        <v>0.62</v>
      </c>
      <c r="D71" s="160">
        <v>3</v>
      </c>
      <c r="E71" s="162">
        <f>+J71*K71+J72*K72+J73*K73</f>
        <v>0.66999999999999993</v>
      </c>
      <c r="F71" s="2" t="s">
        <v>115</v>
      </c>
      <c r="G71" s="19"/>
      <c r="H71" s="9">
        <v>44562</v>
      </c>
      <c r="I71" s="9">
        <v>44648</v>
      </c>
      <c r="J71" s="14">
        <v>0.3</v>
      </c>
      <c r="K71" s="12">
        <v>1</v>
      </c>
      <c r="L71" s="157"/>
    </row>
    <row r="72" spans="1:12" ht="45" x14ac:dyDescent="0.25">
      <c r="A72" s="179"/>
      <c r="B72" s="155"/>
      <c r="C72" s="155"/>
      <c r="D72" s="170"/>
      <c r="E72" s="171"/>
      <c r="F72" s="2" t="s">
        <v>116</v>
      </c>
      <c r="G72" s="19"/>
      <c r="H72" s="9">
        <v>44562</v>
      </c>
      <c r="I72" s="9">
        <v>44926</v>
      </c>
      <c r="J72" s="14">
        <v>0.5</v>
      </c>
      <c r="K72" s="12">
        <v>0.62</v>
      </c>
      <c r="L72" s="159"/>
    </row>
    <row r="73" spans="1:12" ht="45" x14ac:dyDescent="0.25">
      <c r="A73" s="180"/>
      <c r="B73" s="153"/>
      <c r="C73" s="153"/>
      <c r="D73" s="161"/>
      <c r="E73" s="163"/>
      <c r="F73" s="2" t="s">
        <v>117</v>
      </c>
      <c r="G73" s="19"/>
      <c r="H73" s="9">
        <v>44652</v>
      </c>
      <c r="I73" s="9">
        <v>44926</v>
      </c>
      <c r="J73" s="14">
        <v>0.2</v>
      </c>
      <c r="K73" s="12">
        <v>0.3</v>
      </c>
      <c r="L73" s="158"/>
    </row>
    <row r="74" spans="1:12" ht="45" x14ac:dyDescent="0.25">
      <c r="A74" s="178" t="s">
        <v>118</v>
      </c>
      <c r="B74" s="154">
        <v>1</v>
      </c>
      <c r="C74" s="154">
        <v>0.5</v>
      </c>
      <c r="D74" s="160">
        <v>3</v>
      </c>
      <c r="E74" s="162">
        <f>+J74*K74+J75*K75+J76*K76</f>
        <v>0.5</v>
      </c>
      <c r="F74" s="2" t="s">
        <v>119</v>
      </c>
      <c r="G74" s="19"/>
      <c r="H74" s="9">
        <v>44593</v>
      </c>
      <c r="I74" s="9">
        <v>44651</v>
      </c>
      <c r="J74" s="14">
        <v>0.2</v>
      </c>
      <c r="K74" s="12">
        <v>1</v>
      </c>
      <c r="L74" s="157"/>
    </row>
    <row r="75" spans="1:12" x14ac:dyDescent="0.25">
      <c r="A75" s="179"/>
      <c r="B75" s="155"/>
      <c r="C75" s="155"/>
      <c r="D75" s="170"/>
      <c r="E75" s="171"/>
      <c r="F75" s="2" t="s">
        <v>120</v>
      </c>
      <c r="G75" s="19"/>
      <c r="H75" s="9">
        <v>44652</v>
      </c>
      <c r="I75" s="9">
        <v>44742</v>
      </c>
      <c r="J75" s="14">
        <v>0.6</v>
      </c>
      <c r="K75" s="12">
        <v>0.5</v>
      </c>
      <c r="L75" s="159"/>
    </row>
    <row r="76" spans="1:12" ht="60" x14ac:dyDescent="0.25">
      <c r="A76" s="180"/>
      <c r="B76" s="153"/>
      <c r="C76" s="153"/>
      <c r="D76" s="161"/>
      <c r="E76" s="163"/>
      <c r="F76" s="2" t="s">
        <v>121</v>
      </c>
      <c r="G76" s="19"/>
      <c r="H76" s="9">
        <v>44743</v>
      </c>
      <c r="I76" s="9">
        <v>44926</v>
      </c>
      <c r="J76" s="14">
        <v>0.2</v>
      </c>
      <c r="K76" s="12">
        <v>0</v>
      </c>
      <c r="L76" s="158"/>
    </row>
    <row r="77" spans="1:12" ht="57" customHeight="1" x14ac:dyDescent="0.25">
      <c r="A77" s="195" t="s">
        <v>194</v>
      </c>
      <c r="B77" s="154">
        <v>1</v>
      </c>
      <c r="C77" s="156">
        <v>0.2167</v>
      </c>
      <c r="D77" s="160">
        <v>6</v>
      </c>
      <c r="E77" s="162">
        <f>+J77*K77+J78*K78+J79*K79+J80*K80</f>
        <v>0.23002</v>
      </c>
      <c r="F77" s="2" t="s">
        <v>123</v>
      </c>
      <c r="G77" s="19"/>
      <c r="H77" s="9">
        <v>44562</v>
      </c>
      <c r="I77" s="9">
        <v>44620</v>
      </c>
      <c r="J77" s="14">
        <v>0.05</v>
      </c>
      <c r="K77" s="12">
        <v>1</v>
      </c>
      <c r="L77" s="175"/>
    </row>
    <row r="78" spans="1:12" ht="49.5" customHeight="1" x14ac:dyDescent="0.25">
      <c r="A78" s="196"/>
      <c r="B78" s="155"/>
      <c r="C78" s="155"/>
      <c r="D78" s="170"/>
      <c r="E78" s="171"/>
      <c r="F78" s="2" t="s">
        <v>124</v>
      </c>
      <c r="G78" s="19"/>
      <c r="H78" s="9">
        <v>44562</v>
      </c>
      <c r="I78" s="9">
        <v>44926</v>
      </c>
      <c r="J78" s="14">
        <v>0.25</v>
      </c>
      <c r="K78" s="12">
        <v>0.1</v>
      </c>
      <c r="L78" s="159"/>
    </row>
    <row r="79" spans="1:12" ht="96.75" customHeight="1" x14ac:dyDescent="0.25">
      <c r="A79" s="196"/>
      <c r="B79" s="155"/>
      <c r="C79" s="155"/>
      <c r="D79" s="170"/>
      <c r="E79" s="171"/>
      <c r="F79" s="2" t="s">
        <v>125</v>
      </c>
      <c r="G79" s="19">
        <v>58080000</v>
      </c>
      <c r="H79" s="9">
        <v>44562</v>
      </c>
      <c r="I79" s="9">
        <v>44926</v>
      </c>
      <c r="J79" s="14">
        <v>0.6</v>
      </c>
      <c r="K79" s="12">
        <v>0.2167</v>
      </c>
      <c r="L79" s="159"/>
    </row>
    <row r="80" spans="1:12" ht="75.75" customHeight="1" x14ac:dyDescent="0.25">
      <c r="A80" s="197"/>
      <c r="B80" s="153"/>
      <c r="C80" s="153"/>
      <c r="D80" s="161"/>
      <c r="E80" s="163"/>
      <c r="F80" s="2" t="s">
        <v>127</v>
      </c>
      <c r="G80" s="19"/>
      <c r="H80" s="9">
        <v>44896</v>
      </c>
      <c r="I80" s="9">
        <v>44926</v>
      </c>
      <c r="J80" s="14">
        <v>0.1</v>
      </c>
      <c r="K80" s="12">
        <v>0.25</v>
      </c>
      <c r="L80" s="158"/>
    </row>
    <row r="81" spans="1:12" ht="45.75" customHeight="1" x14ac:dyDescent="0.25">
      <c r="A81" s="178" t="s">
        <v>128</v>
      </c>
      <c r="B81" s="154">
        <v>1</v>
      </c>
      <c r="C81" s="152">
        <v>40</v>
      </c>
      <c r="D81" s="160">
        <v>6</v>
      </c>
      <c r="E81" s="162">
        <f>+J81*K81+J82*K82+J83*K83+J84*K84+J85*K85+J86*K86+J87*K87</f>
        <v>0.52400000000000002</v>
      </c>
      <c r="F81" s="2" t="s">
        <v>130</v>
      </c>
      <c r="G81" s="19"/>
      <c r="H81" s="9">
        <v>44593</v>
      </c>
      <c r="I81" s="9">
        <v>44742</v>
      </c>
      <c r="J81" s="14">
        <v>0.05</v>
      </c>
      <c r="K81" s="12">
        <v>1</v>
      </c>
      <c r="L81" s="157"/>
    </row>
    <row r="82" spans="1:12" ht="45" x14ac:dyDescent="0.25">
      <c r="A82" s="179"/>
      <c r="B82" s="155"/>
      <c r="C82" s="155"/>
      <c r="D82" s="170"/>
      <c r="E82" s="171"/>
      <c r="F82" s="2" t="s">
        <v>131</v>
      </c>
      <c r="G82" s="19"/>
      <c r="H82" s="9">
        <v>44593</v>
      </c>
      <c r="I82" s="9">
        <v>44926</v>
      </c>
      <c r="J82" s="14">
        <v>0.05</v>
      </c>
      <c r="K82" s="12">
        <v>1</v>
      </c>
      <c r="L82" s="159"/>
    </row>
    <row r="83" spans="1:12" ht="30" x14ac:dyDescent="0.25">
      <c r="A83" s="179"/>
      <c r="B83" s="155"/>
      <c r="C83" s="155"/>
      <c r="D83" s="170"/>
      <c r="E83" s="171"/>
      <c r="F83" s="2" t="s">
        <v>132</v>
      </c>
      <c r="G83" s="19"/>
      <c r="H83" s="9">
        <v>44593</v>
      </c>
      <c r="I83" s="9">
        <v>44926</v>
      </c>
      <c r="J83" s="14">
        <v>0.1</v>
      </c>
      <c r="K83" s="12">
        <v>0.4</v>
      </c>
      <c r="L83" s="159"/>
    </row>
    <row r="84" spans="1:12" ht="30" x14ac:dyDescent="0.25">
      <c r="A84" s="179"/>
      <c r="B84" s="155"/>
      <c r="C84" s="155"/>
      <c r="D84" s="170"/>
      <c r="E84" s="171"/>
      <c r="F84" s="2" t="s">
        <v>133</v>
      </c>
      <c r="G84" s="19"/>
      <c r="H84" s="9">
        <v>44593</v>
      </c>
      <c r="I84" s="9">
        <v>44926</v>
      </c>
      <c r="J84" s="14">
        <v>0.2</v>
      </c>
      <c r="K84" s="12">
        <v>0.5</v>
      </c>
      <c r="L84" s="159"/>
    </row>
    <row r="85" spans="1:12" ht="30" x14ac:dyDescent="0.25">
      <c r="A85" s="179"/>
      <c r="B85" s="155"/>
      <c r="C85" s="155"/>
      <c r="D85" s="170"/>
      <c r="E85" s="171"/>
      <c r="F85" s="2" t="s">
        <v>134</v>
      </c>
      <c r="G85" s="19"/>
      <c r="H85" s="9">
        <v>44593</v>
      </c>
      <c r="I85" s="9">
        <v>44926</v>
      </c>
      <c r="J85" s="14">
        <v>0.2</v>
      </c>
      <c r="K85" s="12">
        <v>0.5</v>
      </c>
      <c r="L85" s="159"/>
    </row>
    <row r="86" spans="1:12" ht="45" x14ac:dyDescent="0.25">
      <c r="A86" s="179"/>
      <c r="B86" s="155"/>
      <c r="C86" s="155"/>
      <c r="D86" s="170"/>
      <c r="E86" s="171"/>
      <c r="F86" s="2" t="s">
        <v>135</v>
      </c>
      <c r="G86" s="19"/>
      <c r="H86" s="9">
        <v>44593</v>
      </c>
      <c r="I86" s="9">
        <v>44926</v>
      </c>
      <c r="J86" s="14">
        <v>0.2</v>
      </c>
      <c r="K86" s="12">
        <v>0.5</v>
      </c>
      <c r="L86" s="159"/>
    </row>
    <row r="87" spans="1:12" ht="45" x14ac:dyDescent="0.25">
      <c r="A87" s="180"/>
      <c r="B87" s="153"/>
      <c r="C87" s="153"/>
      <c r="D87" s="161"/>
      <c r="E87" s="163"/>
      <c r="F87" s="2" t="s">
        <v>136</v>
      </c>
      <c r="G87" s="19"/>
      <c r="H87" s="9">
        <v>44593</v>
      </c>
      <c r="I87" s="9">
        <v>44926</v>
      </c>
      <c r="J87" s="14">
        <v>0.2</v>
      </c>
      <c r="K87" s="12">
        <v>0.42</v>
      </c>
      <c r="L87" s="158"/>
    </row>
    <row r="90" spans="1:12" ht="189" customHeight="1" x14ac:dyDescent="0.25">
      <c r="A90" s="142" t="s">
        <v>211</v>
      </c>
      <c r="B90" s="142"/>
      <c r="C90" s="142"/>
      <c r="D90" s="142"/>
      <c r="E90" s="142"/>
      <c r="F90" s="142"/>
      <c r="G90" s="142"/>
      <c r="H90" s="142"/>
      <c r="I90" s="142"/>
      <c r="J90" s="142"/>
      <c r="K90" s="142"/>
      <c r="L90" s="142"/>
    </row>
  </sheetData>
  <mergeCells count="152">
    <mergeCell ref="L77:L80"/>
    <mergeCell ref="L81:L87"/>
    <mergeCell ref="L44:L46"/>
    <mergeCell ref="L47:L49"/>
    <mergeCell ref="L30:L31"/>
    <mergeCell ref="L32:L36"/>
    <mergeCell ref="L38:L40"/>
    <mergeCell ref="L41:L43"/>
    <mergeCell ref="A81:A87"/>
    <mergeCell ref="D81:D87"/>
    <mergeCell ref="E81:E87"/>
    <mergeCell ref="A74:A76"/>
    <mergeCell ref="D74:D76"/>
    <mergeCell ref="E74:E76"/>
    <mergeCell ref="A77:A80"/>
    <mergeCell ref="D77:D80"/>
    <mergeCell ref="E77:E80"/>
    <mergeCell ref="A69:A70"/>
    <mergeCell ref="D69:D70"/>
    <mergeCell ref="E69:E70"/>
    <mergeCell ref="A71:A73"/>
    <mergeCell ref="D71:D73"/>
    <mergeCell ref="E71:E73"/>
    <mergeCell ref="A65:A66"/>
    <mergeCell ref="A67:A68"/>
    <mergeCell ref="D67:D68"/>
    <mergeCell ref="E67:E68"/>
    <mergeCell ref="A61:A62"/>
    <mergeCell ref="D61:D62"/>
    <mergeCell ref="E61:E62"/>
    <mergeCell ref="A63:A64"/>
    <mergeCell ref="D63:D64"/>
    <mergeCell ref="E63:E64"/>
    <mergeCell ref="B61:B62"/>
    <mergeCell ref="C61:C62"/>
    <mergeCell ref="B63:B64"/>
    <mergeCell ref="C63:C64"/>
    <mergeCell ref="B65:B66"/>
    <mergeCell ref="C65:C66"/>
    <mergeCell ref="B67:B68"/>
    <mergeCell ref="C67:C68"/>
    <mergeCell ref="A56:A58"/>
    <mergeCell ref="D56:D58"/>
    <mergeCell ref="E56:E58"/>
    <mergeCell ref="A59:A60"/>
    <mergeCell ref="D59:D60"/>
    <mergeCell ref="E59:E60"/>
    <mergeCell ref="A47:A49"/>
    <mergeCell ref="D47:D49"/>
    <mergeCell ref="E47:E49"/>
    <mergeCell ref="A50:A54"/>
    <mergeCell ref="D50:D54"/>
    <mergeCell ref="E50:E54"/>
    <mergeCell ref="B47:B49"/>
    <mergeCell ref="C47:C49"/>
    <mergeCell ref="B50:B54"/>
    <mergeCell ref="C50:C54"/>
    <mergeCell ref="B59:B60"/>
    <mergeCell ref="C59:C60"/>
    <mergeCell ref="A41:A43"/>
    <mergeCell ref="D41:D43"/>
    <mergeCell ref="E41:E43"/>
    <mergeCell ref="A44:A46"/>
    <mergeCell ref="D44:D46"/>
    <mergeCell ref="E44:E46"/>
    <mergeCell ref="A32:A36"/>
    <mergeCell ref="D32:D36"/>
    <mergeCell ref="E32:E36"/>
    <mergeCell ref="A38:A40"/>
    <mergeCell ref="D38:D40"/>
    <mergeCell ref="E38:E40"/>
    <mergeCell ref="C41:C43"/>
    <mergeCell ref="B44:B46"/>
    <mergeCell ref="C44:C46"/>
    <mergeCell ref="B38:B40"/>
    <mergeCell ref="C38:C40"/>
    <mergeCell ref="B41:B43"/>
    <mergeCell ref="B32:B36"/>
    <mergeCell ref="A30:A31"/>
    <mergeCell ref="D30:D31"/>
    <mergeCell ref="E30:E31"/>
    <mergeCell ref="D22:D26"/>
    <mergeCell ref="E22:E26"/>
    <mergeCell ref="A19:A21"/>
    <mergeCell ref="D19:D21"/>
    <mergeCell ref="E19:E21"/>
    <mergeCell ref="B22:B26"/>
    <mergeCell ref="B27:B29"/>
    <mergeCell ref="B30:B31"/>
    <mergeCell ref="L74:L76"/>
    <mergeCell ref="A8:L8"/>
    <mergeCell ref="B9:C9"/>
    <mergeCell ref="L13:L15"/>
    <mergeCell ref="L11:L12"/>
    <mergeCell ref="L19:L21"/>
    <mergeCell ref="L22:L26"/>
    <mergeCell ref="L27:L29"/>
    <mergeCell ref="L16:L17"/>
    <mergeCell ref="L50:L54"/>
    <mergeCell ref="L56:L58"/>
    <mergeCell ref="L59:L60"/>
    <mergeCell ref="A11:A12"/>
    <mergeCell ref="D11:D12"/>
    <mergeCell ref="E11:E12"/>
    <mergeCell ref="A13:A15"/>
    <mergeCell ref="D13:D15"/>
    <mergeCell ref="E13:E15"/>
    <mergeCell ref="A16:A18"/>
    <mergeCell ref="D16:D18"/>
    <mergeCell ref="E16:E18"/>
    <mergeCell ref="A22:A26"/>
    <mergeCell ref="D9:E9"/>
    <mergeCell ref="A27:A29"/>
    <mergeCell ref="L63:L64"/>
    <mergeCell ref="L65:L66"/>
    <mergeCell ref="L67:L68"/>
    <mergeCell ref="L69:L70"/>
    <mergeCell ref="L71:L73"/>
    <mergeCell ref="D65:D66"/>
    <mergeCell ref="E65:E66"/>
    <mergeCell ref="C19:C21"/>
    <mergeCell ref="C22:C26"/>
    <mergeCell ref="C27:C29"/>
    <mergeCell ref="C30:C31"/>
    <mergeCell ref="C32:C36"/>
    <mergeCell ref="G61:G62"/>
    <mergeCell ref="D27:D29"/>
    <mergeCell ref="E27:E29"/>
    <mergeCell ref="A90:L90"/>
    <mergeCell ref="A9:A10"/>
    <mergeCell ref="F9:K9"/>
    <mergeCell ref="L9:L10"/>
    <mergeCell ref="B56:B57"/>
    <mergeCell ref="C56:C57"/>
    <mergeCell ref="B69:B70"/>
    <mergeCell ref="C69:C70"/>
    <mergeCell ref="C71:C73"/>
    <mergeCell ref="B71:B73"/>
    <mergeCell ref="B74:B76"/>
    <mergeCell ref="C74:C76"/>
    <mergeCell ref="B77:B80"/>
    <mergeCell ref="C77:C80"/>
    <mergeCell ref="C81:C87"/>
    <mergeCell ref="B81:B87"/>
    <mergeCell ref="B11:B12"/>
    <mergeCell ref="C11:C12"/>
    <mergeCell ref="B13:B15"/>
    <mergeCell ref="C13:C15"/>
    <mergeCell ref="B16:B18"/>
    <mergeCell ref="C16:C18"/>
    <mergeCell ref="B19:B21"/>
    <mergeCell ref="L61:L62"/>
  </mergeCells>
  <conditionalFormatting sqref="E11:E89 E91:E105">
    <cfRule type="cellIs" dxfId="83" priority="2" operator="between">
      <formula>0.7501</formula>
      <formula>1</formula>
    </cfRule>
    <cfRule type="cellIs" dxfId="82" priority="3" operator="between">
      <formula>0.001</formula>
      <formula>0.5</formula>
    </cfRule>
    <cfRule type="cellIs" dxfId="81" priority="4" operator="between">
      <formula>50%</formula>
      <formula>75%</formula>
    </cfRule>
  </conditionalFormatting>
  <pageMargins left="0.75" right="0.75" top="1" bottom="1" header="0.5" footer="0.5"/>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26"/>
  <sheetViews>
    <sheetView showGridLines="0" topLeftCell="A13" workbookViewId="0">
      <selection activeCell="H24" sqref="H24:H25"/>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9.5703125" customWidth="1"/>
    <col min="13" max="13" width="5.28515625" hidden="1" customWidth="1"/>
    <col min="14" max="14" width="9.42578125" style="10" bestFit="1" customWidth="1"/>
    <col min="15" max="15" width="45.7109375" bestFit="1" customWidth="1"/>
    <col min="16" max="16" width="12.5703125" style="18" bestFit="1" customWidth="1"/>
    <col min="17" max="17" width="13" customWidth="1"/>
    <col min="18" max="18" width="12.7109375" bestFit="1" customWidth="1"/>
    <col min="19" max="19" width="5.5703125" bestFit="1" customWidth="1"/>
    <col min="20" max="20" width="8.1406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72" t="s">
        <v>347</v>
      </c>
      <c r="B8" s="172"/>
      <c r="C8" s="172"/>
      <c r="D8" s="172"/>
      <c r="E8" s="172"/>
      <c r="F8" s="172"/>
      <c r="G8" s="172"/>
      <c r="H8" s="172"/>
      <c r="I8" s="172"/>
      <c r="J8" s="172"/>
      <c r="K8" s="172"/>
      <c r="L8" s="172"/>
      <c r="M8" s="172"/>
      <c r="N8" s="172"/>
      <c r="O8" s="172"/>
      <c r="P8" s="172"/>
      <c r="Q8" s="172"/>
      <c r="R8" s="172"/>
      <c r="S8" s="172"/>
      <c r="T8" s="172"/>
      <c r="U8" s="172"/>
    </row>
    <row r="9" spans="1:21"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1" ht="30" customHeight="1" x14ac:dyDescent="0.25">
      <c r="A10" s="223"/>
      <c r="B10" s="46"/>
      <c r="C10" s="201" t="s">
        <v>214</v>
      </c>
      <c r="D10" s="202"/>
      <c r="E10" s="201" t="s">
        <v>215</v>
      </c>
      <c r="F10" s="202"/>
      <c r="G10" s="201" t="s">
        <v>216</v>
      </c>
      <c r="H10" s="202"/>
      <c r="I10" s="201" t="s">
        <v>217</v>
      </c>
      <c r="J10" s="202"/>
      <c r="K10" s="225" t="s">
        <v>219</v>
      </c>
      <c r="L10" s="138"/>
      <c r="M10" s="46"/>
      <c r="N10" s="47"/>
      <c r="O10" s="44"/>
      <c r="P10" s="44"/>
      <c r="Q10" s="44"/>
      <c r="R10" s="44"/>
      <c r="S10" s="44"/>
      <c r="T10" s="45"/>
      <c r="U10" s="224"/>
    </row>
    <row r="11" spans="1:21" ht="30" x14ac:dyDescent="0.25">
      <c r="A11" s="144"/>
      <c r="B11" s="43" t="s">
        <v>202</v>
      </c>
      <c r="C11" s="43" t="s">
        <v>218</v>
      </c>
      <c r="D11" s="43" t="s">
        <v>2</v>
      </c>
      <c r="E11" s="43" t="s">
        <v>218</v>
      </c>
      <c r="F11" s="43" t="s">
        <v>2</v>
      </c>
      <c r="G11" s="43" t="s">
        <v>218</v>
      </c>
      <c r="H11" s="43" t="s">
        <v>2</v>
      </c>
      <c r="I11" s="43" t="s">
        <v>218</v>
      </c>
      <c r="J11" s="43" t="s">
        <v>2</v>
      </c>
      <c r="K11" s="136" t="s">
        <v>220</v>
      </c>
      <c r="L11" s="138"/>
      <c r="M11" s="43" t="s">
        <v>4</v>
      </c>
      <c r="N11" s="31" t="s">
        <v>2</v>
      </c>
      <c r="O11" s="30" t="s">
        <v>200</v>
      </c>
      <c r="P11" s="37" t="s">
        <v>195</v>
      </c>
      <c r="Q11" s="36" t="s">
        <v>191</v>
      </c>
      <c r="R11" s="36" t="s">
        <v>192</v>
      </c>
      <c r="S11" s="30" t="s">
        <v>4</v>
      </c>
      <c r="T11" s="30" t="s">
        <v>2</v>
      </c>
      <c r="U11" s="149"/>
    </row>
    <row r="12" spans="1:21" ht="75" x14ac:dyDescent="0.25">
      <c r="A12" s="195" t="s">
        <v>243</v>
      </c>
      <c r="B12" s="184">
        <v>0.8</v>
      </c>
      <c r="C12" s="184">
        <v>0.7</v>
      </c>
      <c r="D12" s="184">
        <v>0.98499999999999999</v>
      </c>
      <c r="E12" s="184">
        <v>0.73</v>
      </c>
      <c r="F12" s="184">
        <v>0.94169999999999998</v>
      </c>
      <c r="G12" s="184">
        <v>0.75</v>
      </c>
      <c r="H12" s="220">
        <v>0.91349999999999998</v>
      </c>
      <c r="I12" s="184">
        <v>0.8</v>
      </c>
      <c r="J12" s="184"/>
      <c r="K12" s="164">
        <f>+H12</f>
        <v>0.91349999999999998</v>
      </c>
      <c r="L12" s="206">
        <f>+K12/B12</f>
        <v>1.141875</v>
      </c>
      <c r="M12" s="160">
        <v>3.3</v>
      </c>
      <c r="N12" s="162">
        <f>+S12*T12+S13*T13+S14*T14</f>
        <v>0.50049999999999994</v>
      </c>
      <c r="O12" s="75" t="s">
        <v>316</v>
      </c>
      <c r="P12" s="51" t="s">
        <v>221</v>
      </c>
      <c r="Q12" s="79">
        <v>45017</v>
      </c>
      <c r="R12" s="78">
        <v>45291</v>
      </c>
      <c r="S12" s="76">
        <v>0.35</v>
      </c>
      <c r="T12" s="15">
        <v>0.68</v>
      </c>
      <c r="U12" s="212" t="s">
        <v>325</v>
      </c>
    </row>
    <row r="13" spans="1:21" ht="60" x14ac:dyDescent="0.25">
      <c r="A13" s="196"/>
      <c r="B13" s="165"/>
      <c r="C13" s="198"/>
      <c r="D13" s="198"/>
      <c r="E13" s="198"/>
      <c r="F13" s="198"/>
      <c r="G13" s="198"/>
      <c r="H13" s="221"/>
      <c r="I13" s="198"/>
      <c r="J13" s="198"/>
      <c r="K13" s="165"/>
      <c r="L13" s="207"/>
      <c r="M13" s="170"/>
      <c r="N13" s="171"/>
      <c r="O13" s="75" t="s">
        <v>319</v>
      </c>
      <c r="P13" s="51" t="s">
        <v>221</v>
      </c>
      <c r="Q13" s="79">
        <v>44927</v>
      </c>
      <c r="R13" s="78">
        <v>45291</v>
      </c>
      <c r="S13" s="76">
        <v>0.35</v>
      </c>
      <c r="T13" s="15">
        <v>0.75</v>
      </c>
      <c r="U13" s="216"/>
    </row>
    <row r="14" spans="1:21" ht="61.5" customHeight="1" x14ac:dyDescent="0.25">
      <c r="A14" s="197"/>
      <c r="B14" s="166"/>
      <c r="C14" s="199"/>
      <c r="D14" s="199"/>
      <c r="E14" s="199"/>
      <c r="F14" s="199"/>
      <c r="G14" s="199"/>
      <c r="H14" s="222"/>
      <c r="I14" s="199"/>
      <c r="J14" s="199"/>
      <c r="K14" s="166"/>
      <c r="L14" s="208"/>
      <c r="M14" s="161"/>
      <c r="N14" s="163"/>
      <c r="O14" s="75" t="s">
        <v>244</v>
      </c>
      <c r="P14" s="51" t="s">
        <v>221</v>
      </c>
      <c r="Q14" s="79">
        <v>45231</v>
      </c>
      <c r="R14" s="78">
        <v>45291</v>
      </c>
      <c r="S14" s="76">
        <v>0.3</v>
      </c>
      <c r="T14" s="12">
        <v>0</v>
      </c>
      <c r="U14" s="216"/>
    </row>
    <row r="15" spans="1:21" ht="45" x14ac:dyDescent="0.25">
      <c r="A15" s="195" t="s">
        <v>248</v>
      </c>
      <c r="B15" s="152">
        <v>2</v>
      </c>
      <c r="C15" s="152">
        <v>0</v>
      </c>
      <c r="D15" s="152"/>
      <c r="E15" s="152">
        <v>0</v>
      </c>
      <c r="F15" s="152"/>
      <c r="G15" s="152">
        <v>1</v>
      </c>
      <c r="H15" s="203"/>
      <c r="I15" s="152">
        <v>1</v>
      </c>
      <c r="J15" s="152"/>
      <c r="K15" s="152">
        <f>+H15</f>
        <v>0</v>
      </c>
      <c r="L15" s="217">
        <f>+K15/B15</f>
        <v>0</v>
      </c>
      <c r="M15" s="160">
        <v>3.33</v>
      </c>
      <c r="N15" s="162">
        <f>+S15*T15+S17*T17+S16*T16</f>
        <v>0.61699999999999999</v>
      </c>
      <c r="O15" s="75" t="s">
        <v>317</v>
      </c>
      <c r="P15" s="51" t="s">
        <v>221</v>
      </c>
      <c r="Q15" s="79">
        <v>45017</v>
      </c>
      <c r="R15" s="78">
        <v>45291</v>
      </c>
      <c r="S15" s="14">
        <v>0.35</v>
      </c>
      <c r="T15" s="12">
        <v>0.68</v>
      </c>
      <c r="U15" s="212" t="s">
        <v>326</v>
      </c>
    </row>
    <row r="16" spans="1:21" ht="30" x14ac:dyDescent="0.25">
      <c r="A16" s="196"/>
      <c r="B16" s="155"/>
      <c r="C16" s="155"/>
      <c r="D16" s="155"/>
      <c r="E16" s="155"/>
      <c r="F16" s="155"/>
      <c r="G16" s="155"/>
      <c r="H16" s="204"/>
      <c r="I16" s="155"/>
      <c r="J16" s="155"/>
      <c r="K16" s="155"/>
      <c r="L16" s="218"/>
      <c r="M16" s="170"/>
      <c r="N16" s="171"/>
      <c r="O16" s="75" t="s">
        <v>249</v>
      </c>
      <c r="P16" s="51" t="s">
        <v>221</v>
      </c>
      <c r="Q16" s="79">
        <v>45108</v>
      </c>
      <c r="R16" s="78">
        <v>45291</v>
      </c>
      <c r="S16" s="14">
        <v>0.35</v>
      </c>
      <c r="T16" s="12">
        <v>0.5</v>
      </c>
      <c r="U16" s="216"/>
    </row>
    <row r="17" spans="1:21" ht="45" x14ac:dyDescent="0.25">
      <c r="A17" s="197"/>
      <c r="B17" s="153"/>
      <c r="C17" s="153"/>
      <c r="D17" s="153"/>
      <c r="E17" s="153"/>
      <c r="F17" s="153"/>
      <c r="G17" s="153"/>
      <c r="H17" s="205"/>
      <c r="I17" s="153"/>
      <c r="J17" s="153"/>
      <c r="K17" s="153"/>
      <c r="L17" s="219"/>
      <c r="M17" s="161"/>
      <c r="N17" s="163"/>
      <c r="O17" s="75" t="s">
        <v>318</v>
      </c>
      <c r="P17" s="51" t="s">
        <v>221</v>
      </c>
      <c r="Q17" s="79">
        <v>45017</v>
      </c>
      <c r="R17" s="78">
        <v>45291</v>
      </c>
      <c r="S17" s="14">
        <v>0.3</v>
      </c>
      <c r="T17" s="12">
        <v>0.68</v>
      </c>
      <c r="U17" s="213"/>
    </row>
    <row r="18" spans="1:21" ht="45" customHeight="1" x14ac:dyDescent="0.25">
      <c r="A18" s="195" t="s">
        <v>235</v>
      </c>
      <c r="B18" s="167">
        <v>800</v>
      </c>
      <c r="C18" s="167">
        <v>40</v>
      </c>
      <c r="D18" s="167">
        <v>85.8</v>
      </c>
      <c r="E18" s="167">
        <v>60</v>
      </c>
      <c r="F18" s="167">
        <v>859</v>
      </c>
      <c r="G18" s="167">
        <v>90</v>
      </c>
      <c r="H18" s="209">
        <v>1058</v>
      </c>
      <c r="I18" s="167">
        <v>800</v>
      </c>
      <c r="J18" s="167"/>
      <c r="K18" s="167">
        <f>+H18</f>
        <v>1058</v>
      </c>
      <c r="L18" s="206">
        <f>+K18/B18</f>
        <v>1.3225</v>
      </c>
      <c r="M18" s="160">
        <v>3.33</v>
      </c>
      <c r="N18" s="162">
        <f>+S18*T18+S19*T19+S20*T20+S21*T21+S23*T23+S22*T22</f>
        <v>0.60640000000000005</v>
      </c>
      <c r="O18" s="75" t="s">
        <v>236</v>
      </c>
      <c r="P18" s="51" t="s">
        <v>221</v>
      </c>
      <c r="Q18" s="78">
        <v>44927</v>
      </c>
      <c r="R18" s="78">
        <v>45291</v>
      </c>
      <c r="S18" s="76">
        <v>0.2</v>
      </c>
      <c r="T18" s="52">
        <v>0.33200000000000002</v>
      </c>
      <c r="U18" s="212" t="s">
        <v>324</v>
      </c>
    </row>
    <row r="19" spans="1:21" ht="45" x14ac:dyDescent="0.25">
      <c r="A19" s="196"/>
      <c r="B19" s="165"/>
      <c r="C19" s="165"/>
      <c r="D19" s="165"/>
      <c r="E19" s="165"/>
      <c r="F19" s="165"/>
      <c r="G19" s="165"/>
      <c r="H19" s="210"/>
      <c r="I19" s="165"/>
      <c r="J19" s="165"/>
      <c r="K19" s="165"/>
      <c r="L19" s="207"/>
      <c r="M19" s="170"/>
      <c r="N19" s="171"/>
      <c r="O19" s="75" t="s">
        <v>237</v>
      </c>
      <c r="P19" s="51" t="s">
        <v>221</v>
      </c>
      <c r="Q19" s="78">
        <v>44927</v>
      </c>
      <c r="R19" s="78" t="s">
        <v>242</v>
      </c>
      <c r="S19" s="76">
        <v>0.2</v>
      </c>
      <c r="T19" s="52">
        <v>0.4</v>
      </c>
      <c r="U19" s="216"/>
    </row>
    <row r="20" spans="1:21" ht="60" x14ac:dyDescent="0.25">
      <c r="A20" s="196"/>
      <c r="B20" s="165"/>
      <c r="C20" s="165"/>
      <c r="D20" s="165"/>
      <c r="E20" s="165"/>
      <c r="F20" s="165"/>
      <c r="G20" s="165"/>
      <c r="H20" s="210"/>
      <c r="I20" s="165"/>
      <c r="J20" s="165"/>
      <c r="K20" s="165"/>
      <c r="L20" s="207"/>
      <c r="M20" s="170"/>
      <c r="N20" s="171"/>
      <c r="O20" s="115" t="s">
        <v>238</v>
      </c>
      <c r="P20" s="51" t="s">
        <v>221</v>
      </c>
      <c r="Q20" s="78">
        <v>44927</v>
      </c>
      <c r="R20" s="78">
        <v>44957</v>
      </c>
      <c r="S20" s="76">
        <v>0.2</v>
      </c>
      <c r="T20" s="53">
        <v>0.8</v>
      </c>
      <c r="U20" s="216"/>
    </row>
    <row r="21" spans="1:21" ht="45" customHeight="1" x14ac:dyDescent="0.25">
      <c r="A21" s="196"/>
      <c r="B21" s="165"/>
      <c r="C21" s="165"/>
      <c r="D21" s="165"/>
      <c r="E21" s="165"/>
      <c r="F21" s="165"/>
      <c r="G21" s="165"/>
      <c r="H21" s="210"/>
      <c r="I21" s="165"/>
      <c r="J21" s="165"/>
      <c r="K21" s="165"/>
      <c r="L21" s="207"/>
      <c r="M21" s="170"/>
      <c r="N21" s="171"/>
      <c r="O21" s="75" t="s">
        <v>239</v>
      </c>
      <c r="P21" s="51" t="s">
        <v>221</v>
      </c>
      <c r="Q21" s="78">
        <v>44927</v>
      </c>
      <c r="R21" s="78">
        <v>45291</v>
      </c>
      <c r="S21" s="76">
        <v>0.2</v>
      </c>
      <c r="T21" s="12">
        <v>0.75</v>
      </c>
      <c r="U21" s="216"/>
    </row>
    <row r="22" spans="1:21" ht="45" customHeight="1" x14ac:dyDescent="0.25">
      <c r="A22" s="196"/>
      <c r="B22" s="165"/>
      <c r="C22" s="165"/>
      <c r="D22" s="165"/>
      <c r="E22" s="165"/>
      <c r="F22" s="165"/>
      <c r="G22" s="165"/>
      <c r="H22" s="210"/>
      <c r="I22" s="165"/>
      <c r="J22" s="165"/>
      <c r="K22" s="165"/>
      <c r="L22" s="207"/>
      <c r="M22" s="170"/>
      <c r="N22" s="171"/>
      <c r="O22" s="75" t="s">
        <v>240</v>
      </c>
      <c r="P22" s="51"/>
      <c r="Q22" s="79">
        <v>44927</v>
      </c>
      <c r="R22" s="78">
        <v>45291</v>
      </c>
      <c r="S22" s="77">
        <v>0.1</v>
      </c>
      <c r="T22" s="52">
        <v>0.75</v>
      </c>
      <c r="U22" s="216"/>
    </row>
    <row r="23" spans="1:21" ht="45" x14ac:dyDescent="0.25">
      <c r="A23" s="197"/>
      <c r="B23" s="166"/>
      <c r="C23" s="166"/>
      <c r="D23" s="166"/>
      <c r="E23" s="166"/>
      <c r="F23" s="166"/>
      <c r="G23" s="166"/>
      <c r="H23" s="211"/>
      <c r="I23" s="166"/>
      <c r="J23" s="166"/>
      <c r="K23" s="166"/>
      <c r="L23" s="208"/>
      <c r="M23" s="161"/>
      <c r="N23" s="163"/>
      <c r="O23" s="75" t="s">
        <v>241</v>
      </c>
      <c r="P23" s="51" t="s">
        <v>221</v>
      </c>
      <c r="Q23" s="79">
        <v>45047</v>
      </c>
      <c r="R23" s="78">
        <v>45291</v>
      </c>
      <c r="S23" s="77">
        <v>0.1</v>
      </c>
      <c r="T23" s="12">
        <v>0.75</v>
      </c>
      <c r="U23" s="213"/>
    </row>
    <row r="24" spans="1:21" ht="47.25" customHeight="1" x14ac:dyDescent="0.25">
      <c r="A24" s="195" t="s">
        <v>245</v>
      </c>
      <c r="B24" s="152">
        <v>2</v>
      </c>
      <c r="C24" s="152">
        <v>0</v>
      </c>
      <c r="D24" s="152"/>
      <c r="E24" s="152">
        <v>0</v>
      </c>
      <c r="F24" s="152"/>
      <c r="G24" s="152">
        <v>1</v>
      </c>
      <c r="H24" s="209">
        <v>1</v>
      </c>
      <c r="I24" s="152">
        <v>1</v>
      </c>
      <c r="J24" s="152"/>
      <c r="K24" s="152"/>
      <c r="L24" s="214">
        <f>+H24/G24</f>
        <v>1</v>
      </c>
      <c r="M24" s="160">
        <v>6</v>
      </c>
      <c r="N24" s="162">
        <f>+S24*T24+S25*T25</f>
        <v>0.95</v>
      </c>
      <c r="O24" s="75" t="s">
        <v>246</v>
      </c>
      <c r="P24" s="51" t="s">
        <v>221</v>
      </c>
      <c r="Q24" s="78">
        <v>45017</v>
      </c>
      <c r="R24" s="78">
        <v>45199</v>
      </c>
      <c r="S24" s="14">
        <v>0.5</v>
      </c>
      <c r="T24" s="12">
        <v>1</v>
      </c>
      <c r="U24" s="212" t="s">
        <v>327</v>
      </c>
    </row>
    <row r="25" spans="1:21" ht="81.75" customHeight="1" x14ac:dyDescent="0.25">
      <c r="A25" s="197"/>
      <c r="B25" s="153"/>
      <c r="C25" s="153"/>
      <c r="D25" s="153"/>
      <c r="E25" s="153"/>
      <c r="F25" s="153"/>
      <c r="G25" s="153"/>
      <c r="H25" s="211"/>
      <c r="I25" s="153"/>
      <c r="J25" s="153"/>
      <c r="K25" s="153"/>
      <c r="L25" s="215"/>
      <c r="M25" s="161"/>
      <c r="N25" s="163"/>
      <c r="O25" s="75" t="s">
        <v>247</v>
      </c>
      <c r="P25" s="51" t="s">
        <v>221</v>
      </c>
      <c r="Q25" s="78">
        <v>45017</v>
      </c>
      <c r="R25" s="78">
        <v>45291</v>
      </c>
      <c r="S25" s="14">
        <v>0.5</v>
      </c>
      <c r="T25" s="12">
        <v>0.9</v>
      </c>
      <c r="U25" s="213"/>
    </row>
    <row r="26" spans="1:21" x14ac:dyDescent="0.25">
      <c r="L26" s="10">
        <f>AVERAGE(L12:L25)</f>
        <v>0.86609375</v>
      </c>
      <c r="N26" s="10">
        <f>AVERAGE(N12:N24)</f>
        <v>0.66847499999999993</v>
      </c>
    </row>
  </sheetData>
  <mergeCells count="72">
    <mergeCell ref="U12:U14"/>
    <mergeCell ref="H12:H14"/>
    <mergeCell ref="J12:J14"/>
    <mergeCell ref="L12:L14"/>
    <mergeCell ref="A8:U8"/>
    <mergeCell ref="A9:A11"/>
    <mergeCell ref="M9:N9"/>
    <mergeCell ref="O9:T9"/>
    <mergeCell ref="U9:U11"/>
    <mergeCell ref="K10:L10"/>
    <mergeCell ref="K11:L11"/>
    <mergeCell ref="A12:A14"/>
    <mergeCell ref="B12:B14"/>
    <mergeCell ref="K12:K14"/>
    <mergeCell ref="M12:M14"/>
    <mergeCell ref="N12:N14"/>
    <mergeCell ref="U18:U23"/>
    <mergeCell ref="A15:A17"/>
    <mergeCell ref="B15:B17"/>
    <mergeCell ref="K15:K17"/>
    <mergeCell ref="M15:M17"/>
    <mergeCell ref="N15:N17"/>
    <mergeCell ref="U15:U17"/>
    <mergeCell ref="I15:I17"/>
    <mergeCell ref="J15:J17"/>
    <mergeCell ref="D15:D17"/>
    <mergeCell ref="L15:L17"/>
    <mergeCell ref="C18:C23"/>
    <mergeCell ref="A18:A23"/>
    <mergeCell ref="B18:B23"/>
    <mergeCell ref="K18:K23"/>
    <mergeCell ref="N18:N23"/>
    <mergeCell ref="N24:N25"/>
    <mergeCell ref="U24:U25"/>
    <mergeCell ref="C24:C25"/>
    <mergeCell ref="D24:D25"/>
    <mergeCell ref="E24:E25"/>
    <mergeCell ref="L24:L25"/>
    <mergeCell ref="J24:J25"/>
    <mergeCell ref="H24:H25"/>
    <mergeCell ref="I24:I25"/>
    <mergeCell ref="M24:M25"/>
    <mergeCell ref="M18:M23"/>
    <mergeCell ref="I18:I23"/>
    <mergeCell ref="J18:J23"/>
    <mergeCell ref="I10:J10"/>
    <mergeCell ref="G10:H10"/>
    <mergeCell ref="G15:G17"/>
    <mergeCell ref="H15:H17"/>
    <mergeCell ref="L18:L23"/>
    <mergeCell ref="G18:G23"/>
    <mergeCell ref="H18:H23"/>
    <mergeCell ref="C15:C17"/>
    <mergeCell ref="E15:E17"/>
    <mergeCell ref="F15:F17"/>
    <mergeCell ref="F18:F23"/>
    <mergeCell ref="E18:E23"/>
    <mergeCell ref="A24:A25"/>
    <mergeCell ref="B24:B25"/>
    <mergeCell ref="K24:K25"/>
    <mergeCell ref="D18:D23"/>
    <mergeCell ref="F24:F25"/>
    <mergeCell ref="G24:G25"/>
    <mergeCell ref="E12:E14"/>
    <mergeCell ref="F12:F14"/>
    <mergeCell ref="G12:G14"/>
    <mergeCell ref="I12:I14"/>
    <mergeCell ref="B9:L9"/>
    <mergeCell ref="E10:F10"/>
    <mergeCell ref="C10:D10"/>
    <mergeCell ref="C12:C14"/>
    <mergeCell ref="D12:D14"/>
  </mergeCells>
  <conditionalFormatting sqref="N12:N40">
    <cfRule type="cellIs" dxfId="80" priority="7" operator="between">
      <formula>0.7501</formula>
      <formula>1</formula>
    </cfRule>
    <cfRule type="cellIs" dxfId="79" priority="8" operator="between">
      <formula>0.001</formula>
      <formula>0.5</formula>
    </cfRule>
    <cfRule type="cellIs" dxfId="78" priority="9" operator="between">
      <formula>50%</formula>
      <formula>75%</formula>
    </cfRule>
  </conditionalFormatting>
  <conditionalFormatting sqref="L26">
    <cfRule type="cellIs" dxfId="77" priority="1" operator="between">
      <formula>0.7501</formula>
      <formula>1</formula>
    </cfRule>
    <cfRule type="cellIs" dxfId="76" priority="2" operator="between">
      <formula>0.001</formula>
      <formula>0.5</formula>
    </cfRule>
    <cfRule type="cellIs" dxfId="75" priority="3" operator="between">
      <formula>50%</formula>
      <formula>75%</formula>
    </cfRule>
  </conditionalFormatting>
  <pageMargins left="0.75" right="0.75" top="1" bottom="1" header="0.5" footer="0.5"/>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46"/>
  <sheetViews>
    <sheetView showGridLines="0" topLeftCell="A16" workbookViewId="0">
      <selection activeCell="H16" sqref="H16:H18"/>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8.140625" bestFit="1" customWidth="1"/>
    <col min="21" max="21" width="84.7109375" customWidth="1"/>
    <col min="22" max="29" width="11.42578125" customWidth="1"/>
  </cols>
  <sheetData>
    <row r="1" spans="1:21" x14ac:dyDescent="0.25">
      <c r="Q1" s="7"/>
    </row>
    <row r="2" spans="1:21" ht="16.5" x14ac:dyDescent="0.25">
      <c r="Q2" s="8"/>
    </row>
    <row r="8" spans="1:21" ht="58.5" customHeight="1" x14ac:dyDescent="0.25">
      <c r="A8" s="172" t="s">
        <v>347</v>
      </c>
      <c r="B8" s="172"/>
      <c r="C8" s="172"/>
      <c r="D8" s="172"/>
      <c r="E8" s="172"/>
      <c r="F8" s="172"/>
      <c r="G8" s="172"/>
      <c r="H8" s="172"/>
      <c r="I8" s="172"/>
      <c r="J8" s="172"/>
      <c r="K8" s="172"/>
      <c r="L8" s="172"/>
      <c r="M8" s="172"/>
      <c r="N8" s="172"/>
      <c r="O8" s="172"/>
      <c r="P8" s="172"/>
      <c r="Q8" s="172"/>
      <c r="R8" s="172"/>
      <c r="S8" s="172"/>
      <c r="T8" s="172"/>
      <c r="U8" s="172"/>
    </row>
    <row r="9" spans="1:21"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1" ht="30" customHeight="1" x14ac:dyDescent="0.25">
      <c r="A10" s="223"/>
      <c r="B10" s="46"/>
      <c r="C10" s="201" t="s">
        <v>214</v>
      </c>
      <c r="D10" s="202"/>
      <c r="E10" s="201" t="s">
        <v>215</v>
      </c>
      <c r="F10" s="202"/>
      <c r="G10" s="201" t="s">
        <v>216</v>
      </c>
      <c r="H10" s="202"/>
      <c r="I10" s="201" t="s">
        <v>217</v>
      </c>
      <c r="J10" s="202"/>
      <c r="K10" s="225" t="s">
        <v>219</v>
      </c>
      <c r="L10" s="138"/>
      <c r="M10" s="46"/>
      <c r="N10" s="47"/>
      <c r="O10" s="49"/>
      <c r="P10" s="49"/>
      <c r="Q10" s="49"/>
      <c r="R10" s="49"/>
      <c r="S10" s="49"/>
      <c r="T10" s="50"/>
      <c r="U10" s="224"/>
    </row>
    <row r="11" spans="1:21" ht="30" x14ac:dyDescent="0.25">
      <c r="A11" s="144"/>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49"/>
    </row>
    <row r="12" spans="1:21" ht="133.5" customHeight="1" x14ac:dyDescent="0.25">
      <c r="A12" s="203" t="s">
        <v>70</v>
      </c>
      <c r="B12" s="70">
        <v>1</v>
      </c>
      <c r="C12" s="69">
        <v>0</v>
      </c>
      <c r="D12" s="70"/>
      <c r="E12" s="70">
        <v>0.3</v>
      </c>
      <c r="F12" s="116">
        <v>0.3</v>
      </c>
      <c r="G12" s="70">
        <v>0.6</v>
      </c>
      <c r="H12" s="126">
        <v>0</v>
      </c>
      <c r="I12" s="70">
        <v>1</v>
      </c>
      <c r="J12" s="70"/>
      <c r="K12" s="70">
        <f>+F12</f>
        <v>0.3</v>
      </c>
      <c r="L12" s="118">
        <f>+K12/B12</f>
        <v>0.3</v>
      </c>
      <c r="M12" s="71"/>
      <c r="N12" s="230">
        <f>+S12*T12+T13*S13</f>
        <v>0.32</v>
      </c>
      <c r="O12" s="75" t="s">
        <v>268</v>
      </c>
      <c r="P12" s="19">
        <v>231000000</v>
      </c>
      <c r="Q12" s="78">
        <v>44986</v>
      </c>
      <c r="R12" s="78">
        <v>45291</v>
      </c>
      <c r="S12" s="14">
        <v>0.6</v>
      </c>
      <c r="T12" s="112">
        <v>0.2</v>
      </c>
      <c r="U12" s="226" t="s">
        <v>328</v>
      </c>
    </row>
    <row r="13" spans="1:21" ht="151.5" customHeight="1" x14ac:dyDescent="0.25">
      <c r="A13" s="229"/>
      <c r="B13" s="90">
        <v>2</v>
      </c>
      <c r="C13" s="91">
        <v>0</v>
      </c>
      <c r="D13" s="92"/>
      <c r="E13" s="91">
        <v>0</v>
      </c>
      <c r="F13" s="91"/>
      <c r="G13" s="91">
        <v>1</v>
      </c>
      <c r="H13" s="127">
        <v>0</v>
      </c>
      <c r="I13" s="91">
        <v>1</v>
      </c>
      <c r="J13" s="92"/>
      <c r="K13" s="91">
        <f>+H13</f>
        <v>0</v>
      </c>
      <c r="L13" s="119">
        <f>+K13/B13</f>
        <v>0</v>
      </c>
      <c r="M13" s="89"/>
      <c r="N13" s="231"/>
      <c r="O13" s="75" t="s">
        <v>72</v>
      </c>
      <c r="P13" s="19">
        <v>100000000</v>
      </c>
      <c r="Q13" s="78">
        <v>44986</v>
      </c>
      <c r="R13" s="78">
        <v>45199</v>
      </c>
      <c r="S13" s="14">
        <v>0.4</v>
      </c>
      <c r="T13" s="112">
        <v>0.5</v>
      </c>
      <c r="U13" s="227"/>
    </row>
    <row r="14" spans="1:21" ht="105.75" customHeight="1" x14ac:dyDescent="0.25">
      <c r="A14" s="228" t="s">
        <v>269</v>
      </c>
      <c r="B14" s="232">
        <v>1</v>
      </c>
      <c r="C14" s="234">
        <v>0</v>
      </c>
      <c r="D14" s="236">
        <v>0</v>
      </c>
      <c r="E14" s="234">
        <v>0.3</v>
      </c>
      <c r="F14" s="234">
        <v>0.35</v>
      </c>
      <c r="G14" s="234">
        <v>0.6</v>
      </c>
      <c r="H14" s="237">
        <v>35</v>
      </c>
      <c r="I14" s="234">
        <v>1</v>
      </c>
      <c r="J14" s="236"/>
      <c r="K14" s="236">
        <f>+F14</f>
        <v>0.35</v>
      </c>
      <c r="L14" s="239">
        <f>+F14/B14</f>
        <v>0.35</v>
      </c>
      <c r="M14" s="236"/>
      <c r="N14" s="241">
        <f>+S14*T14+S15*T15</f>
        <v>0.44199999999999995</v>
      </c>
      <c r="O14" s="75" t="s">
        <v>270</v>
      </c>
      <c r="P14" s="21">
        <v>294100000</v>
      </c>
      <c r="Q14" s="78">
        <v>44986</v>
      </c>
      <c r="R14" s="78">
        <v>45291</v>
      </c>
      <c r="S14" s="14">
        <v>0.6</v>
      </c>
      <c r="T14" s="12">
        <v>0.35</v>
      </c>
      <c r="U14" s="226" t="s">
        <v>329</v>
      </c>
    </row>
    <row r="15" spans="1:21" ht="78" customHeight="1" x14ac:dyDescent="0.25">
      <c r="A15" s="229"/>
      <c r="B15" s="233"/>
      <c r="C15" s="235"/>
      <c r="D15" s="235"/>
      <c r="E15" s="235"/>
      <c r="F15" s="235"/>
      <c r="G15" s="235"/>
      <c r="H15" s="238"/>
      <c r="I15" s="235"/>
      <c r="J15" s="235"/>
      <c r="K15" s="235"/>
      <c r="L15" s="240"/>
      <c r="M15" s="235"/>
      <c r="N15" s="242"/>
      <c r="O15" s="75" t="s">
        <v>271</v>
      </c>
      <c r="P15" s="93"/>
      <c r="Q15" s="78">
        <v>44986</v>
      </c>
      <c r="R15" s="78">
        <v>45291</v>
      </c>
      <c r="S15" s="14">
        <v>0.4</v>
      </c>
      <c r="T15" s="12">
        <v>0.57999999999999996</v>
      </c>
      <c r="U15" s="227"/>
    </row>
    <row r="16" spans="1:21" ht="120.75" customHeight="1" x14ac:dyDescent="0.25">
      <c r="A16" s="243" t="s">
        <v>261</v>
      </c>
      <c r="B16" s="246">
        <v>1</v>
      </c>
      <c r="C16" s="247">
        <v>0</v>
      </c>
      <c r="D16" s="150">
        <v>0</v>
      </c>
      <c r="E16" s="246">
        <v>0.3</v>
      </c>
      <c r="F16" s="150">
        <v>6.55</v>
      </c>
      <c r="G16" s="246">
        <v>0.5</v>
      </c>
      <c r="H16" s="237">
        <v>6.5</v>
      </c>
      <c r="I16" s="246">
        <v>1</v>
      </c>
      <c r="J16" s="150"/>
      <c r="K16" s="251">
        <v>6.5500000000000003E-2</v>
      </c>
      <c r="L16" s="217">
        <f>+K16/B16</f>
        <v>6.5500000000000003E-2</v>
      </c>
      <c r="M16" s="160"/>
      <c r="N16" s="162">
        <f>+S16*T16+S17*T17+S18*T18</f>
        <v>0.8</v>
      </c>
      <c r="O16" s="84" t="s">
        <v>262</v>
      </c>
      <c r="P16" s="22">
        <v>69300000</v>
      </c>
      <c r="Q16" s="87">
        <v>44928</v>
      </c>
      <c r="R16" s="87">
        <v>45122</v>
      </c>
      <c r="S16" s="14">
        <v>0.2</v>
      </c>
      <c r="T16" s="12">
        <v>1</v>
      </c>
      <c r="U16" s="212" t="s">
        <v>330</v>
      </c>
    </row>
    <row r="17" spans="1:21" ht="127.5" customHeight="1" x14ac:dyDescent="0.25">
      <c r="A17" s="244"/>
      <c r="B17" s="192"/>
      <c r="C17" s="248"/>
      <c r="D17" s="192"/>
      <c r="E17" s="192"/>
      <c r="F17" s="192"/>
      <c r="G17" s="192"/>
      <c r="H17" s="250"/>
      <c r="I17" s="192"/>
      <c r="J17" s="192"/>
      <c r="K17" s="252"/>
      <c r="L17" s="218"/>
      <c r="M17" s="170"/>
      <c r="N17" s="171"/>
      <c r="O17" s="84" t="s">
        <v>64</v>
      </c>
      <c r="P17" s="26">
        <v>1350400000</v>
      </c>
      <c r="Q17" s="87">
        <v>44986</v>
      </c>
      <c r="R17" s="87">
        <v>45169</v>
      </c>
      <c r="S17" s="14">
        <v>0.6</v>
      </c>
      <c r="T17" s="12">
        <v>1</v>
      </c>
      <c r="U17" s="216"/>
    </row>
    <row r="18" spans="1:21" ht="66" customHeight="1" x14ac:dyDescent="0.25">
      <c r="A18" s="245"/>
      <c r="B18" s="151"/>
      <c r="C18" s="249"/>
      <c r="D18" s="151"/>
      <c r="E18" s="151"/>
      <c r="F18" s="151"/>
      <c r="G18" s="151"/>
      <c r="H18" s="238"/>
      <c r="I18" s="151"/>
      <c r="J18" s="151"/>
      <c r="K18" s="253"/>
      <c r="L18" s="219"/>
      <c r="M18" s="161"/>
      <c r="N18" s="163"/>
      <c r="O18" s="84" t="s">
        <v>263</v>
      </c>
      <c r="P18" s="23">
        <v>80300000</v>
      </c>
      <c r="Q18" s="87">
        <v>44986</v>
      </c>
      <c r="R18" s="87">
        <v>45291</v>
      </c>
      <c r="S18" s="14">
        <v>0.2</v>
      </c>
      <c r="T18" s="12">
        <v>0</v>
      </c>
      <c r="U18" s="213"/>
    </row>
    <row r="19" spans="1:21" ht="60" customHeight="1" x14ac:dyDescent="0.25">
      <c r="A19" s="203" t="s">
        <v>264</v>
      </c>
      <c r="B19" s="152">
        <v>1</v>
      </c>
      <c r="C19" s="152">
        <v>0</v>
      </c>
      <c r="D19" s="152">
        <v>0</v>
      </c>
      <c r="E19" s="254">
        <v>0</v>
      </c>
      <c r="F19" s="152">
        <v>0</v>
      </c>
      <c r="G19" s="152">
        <v>1</v>
      </c>
      <c r="H19" s="260">
        <v>0</v>
      </c>
      <c r="I19" s="203">
        <v>1</v>
      </c>
      <c r="J19" s="203"/>
      <c r="K19" s="152"/>
      <c r="L19" s="217">
        <f>+K19/B19</f>
        <v>0</v>
      </c>
      <c r="M19" s="263"/>
      <c r="N19" s="162">
        <f>+S19*T19+S20*T20+S21*T21</f>
        <v>0.76</v>
      </c>
      <c r="O19" s="84" t="s">
        <v>265</v>
      </c>
      <c r="P19" s="19">
        <v>45600000</v>
      </c>
      <c r="Q19" s="87">
        <v>44958</v>
      </c>
      <c r="R19" s="87">
        <v>45169</v>
      </c>
      <c r="S19" s="14">
        <v>0.3</v>
      </c>
      <c r="T19" s="12">
        <v>1</v>
      </c>
      <c r="U19" s="258" t="s">
        <v>331</v>
      </c>
    </row>
    <row r="20" spans="1:21" ht="45" x14ac:dyDescent="0.25">
      <c r="A20" s="204"/>
      <c r="B20" s="155"/>
      <c r="C20" s="155"/>
      <c r="D20" s="155"/>
      <c r="E20" s="155"/>
      <c r="F20" s="155"/>
      <c r="G20" s="155"/>
      <c r="H20" s="261"/>
      <c r="I20" s="204"/>
      <c r="J20" s="204"/>
      <c r="K20" s="155"/>
      <c r="L20" s="218"/>
      <c r="M20" s="264"/>
      <c r="N20" s="171"/>
      <c r="O20" s="84" t="s">
        <v>266</v>
      </c>
      <c r="P20" s="19"/>
      <c r="Q20" s="87">
        <v>44958</v>
      </c>
      <c r="R20" s="87">
        <v>45169</v>
      </c>
      <c r="S20" s="14">
        <v>0.5</v>
      </c>
      <c r="T20" s="12">
        <v>0.8</v>
      </c>
      <c r="U20" s="259"/>
    </row>
    <row r="21" spans="1:21" ht="144.75" customHeight="1" x14ac:dyDescent="0.25">
      <c r="A21" s="204"/>
      <c r="B21" s="153"/>
      <c r="C21" s="153"/>
      <c r="D21" s="153"/>
      <c r="E21" s="153"/>
      <c r="F21" s="153"/>
      <c r="G21" s="153"/>
      <c r="H21" s="262"/>
      <c r="I21" s="205"/>
      <c r="J21" s="205"/>
      <c r="K21" s="153"/>
      <c r="L21" s="219"/>
      <c r="M21" s="264"/>
      <c r="N21" s="171"/>
      <c r="O21" s="88" t="s">
        <v>267</v>
      </c>
      <c r="P21" s="73">
        <v>10000000</v>
      </c>
      <c r="Q21" s="85">
        <v>44986</v>
      </c>
      <c r="R21" s="85">
        <v>45291</v>
      </c>
      <c r="S21" s="72">
        <v>0.2</v>
      </c>
      <c r="T21" s="74">
        <v>0.3</v>
      </c>
      <c r="U21" s="259"/>
    </row>
    <row r="22" spans="1:21" ht="69" customHeight="1" x14ac:dyDescent="0.25">
      <c r="A22" s="255" t="s">
        <v>260</v>
      </c>
      <c r="B22" s="152">
        <v>100</v>
      </c>
      <c r="C22" s="152">
        <v>10</v>
      </c>
      <c r="D22" s="152">
        <v>0</v>
      </c>
      <c r="E22" s="152">
        <v>50</v>
      </c>
      <c r="F22" s="152">
        <v>50</v>
      </c>
      <c r="G22" s="152">
        <v>75</v>
      </c>
      <c r="H22" s="209">
        <v>80</v>
      </c>
      <c r="I22" s="203">
        <v>100</v>
      </c>
      <c r="J22" s="203"/>
      <c r="K22" s="152">
        <f>+H22</f>
        <v>80</v>
      </c>
      <c r="L22" s="214">
        <f>+K22/B22</f>
        <v>0.8</v>
      </c>
      <c r="M22" s="160"/>
      <c r="N22" s="176">
        <f>S22*T22+S23*T23</f>
        <v>0.85000000000000009</v>
      </c>
      <c r="O22" s="84" t="s">
        <v>320</v>
      </c>
      <c r="P22" s="19">
        <v>69300000</v>
      </c>
      <c r="Q22" s="85">
        <v>44928</v>
      </c>
      <c r="R22" s="85">
        <v>45290</v>
      </c>
      <c r="S22" s="14">
        <v>0.5</v>
      </c>
      <c r="T22" s="12">
        <v>0.9</v>
      </c>
      <c r="U22" s="257" t="s">
        <v>332</v>
      </c>
    </row>
    <row r="23" spans="1:21" ht="65.25" customHeight="1" x14ac:dyDescent="0.25">
      <c r="A23" s="256"/>
      <c r="B23" s="153"/>
      <c r="C23" s="153"/>
      <c r="D23" s="153"/>
      <c r="E23" s="153"/>
      <c r="F23" s="153"/>
      <c r="G23" s="153"/>
      <c r="H23" s="211"/>
      <c r="I23" s="205"/>
      <c r="J23" s="205"/>
      <c r="K23" s="153"/>
      <c r="L23" s="215"/>
      <c r="M23" s="161"/>
      <c r="N23" s="177"/>
      <c r="O23" s="84" t="s">
        <v>259</v>
      </c>
      <c r="P23" s="19"/>
      <c r="Q23" s="85">
        <v>44986</v>
      </c>
      <c r="R23" s="85">
        <v>45230</v>
      </c>
      <c r="S23" s="14">
        <v>0.5</v>
      </c>
      <c r="T23" s="12">
        <v>0.8</v>
      </c>
      <c r="U23" s="213"/>
    </row>
    <row r="24" spans="1:21" x14ac:dyDescent="0.25">
      <c r="L24" s="117">
        <v>0.77</v>
      </c>
      <c r="N24" s="117">
        <f>AVERAGE(N12:N23)</f>
        <v>0.63440000000000007</v>
      </c>
    </row>
    <row r="43" spans="15:15" x14ac:dyDescent="0.25">
      <c r="O43" s="18"/>
    </row>
    <row r="44" spans="15:15" x14ac:dyDescent="0.25">
      <c r="O44" s="18"/>
    </row>
    <row r="45" spans="15:15" x14ac:dyDescent="0.25">
      <c r="O45" s="18"/>
    </row>
    <row r="46" spans="15:15" x14ac:dyDescent="0.25">
      <c r="O46" s="18"/>
    </row>
  </sheetData>
  <mergeCells count="75">
    <mergeCell ref="F19:F21"/>
    <mergeCell ref="G19:G21"/>
    <mergeCell ref="N19:N21"/>
    <mergeCell ref="U19:U21"/>
    <mergeCell ref="H19:H21"/>
    <mergeCell ref="I19:I21"/>
    <mergeCell ref="J19:J21"/>
    <mergeCell ref="K19:K21"/>
    <mergeCell ref="L19:L21"/>
    <mergeCell ref="M19:M21"/>
    <mergeCell ref="F22:F23"/>
    <mergeCell ref="G22:G23"/>
    <mergeCell ref="H22:H23"/>
    <mergeCell ref="U22:U23"/>
    <mergeCell ref="I22:I23"/>
    <mergeCell ref="J22:J23"/>
    <mergeCell ref="K22:K23"/>
    <mergeCell ref="L22:L23"/>
    <mergeCell ref="M22:M23"/>
    <mergeCell ref="N22:N23"/>
    <mergeCell ref="A22:A23"/>
    <mergeCell ref="B22:B23"/>
    <mergeCell ref="C22:C23"/>
    <mergeCell ref="D22:D23"/>
    <mergeCell ref="E22:E23"/>
    <mergeCell ref="A19:A21"/>
    <mergeCell ref="B19:B21"/>
    <mergeCell ref="C19:C21"/>
    <mergeCell ref="D19:D21"/>
    <mergeCell ref="E19:E21"/>
    <mergeCell ref="N16:N18"/>
    <mergeCell ref="U16:U18"/>
    <mergeCell ref="A16:A18"/>
    <mergeCell ref="B16:B18"/>
    <mergeCell ref="C16:C18"/>
    <mergeCell ref="D16:D18"/>
    <mergeCell ref="E16:E18"/>
    <mergeCell ref="F16:F18"/>
    <mergeCell ref="G16:G18"/>
    <mergeCell ref="H16:H18"/>
    <mergeCell ref="I16:I18"/>
    <mergeCell ref="J16:J18"/>
    <mergeCell ref="K16:K18"/>
    <mergeCell ref="L16:L18"/>
    <mergeCell ref="M16:M18"/>
    <mergeCell ref="A12:A13"/>
    <mergeCell ref="A8:U8"/>
    <mergeCell ref="A9:A11"/>
    <mergeCell ref="M9:N9"/>
    <mergeCell ref="O9:T9"/>
    <mergeCell ref="U9:U11"/>
    <mergeCell ref="C10:D10"/>
    <mergeCell ref="E10:F10"/>
    <mergeCell ref="G10:H10"/>
    <mergeCell ref="I10:J10"/>
    <mergeCell ref="K10:L10"/>
    <mergeCell ref="K11:L11"/>
    <mergeCell ref="B9:L9"/>
    <mergeCell ref="U12:U13"/>
    <mergeCell ref="U14:U15"/>
    <mergeCell ref="A14:A15"/>
    <mergeCell ref="N12:N13"/>
    <mergeCell ref="B14:B15"/>
    <mergeCell ref="C14:C15"/>
    <mergeCell ref="D14:D15"/>
    <mergeCell ref="E14:E15"/>
    <mergeCell ref="F14:F15"/>
    <mergeCell ref="G14:G15"/>
    <mergeCell ref="H14:H15"/>
    <mergeCell ref="I14:I15"/>
    <mergeCell ref="J14:J15"/>
    <mergeCell ref="K14:K15"/>
    <mergeCell ref="L14:L15"/>
    <mergeCell ref="M14:M15"/>
    <mergeCell ref="N14:N15"/>
  </mergeCells>
  <conditionalFormatting sqref="N12 N22:N38 N14 N16:N19">
    <cfRule type="cellIs" dxfId="74" priority="7" operator="between">
      <formula>0.7501</formula>
      <formula>1</formula>
    </cfRule>
    <cfRule type="cellIs" dxfId="73" priority="8" operator="between">
      <formula>0.001</formula>
      <formula>0.5</formula>
    </cfRule>
    <cfRule type="cellIs" dxfId="72" priority="9" operator="between">
      <formula>50%</formula>
      <formula>75%</formula>
    </cfRule>
  </conditionalFormatting>
  <conditionalFormatting sqref="L24">
    <cfRule type="cellIs" dxfId="71" priority="1" operator="between">
      <formula>0.7501</formula>
      <formula>1</formula>
    </cfRule>
    <cfRule type="cellIs" dxfId="70" priority="2" operator="between">
      <formula>0.001</formula>
      <formula>0.5</formula>
    </cfRule>
    <cfRule type="cellIs" dxfId="69" priority="3" operator="between">
      <formula>50%</formula>
      <formula>75%</formula>
    </cfRule>
  </conditionalFormatting>
  <pageMargins left="0.75" right="0.75" top="1" bottom="1" header="0.5" footer="0.5"/>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V18"/>
  <sheetViews>
    <sheetView showGridLines="0" topLeftCell="A16" workbookViewId="0">
      <selection activeCell="N12" sqref="N12:N13"/>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8.85546875" style="18" bestFit="1"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72" t="s">
        <v>347</v>
      </c>
      <c r="B8" s="172"/>
      <c r="C8" s="172"/>
      <c r="D8" s="172"/>
      <c r="E8" s="172"/>
      <c r="F8" s="172"/>
      <c r="G8" s="172"/>
      <c r="H8" s="172"/>
      <c r="I8" s="172"/>
      <c r="J8" s="172"/>
      <c r="K8" s="172"/>
      <c r="L8" s="172"/>
      <c r="M8" s="172"/>
      <c r="N8" s="172"/>
      <c r="O8" s="172"/>
      <c r="P8" s="172"/>
      <c r="Q8" s="172"/>
      <c r="R8" s="172"/>
      <c r="S8" s="172"/>
      <c r="T8" s="172"/>
      <c r="U8" s="172"/>
    </row>
    <row r="9" spans="1:21"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1" ht="30" customHeight="1" x14ac:dyDescent="0.25">
      <c r="A10" s="223"/>
      <c r="B10" s="46"/>
      <c r="C10" s="201" t="s">
        <v>214</v>
      </c>
      <c r="D10" s="202"/>
      <c r="E10" s="201" t="s">
        <v>215</v>
      </c>
      <c r="F10" s="202"/>
      <c r="G10" s="201" t="s">
        <v>216</v>
      </c>
      <c r="H10" s="202"/>
      <c r="I10" s="201" t="s">
        <v>217</v>
      </c>
      <c r="J10" s="202"/>
      <c r="K10" s="225" t="s">
        <v>219</v>
      </c>
      <c r="L10" s="138"/>
      <c r="M10" s="46"/>
      <c r="N10" s="47"/>
      <c r="O10" s="49"/>
      <c r="P10" s="49"/>
      <c r="Q10" s="49"/>
      <c r="R10" s="49"/>
      <c r="S10" s="49"/>
      <c r="T10" s="50"/>
      <c r="U10" s="224"/>
    </row>
    <row r="11" spans="1:21" ht="30" x14ac:dyDescent="0.25">
      <c r="A11" s="144"/>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49"/>
    </row>
    <row r="12" spans="1:21" ht="85.5" customHeight="1" x14ac:dyDescent="0.25">
      <c r="A12" s="255" t="s">
        <v>250</v>
      </c>
      <c r="B12" s="152">
        <v>6</v>
      </c>
      <c r="C12" s="152">
        <v>1</v>
      </c>
      <c r="D12" s="152">
        <v>1</v>
      </c>
      <c r="E12" s="152">
        <v>4</v>
      </c>
      <c r="F12" s="152">
        <v>4</v>
      </c>
      <c r="G12" s="152">
        <v>4</v>
      </c>
      <c r="H12" s="209">
        <v>4</v>
      </c>
      <c r="I12" s="152">
        <v>6</v>
      </c>
      <c r="J12" s="152" t="s">
        <v>253</v>
      </c>
      <c r="K12" s="152">
        <f>+F12</f>
        <v>4</v>
      </c>
      <c r="L12" s="214">
        <f>+K12/B12</f>
        <v>0.66666666666666663</v>
      </c>
      <c r="M12" s="160">
        <v>3.8</v>
      </c>
      <c r="N12" s="176">
        <f>+S12*T12+S13*T13</f>
        <v>0.43</v>
      </c>
      <c r="O12" s="75" t="s">
        <v>251</v>
      </c>
      <c r="P12" s="32">
        <v>8000000000</v>
      </c>
      <c r="Q12" s="78">
        <v>44986</v>
      </c>
      <c r="R12" s="78">
        <v>45291</v>
      </c>
      <c r="S12" s="34">
        <v>0.5</v>
      </c>
      <c r="T12" s="80">
        <v>0.86</v>
      </c>
      <c r="U12" s="212" t="s">
        <v>333</v>
      </c>
    </row>
    <row r="13" spans="1:21" ht="92.25" customHeight="1" x14ac:dyDescent="0.25">
      <c r="A13" s="256"/>
      <c r="B13" s="153"/>
      <c r="C13" s="153"/>
      <c r="D13" s="153"/>
      <c r="E13" s="153"/>
      <c r="F13" s="153"/>
      <c r="G13" s="153"/>
      <c r="H13" s="211"/>
      <c r="I13" s="153"/>
      <c r="J13" s="153"/>
      <c r="K13" s="153"/>
      <c r="L13" s="215"/>
      <c r="M13" s="161"/>
      <c r="N13" s="177"/>
      <c r="O13" s="75" t="s">
        <v>252</v>
      </c>
      <c r="P13" s="19">
        <v>0</v>
      </c>
      <c r="Q13" s="78">
        <v>45078</v>
      </c>
      <c r="R13" s="78">
        <v>45291</v>
      </c>
      <c r="S13" s="14">
        <v>0.5</v>
      </c>
      <c r="T13" s="15">
        <v>0</v>
      </c>
      <c r="U13" s="216"/>
    </row>
    <row r="14" spans="1:21" ht="93" customHeight="1" x14ac:dyDescent="0.25">
      <c r="A14" s="195" t="s">
        <v>257</v>
      </c>
      <c r="B14" s="155">
        <v>40</v>
      </c>
      <c r="C14" s="254">
        <v>0</v>
      </c>
      <c r="D14" s="254">
        <v>0</v>
      </c>
      <c r="E14" s="254">
        <v>3</v>
      </c>
      <c r="F14" s="254">
        <v>3</v>
      </c>
      <c r="G14" s="254">
        <v>20</v>
      </c>
      <c r="H14" s="265">
        <v>40</v>
      </c>
      <c r="I14" s="254">
        <v>40</v>
      </c>
      <c r="J14" s="266"/>
      <c r="K14" s="254">
        <f>+H14</f>
        <v>40</v>
      </c>
      <c r="L14" s="214">
        <f>+K14/B14</f>
        <v>1</v>
      </c>
      <c r="M14" s="160">
        <v>3.8</v>
      </c>
      <c r="N14" s="162">
        <f>+S14*T14+S15*T15</f>
        <v>0.88600000000000001</v>
      </c>
      <c r="O14" s="82" t="s">
        <v>258</v>
      </c>
      <c r="P14" s="83">
        <v>0</v>
      </c>
      <c r="Q14" s="25">
        <v>44958</v>
      </c>
      <c r="R14" s="9">
        <v>45169</v>
      </c>
      <c r="S14" s="14">
        <v>0.8</v>
      </c>
      <c r="T14" s="52">
        <v>1</v>
      </c>
      <c r="U14" s="212" t="s">
        <v>334</v>
      </c>
    </row>
    <row r="15" spans="1:21" ht="87" customHeight="1" x14ac:dyDescent="0.25">
      <c r="A15" s="197"/>
      <c r="B15" s="153"/>
      <c r="C15" s="153"/>
      <c r="D15" s="153"/>
      <c r="E15" s="153"/>
      <c r="F15" s="153"/>
      <c r="G15" s="153"/>
      <c r="H15" s="211"/>
      <c r="I15" s="153"/>
      <c r="J15" s="205"/>
      <c r="K15" s="153"/>
      <c r="L15" s="215"/>
      <c r="M15" s="161"/>
      <c r="N15" s="163"/>
      <c r="O15" s="2" t="s">
        <v>308</v>
      </c>
      <c r="P15" s="32">
        <v>1300000000</v>
      </c>
      <c r="Q15" s="9">
        <v>45047</v>
      </c>
      <c r="R15" s="9">
        <v>45169</v>
      </c>
      <c r="S15" s="14">
        <v>0.2</v>
      </c>
      <c r="T15" s="52">
        <v>0.43</v>
      </c>
      <c r="U15" s="213"/>
    </row>
    <row r="16" spans="1:21" ht="132.75" customHeight="1" x14ac:dyDescent="0.25">
      <c r="A16" s="195" t="s">
        <v>254</v>
      </c>
      <c r="B16" s="152">
        <v>7</v>
      </c>
      <c r="C16" s="152">
        <v>0</v>
      </c>
      <c r="D16" s="152">
        <v>0</v>
      </c>
      <c r="E16" s="152">
        <v>0</v>
      </c>
      <c r="F16" s="152">
        <v>4</v>
      </c>
      <c r="G16" s="152">
        <v>4</v>
      </c>
      <c r="H16" s="209">
        <v>4</v>
      </c>
      <c r="I16" s="152">
        <v>7</v>
      </c>
      <c r="J16" s="203">
        <f>+D16</f>
        <v>0</v>
      </c>
      <c r="K16" s="152">
        <f>+F16</f>
        <v>4</v>
      </c>
      <c r="L16" s="214">
        <f>+K16/B16</f>
        <v>0.5714285714285714</v>
      </c>
      <c r="M16" s="160">
        <v>6</v>
      </c>
      <c r="N16" s="162">
        <f>+S16*T16+S17*T17</f>
        <v>0.59399999999999997</v>
      </c>
      <c r="O16" s="75" t="s">
        <v>255</v>
      </c>
      <c r="P16" s="81">
        <v>99000000</v>
      </c>
      <c r="Q16" s="78">
        <v>44927</v>
      </c>
      <c r="R16" s="78">
        <v>45275</v>
      </c>
      <c r="S16" s="14">
        <v>0.7</v>
      </c>
      <c r="T16" s="15">
        <v>0.72</v>
      </c>
      <c r="U16" s="212" t="s">
        <v>335</v>
      </c>
    </row>
    <row r="17" spans="1:22" ht="137.25" customHeight="1" x14ac:dyDescent="0.25">
      <c r="A17" s="197"/>
      <c r="B17" s="153"/>
      <c r="C17" s="153"/>
      <c r="D17" s="153"/>
      <c r="E17" s="153"/>
      <c r="F17" s="153"/>
      <c r="G17" s="153"/>
      <c r="H17" s="211"/>
      <c r="I17" s="153"/>
      <c r="J17" s="205"/>
      <c r="K17" s="153"/>
      <c r="L17" s="215"/>
      <c r="M17" s="161"/>
      <c r="N17" s="267"/>
      <c r="O17" s="75" t="s">
        <v>256</v>
      </c>
      <c r="P17" s="81">
        <v>33000000</v>
      </c>
      <c r="Q17" s="78">
        <v>45109</v>
      </c>
      <c r="R17" s="78">
        <v>45291</v>
      </c>
      <c r="S17" s="86">
        <v>0.3</v>
      </c>
      <c r="T17" s="12">
        <v>0.3</v>
      </c>
      <c r="U17" s="213"/>
    </row>
    <row r="18" spans="1:22" x14ac:dyDescent="0.25">
      <c r="L18" s="10">
        <f>AVERAGE(L12:L17)</f>
        <v>0.74603174603174605</v>
      </c>
      <c r="N18" s="10">
        <f>AVERAGE(N12:N17)</f>
        <v>0.63666666666666671</v>
      </c>
      <c r="V18" s="65"/>
    </row>
  </sheetData>
  <mergeCells count="57">
    <mergeCell ref="F16:F17"/>
    <mergeCell ref="M16:M17"/>
    <mergeCell ref="N16:N17"/>
    <mergeCell ref="U16:U17"/>
    <mergeCell ref="G16:G17"/>
    <mergeCell ref="H16:H17"/>
    <mergeCell ref="I16:I17"/>
    <mergeCell ref="J16:J17"/>
    <mergeCell ref="K16:K17"/>
    <mergeCell ref="L16:L17"/>
    <mergeCell ref="A16:A17"/>
    <mergeCell ref="B16:B17"/>
    <mergeCell ref="C16:C17"/>
    <mergeCell ref="D16:D17"/>
    <mergeCell ref="E16:E17"/>
    <mergeCell ref="L14:L15"/>
    <mergeCell ref="F14:F15"/>
    <mergeCell ref="G14:G15"/>
    <mergeCell ref="H14:H15"/>
    <mergeCell ref="U14:U15"/>
    <mergeCell ref="I14:I15"/>
    <mergeCell ref="J14:J15"/>
    <mergeCell ref="K14:K15"/>
    <mergeCell ref="M14:M15"/>
    <mergeCell ref="N14:N15"/>
    <mergeCell ref="A14:A15"/>
    <mergeCell ref="B14:B15"/>
    <mergeCell ref="C14:C15"/>
    <mergeCell ref="D14:D15"/>
    <mergeCell ref="E14:E15"/>
    <mergeCell ref="F12:F13"/>
    <mergeCell ref="G12:G13"/>
    <mergeCell ref="H12:H13"/>
    <mergeCell ref="U12:U13"/>
    <mergeCell ref="I12:I13"/>
    <mergeCell ref="J12:J13"/>
    <mergeCell ref="K12:K13"/>
    <mergeCell ref="L12:L13"/>
    <mergeCell ref="M12:M13"/>
    <mergeCell ref="N12:N13"/>
    <mergeCell ref="A12:A13"/>
    <mergeCell ref="B12:B13"/>
    <mergeCell ref="C12:C13"/>
    <mergeCell ref="D12:D13"/>
    <mergeCell ref="E12:E13"/>
    <mergeCell ref="A8:U8"/>
    <mergeCell ref="A9:A11"/>
    <mergeCell ref="M9:N9"/>
    <mergeCell ref="O9:T9"/>
    <mergeCell ref="U9:U11"/>
    <mergeCell ref="C10:D10"/>
    <mergeCell ref="E10:F10"/>
    <mergeCell ref="G10:H10"/>
    <mergeCell ref="I10:J10"/>
    <mergeCell ref="K10:L10"/>
    <mergeCell ref="K11:L11"/>
    <mergeCell ref="B9:L9"/>
  </mergeCells>
  <conditionalFormatting sqref="N12:N32">
    <cfRule type="cellIs" dxfId="68" priority="4" operator="between">
      <formula>0.7501</formula>
      <formula>1</formula>
    </cfRule>
    <cfRule type="cellIs" dxfId="67" priority="5" operator="between">
      <formula>0.001</formula>
      <formula>0.5</formula>
    </cfRule>
    <cfRule type="cellIs" dxfId="66" priority="6" operator="between">
      <formula>50%</formula>
      <formula>75%</formula>
    </cfRule>
  </conditionalFormatting>
  <conditionalFormatting sqref="L18">
    <cfRule type="cellIs" dxfId="65" priority="1" operator="between">
      <formula>0.7501</formula>
      <formula>1</formula>
    </cfRule>
    <cfRule type="cellIs" dxfId="64" priority="2" operator="between">
      <formula>0.001</formula>
      <formula>0.5</formula>
    </cfRule>
    <cfRule type="cellIs" dxfId="63" priority="3" operator="between">
      <formula>50%</formula>
      <formula>75%</formula>
    </cfRule>
  </conditionalFormatting>
  <pageMargins left="0.75" right="0.75" top="1" bottom="1" header="0.5" footer="0.5"/>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17"/>
  <sheetViews>
    <sheetView showGridLines="0" workbookViewId="0">
      <selection activeCell="T13" sqref="T13"/>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85546875" bestFit="1" customWidth="1"/>
    <col min="20" max="20" width="8.1406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72" t="s">
        <v>347</v>
      </c>
      <c r="B8" s="172"/>
      <c r="C8" s="172"/>
      <c r="D8" s="172"/>
      <c r="E8" s="172"/>
      <c r="F8" s="172"/>
      <c r="G8" s="172"/>
      <c r="H8" s="172"/>
      <c r="I8" s="172"/>
      <c r="J8" s="172"/>
      <c r="K8" s="172"/>
      <c r="L8" s="172"/>
      <c r="M8" s="172"/>
      <c r="N8" s="172"/>
      <c r="O8" s="172"/>
      <c r="P8" s="172"/>
      <c r="Q8" s="172"/>
      <c r="R8" s="172"/>
      <c r="S8" s="172"/>
      <c r="T8" s="172"/>
      <c r="U8" s="172"/>
    </row>
    <row r="9" spans="1:21"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1" ht="30" customHeight="1" x14ac:dyDescent="0.25">
      <c r="A10" s="223"/>
      <c r="B10" s="46"/>
      <c r="C10" s="201" t="s">
        <v>214</v>
      </c>
      <c r="D10" s="202"/>
      <c r="E10" s="201" t="s">
        <v>215</v>
      </c>
      <c r="F10" s="202"/>
      <c r="G10" s="201" t="s">
        <v>216</v>
      </c>
      <c r="H10" s="202"/>
      <c r="I10" s="201" t="s">
        <v>217</v>
      </c>
      <c r="J10" s="202"/>
      <c r="K10" s="225" t="s">
        <v>219</v>
      </c>
      <c r="L10" s="138"/>
      <c r="M10" s="46"/>
      <c r="N10" s="47"/>
      <c r="O10" s="49"/>
      <c r="P10" s="49"/>
      <c r="Q10" s="49"/>
      <c r="R10" s="49"/>
      <c r="S10" s="49"/>
      <c r="T10" s="50"/>
      <c r="U10" s="224"/>
    </row>
    <row r="11" spans="1:21" ht="30" x14ac:dyDescent="0.25">
      <c r="A11" s="144"/>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49"/>
    </row>
    <row r="12" spans="1:21" ht="45" x14ac:dyDescent="0.25">
      <c r="A12" s="178" t="s">
        <v>278</v>
      </c>
      <c r="B12" s="154">
        <v>1</v>
      </c>
      <c r="C12" s="154">
        <v>0.3</v>
      </c>
      <c r="D12" s="154">
        <v>0.44</v>
      </c>
      <c r="E12" s="154">
        <v>0.5</v>
      </c>
      <c r="F12" s="154">
        <v>0.65</v>
      </c>
      <c r="G12" s="154">
        <v>0.75</v>
      </c>
      <c r="H12" s="220">
        <v>0.86</v>
      </c>
      <c r="I12" s="154">
        <v>1</v>
      </c>
      <c r="J12" s="154"/>
      <c r="K12" s="270">
        <f>+D12</f>
        <v>0.44</v>
      </c>
      <c r="L12" s="220">
        <f>+H12</f>
        <v>0.86</v>
      </c>
      <c r="M12" s="160">
        <v>3</v>
      </c>
      <c r="N12" s="162">
        <f>+S12*T12+S13*T13+S14*T14</f>
        <v>0.89</v>
      </c>
      <c r="O12" s="2" t="s">
        <v>281</v>
      </c>
      <c r="P12" s="19"/>
      <c r="Q12" s="78">
        <v>44927</v>
      </c>
      <c r="R12" s="78">
        <v>45013</v>
      </c>
      <c r="S12" s="14">
        <v>0.3</v>
      </c>
      <c r="T12" s="12">
        <v>1</v>
      </c>
      <c r="U12" s="212" t="s">
        <v>336</v>
      </c>
    </row>
    <row r="13" spans="1:21" ht="45" x14ac:dyDescent="0.25">
      <c r="A13" s="179"/>
      <c r="B13" s="155"/>
      <c r="C13" s="268"/>
      <c r="D13" s="268"/>
      <c r="E13" s="268"/>
      <c r="F13" s="268"/>
      <c r="G13" s="268"/>
      <c r="H13" s="221"/>
      <c r="I13" s="268"/>
      <c r="J13" s="268"/>
      <c r="K13" s="204"/>
      <c r="L13" s="221"/>
      <c r="M13" s="170"/>
      <c r="N13" s="171"/>
      <c r="O13" s="2" t="s">
        <v>280</v>
      </c>
      <c r="P13" s="19"/>
      <c r="Q13" s="78">
        <v>44927</v>
      </c>
      <c r="R13" s="78">
        <v>45291</v>
      </c>
      <c r="S13" s="14">
        <v>0.5</v>
      </c>
      <c r="T13" s="12">
        <v>0.88</v>
      </c>
      <c r="U13" s="216"/>
    </row>
    <row r="14" spans="1:21" ht="45" x14ac:dyDescent="0.25">
      <c r="A14" s="180"/>
      <c r="B14" s="153"/>
      <c r="C14" s="269"/>
      <c r="D14" s="269"/>
      <c r="E14" s="269"/>
      <c r="F14" s="269"/>
      <c r="G14" s="269"/>
      <c r="H14" s="222"/>
      <c r="I14" s="269"/>
      <c r="J14" s="269"/>
      <c r="K14" s="205"/>
      <c r="L14" s="222"/>
      <c r="M14" s="161"/>
      <c r="N14" s="163"/>
      <c r="O14" s="2" t="s">
        <v>279</v>
      </c>
      <c r="P14" s="19"/>
      <c r="Q14" s="78">
        <v>45017</v>
      </c>
      <c r="R14" s="78">
        <v>45291</v>
      </c>
      <c r="S14" s="14">
        <v>0.2</v>
      </c>
      <c r="T14" s="12">
        <v>0.75</v>
      </c>
      <c r="U14" s="213"/>
    </row>
    <row r="15" spans="1:21" ht="45.75" customHeight="1" x14ac:dyDescent="0.25">
      <c r="A15" s="152" t="s">
        <v>286</v>
      </c>
      <c r="B15" s="154">
        <v>1</v>
      </c>
      <c r="C15" s="154">
        <v>0.15</v>
      </c>
      <c r="D15" s="154">
        <v>0</v>
      </c>
      <c r="E15" s="154">
        <v>0.4</v>
      </c>
      <c r="F15" s="154">
        <v>0</v>
      </c>
      <c r="G15" s="154">
        <v>0.75</v>
      </c>
      <c r="H15" s="275">
        <v>0</v>
      </c>
      <c r="I15" s="154">
        <v>1</v>
      </c>
      <c r="J15" s="154"/>
      <c r="K15" s="270">
        <f>+H15</f>
        <v>0</v>
      </c>
      <c r="L15" s="275">
        <f>+K15</f>
        <v>0</v>
      </c>
      <c r="M15" s="271">
        <v>6</v>
      </c>
      <c r="N15" s="273">
        <f>+S15*T15+S16*T16</f>
        <v>0.17499999999999999</v>
      </c>
      <c r="O15" s="98" t="s">
        <v>321</v>
      </c>
      <c r="P15" s="19"/>
      <c r="Q15" s="78">
        <v>44593</v>
      </c>
      <c r="R15" s="78">
        <v>45016</v>
      </c>
      <c r="S15" s="76">
        <v>0.5</v>
      </c>
      <c r="T15" s="12">
        <v>0</v>
      </c>
      <c r="U15" s="212" t="s">
        <v>337</v>
      </c>
    </row>
    <row r="16" spans="1:21" ht="45" x14ac:dyDescent="0.25">
      <c r="A16" s="153"/>
      <c r="B16" s="153"/>
      <c r="C16" s="269"/>
      <c r="D16" s="269"/>
      <c r="E16" s="269"/>
      <c r="F16" s="269"/>
      <c r="G16" s="269"/>
      <c r="H16" s="276"/>
      <c r="I16" s="269"/>
      <c r="J16" s="269"/>
      <c r="K16" s="205"/>
      <c r="L16" s="262"/>
      <c r="M16" s="272"/>
      <c r="N16" s="274"/>
      <c r="O16" s="75" t="s">
        <v>322</v>
      </c>
      <c r="P16" s="19"/>
      <c r="Q16" s="78">
        <v>44593</v>
      </c>
      <c r="R16" s="78">
        <v>45291</v>
      </c>
      <c r="S16" s="76">
        <v>0.5</v>
      </c>
      <c r="T16" s="12">
        <v>0.35</v>
      </c>
      <c r="U16" s="213"/>
    </row>
    <row r="17" spans="12:14" x14ac:dyDescent="0.25">
      <c r="L17" s="10">
        <f>AVERAGE(L12:L16)</f>
        <v>0.43</v>
      </c>
      <c r="N17" s="10">
        <f>AVERAGE(N12:N16)</f>
        <v>0.53249999999999997</v>
      </c>
    </row>
  </sheetData>
  <mergeCells count="42">
    <mergeCell ref="A15:A16"/>
    <mergeCell ref="F15:F16"/>
    <mergeCell ref="G15:G16"/>
    <mergeCell ref="H15:H16"/>
    <mergeCell ref="I15:I16"/>
    <mergeCell ref="B15:B16"/>
    <mergeCell ref="C15:C16"/>
    <mergeCell ref="D15:D16"/>
    <mergeCell ref="E15:E16"/>
    <mergeCell ref="J15:J16"/>
    <mergeCell ref="K15:K16"/>
    <mergeCell ref="M15:M16"/>
    <mergeCell ref="N15:N16"/>
    <mergeCell ref="U15:U16"/>
    <mergeCell ref="L15:L16"/>
    <mergeCell ref="U12:U14"/>
    <mergeCell ref="A12:A14"/>
    <mergeCell ref="B12:B14"/>
    <mergeCell ref="C12:C14"/>
    <mergeCell ref="D12:D14"/>
    <mergeCell ref="E12:E14"/>
    <mergeCell ref="F12:F14"/>
    <mergeCell ref="G12:G14"/>
    <mergeCell ref="H12:H14"/>
    <mergeCell ref="I12:I14"/>
    <mergeCell ref="J12:J14"/>
    <mergeCell ref="K12:K14"/>
    <mergeCell ref="L12:L14"/>
    <mergeCell ref="M12:M14"/>
    <mergeCell ref="N12:N14"/>
    <mergeCell ref="A8:U8"/>
    <mergeCell ref="A9:A11"/>
    <mergeCell ref="M9:N9"/>
    <mergeCell ref="O9:T9"/>
    <mergeCell ref="U9:U11"/>
    <mergeCell ref="C10:D10"/>
    <mergeCell ref="E10:F10"/>
    <mergeCell ref="G10:H10"/>
    <mergeCell ref="I10:J10"/>
    <mergeCell ref="K10:L10"/>
    <mergeCell ref="K11:L11"/>
    <mergeCell ref="B9:L9"/>
  </mergeCells>
  <conditionalFormatting sqref="N12:N31">
    <cfRule type="cellIs" dxfId="62" priority="7" operator="between">
      <formula>0.7501</formula>
      <formula>1</formula>
    </cfRule>
    <cfRule type="cellIs" dxfId="61" priority="8" operator="between">
      <formula>0.001</formula>
      <formula>0.5</formula>
    </cfRule>
    <cfRule type="cellIs" dxfId="60" priority="9" operator="between">
      <formula>50%</formula>
      <formula>75%</formula>
    </cfRule>
  </conditionalFormatting>
  <conditionalFormatting sqref="L17">
    <cfRule type="cellIs" dxfId="2" priority="1" operator="between">
      <formula>0.7501</formula>
      <formula>1</formula>
    </cfRule>
    <cfRule type="cellIs" dxfId="1" priority="2" operator="between">
      <formula>0.001</formula>
      <formula>0.5</formula>
    </cfRule>
    <cfRule type="cellIs" dxfId="0" priority="3" operator="between">
      <formula>50%</formula>
      <formula>75%</formula>
    </cfRule>
  </conditionalFormatting>
  <pageMargins left="0.75" right="0.75" top="1" bottom="1" header="0.5" footer="0.5"/>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8"/>
  <sheetViews>
    <sheetView showGridLines="0" topLeftCell="A7" workbookViewId="0">
      <selection activeCell="O14" sqref="O14"/>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72" t="s">
        <v>347</v>
      </c>
      <c r="B8" s="172"/>
      <c r="C8" s="172"/>
      <c r="D8" s="172"/>
      <c r="E8" s="172"/>
      <c r="F8" s="172"/>
      <c r="G8" s="172"/>
      <c r="H8" s="172"/>
      <c r="I8" s="172"/>
      <c r="J8" s="172"/>
      <c r="K8" s="172"/>
      <c r="L8" s="172"/>
      <c r="M8" s="172"/>
      <c r="N8" s="172"/>
      <c r="O8" s="172"/>
      <c r="P8" s="172"/>
      <c r="Q8" s="172"/>
      <c r="R8" s="172"/>
      <c r="S8" s="172"/>
      <c r="T8" s="172"/>
      <c r="U8" s="172"/>
    </row>
    <row r="9" spans="1:21"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1" ht="30" customHeight="1" x14ac:dyDescent="0.25">
      <c r="A10" s="223"/>
      <c r="B10" s="46"/>
      <c r="C10" s="201" t="s">
        <v>214</v>
      </c>
      <c r="D10" s="202"/>
      <c r="E10" s="201" t="s">
        <v>215</v>
      </c>
      <c r="F10" s="202"/>
      <c r="G10" s="201" t="s">
        <v>216</v>
      </c>
      <c r="H10" s="202"/>
      <c r="I10" s="201" t="s">
        <v>217</v>
      </c>
      <c r="J10" s="202"/>
      <c r="K10" s="225" t="s">
        <v>219</v>
      </c>
      <c r="L10" s="138"/>
      <c r="M10" s="46"/>
      <c r="N10" s="47"/>
      <c r="O10" s="49"/>
      <c r="P10" s="49"/>
      <c r="Q10" s="49"/>
      <c r="R10" s="49"/>
      <c r="S10" s="49"/>
      <c r="T10" s="50"/>
      <c r="U10" s="224"/>
    </row>
    <row r="11" spans="1:21" ht="30" x14ac:dyDescent="0.25">
      <c r="A11" s="144"/>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49"/>
    </row>
    <row r="12" spans="1:21" ht="30" customHeight="1" x14ac:dyDescent="0.25">
      <c r="A12" s="178" t="s">
        <v>272</v>
      </c>
      <c r="B12" s="154">
        <v>1</v>
      </c>
      <c r="C12" s="154">
        <v>0.1</v>
      </c>
      <c r="D12" s="154">
        <v>0.1</v>
      </c>
      <c r="E12" s="154">
        <v>0.4</v>
      </c>
      <c r="F12" s="154">
        <v>0.41670000000000001</v>
      </c>
      <c r="G12" s="154">
        <v>0.8</v>
      </c>
      <c r="H12" s="277">
        <v>0.66669999999999996</v>
      </c>
      <c r="I12" s="154">
        <v>1</v>
      </c>
      <c r="J12" s="154"/>
      <c r="K12" s="154">
        <f>+H12</f>
        <v>0.66669999999999996</v>
      </c>
      <c r="L12" s="277">
        <f>+K12/B12</f>
        <v>0.66669999999999996</v>
      </c>
      <c r="M12" s="160">
        <v>3</v>
      </c>
      <c r="N12" s="162">
        <f>+S12*T12+S13*T13+S14*T14+S15*T15+S17*T17+S16*T16</f>
        <v>0.60500000000000009</v>
      </c>
      <c r="O12" s="94" t="s">
        <v>273</v>
      </c>
      <c r="P12" s="19">
        <v>0</v>
      </c>
      <c r="Q12" s="96">
        <v>44958</v>
      </c>
      <c r="R12" s="96">
        <v>45291</v>
      </c>
      <c r="S12" s="94">
        <v>0.1</v>
      </c>
      <c r="T12" s="15">
        <v>0.75</v>
      </c>
      <c r="U12" s="212" t="s">
        <v>338</v>
      </c>
    </row>
    <row r="13" spans="1:21" ht="30" x14ac:dyDescent="0.25">
      <c r="A13" s="179"/>
      <c r="B13" s="155"/>
      <c r="C13" s="268"/>
      <c r="D13" s="268"/>
      <c r="E13" s="268"/>
      <c r="F13" s="268"/>
      <c r="G13" s="268"/>
      <c r="H13" s="278"/>
      <c r="I13" s="268"/>
      <c r="J13" s="268"/>
      <c r="K13" s="155"/>
      <c r="L13" s="278"/>
      <c r="M13" s="170"/>
      <c r="N13" s="171"/>
      <c r="O13" s="95" t="s">
        <v>34</v>
      </c>
      <c r="P13" s="19">
        <v>0</v>
      </c>
      <c r="Q13" s="97">
        <v>44927</v>
      </c>
      <c r="R13" s="97">
        <v>45291</v>
      </c>
      <c r="S13" s="95">
        <v>0.2</v>
      </c>
      <c r="T13" s="15">
        <v>0.75</v>
      </c>
      <c r="U13" s="216"/>
    </row>
    <row r="14" spans="1:21" ht="30" x14ac:dyDescent="0.25">
      <c r="A14" s="179"/>
      <c r="B14" s="155"/>
      <c r="C14" s="268"/>
      <c r="D14" s="268"/>
      <c r="E14" s="268"/>
      <c r="F14" s="268"/>
      <c r="G14" s="268"/>
      <c r="H14" s="278"/>
      <c r="I14" s="268"/>
      <c r="J14" s="268"/>
      <c r="K14" s="155"/>
      <c r="L14" s="278"/>
      <c r="M14" s="170"/>
      <c r="N14" s="171"/>
      <c r="O14" s="95" t="s">
        <v>274</v>
      </c>
      <c r="P14" s="19">
        <v>0</v>
      </c>
      <c r="Q14" s="97">
        <v>44927</v>
      </c>
      <c r="R14" s="97">
        <v>45291</v>
      </c>
      <c r="S14" s="95">
        <v>0.2</v>
      </c>
      <c r="T14" s="15">
        <v>0.75</v>
      </c>
      <c r="U14" s="216"/>
    </row>
    <row r="15" spans="1:21" ht="40.5" customHeight="1" x14ac:dyDescent="0.25">
      <c r="A15" s="179"/>
      <c r="B15" s="155"/>
      <c r="C15" s="268"/>
      <c r="D15" s="268"/>
      <c r="E15" s="268"/>
      <c r="F15" s="268"/>
      <c r="G15" s="268"/>
      <c r="H15" s="278"/>
      <c r="I15" s="268"/>
      <c r="J15" s="268"/>
      <c r="K15" s="155"/>
      <c r="L15" s="278"/>
      <c r="M15" s="170"/>
      <c r="N15" s="171"/>
      <c r="O15" s="95" t="s">
        <v>275</v>
      </c>
      <c r="P15" s="19">
        <v>0</v>
      </c>
      <c r="Q15" s="97">
        <v>45108</v>
      </c>
      <c r="R15" s="97">
        <v>45291</v>
      </c>
      <c r="S15" s="95">
        <v>0.2</v>
      </c>
      <c r="T15" s="15">
        <v>0.4</v>
      </c>
      <c r="U15" s="216"/>
    </row>
    <row r="16" spans="1:21" ht="38.25" customHeight="1" x14ac:dyDescent="0.25">
      <c r="A16" s="179"/>
      <c r="B16" s="155"/>
      <c r="C16" s="268"/>
      <c r="D16" s="268"/>
      <c r="E16" s="268"/>
      <c r="F16" s="268"/>
      <c r="G16" s="268"/>
      <c r="H16" s="278"/>
      <c r="I16" s="268"/>
      <c r="J16" s="268"/>
      <c r="K16" s="155"/>
      <c r="L16" s="278"/>
      <c r="M16" s="170"/>
      <c r="N16" s="171"/>
      <c r="O16" s="95" t="s">
        <v>276</v>
      </c>
      <c r="P16" s="19">
        <v>0</v>
      </c>
      <c r="Q16" s="97">
        <v>44927</v>
      </c>
      <c r="R16" s="97">
        <v>45291</v>
      </c>
      <c r="S16" s="95">
        <v>0.2</v>
      </c>
      <c r="T16" s="15">
        <v>0.75</v>
      </c>
      <c r="U16" s="216"/>
    </row>
    <row r="17" spans="1:22" ht="50.25" customHeight="1" x14ac:dyDescent="0.25">
      <c r="A17" s="180"/>
      <c r="B17" s="153"/>
      <c r="C17" s="269"/>
      <c r="D17" s="269"/>
      <c r="E17" s="269"/>
      <c r="F17" s="269"/>
      <c r="G17" s="269"/>
      <c r="H17" s="279"/>
      <c r="I17" s="269"/>
      <c r="J17" s="269"/>
      <c r="K17" s="153"/>
      <c r="L17" s="279"/>
      <c r="M17" s="161"/>
      <c r="N17" s="163"/>
      <c r="O17" s="95" t="s">
        <v>277</v>
      </c>
      <c r="P17" s="19">
        <v>0</v>
      </c>
      <c r="Q17" s="97">
        <v>45261</v>
      </c>
      <c r="R17" s="97">
        <v>44926</v>
      </c>
      <c r="S17" s="95">
        <v>0.1</v>
      </c>
      <c r="T17" s="15">
        <v>0</v>
      </c>
      <c r="U17" s="213"/>
    </row>
    <row r="18" spans="1:22" x14ac:dyDescent="0.25">
      <c r="L18" s="10">
        <f>+L12</f>
        <v>0.66669999999999996</v>
      </c>
      <c r="N18" s="10">
        <f>+N12</f>
        <v>0.60500000000000009</v>
      </c>
      <c r="V18" s="65"/>
    </row>
  </sheetData>
  <mergeCells count="27">
    <mergeCell ref="F12:F17"/>
    <mergeCell ref="G12:G17"/>
    <mergeCell ref="H12:H17"/>
    <mergeCell ref="U12:U17"/>
    <mergeCell ref="I12:I17"/>
    <mergeCell ref="J12:J17"/>
    <mergeCell ref="K12:K17"/>
    <mergeCell ref="L12:L17"/>
    <mergeCell ref="M12:M17"/>
    <mergeCell ref="N12:N17"/>
    <mergeCell ref="A12:A17"/>
    <mergeCell ref="B12:B17"/>
    <mergeCell ref="C12:C17"/>
    <mergeCell ref="D12:D17"/>
    <mergeCell ref="E12:E17"/>
    <mergeCell ref="A8:U8"/>
    <mergeCell ref="A9:A11"/>
    <mergeCell ref="M9:N9"/>
    <mergeCell ref="O9:T9"/>
    <mergeCell ref="U9:U11"/>
    <mergeCell ref="C10:D10"/>
    <mergeCell ref="E10:F10"/>
    <mergeCell ref="G10:H10"/>
    <mergeCell ref="I10:J10"/>
    <mergeCell ref="K10:L10"/>
    <mergeCell ref="K11:L11"/>
    <mergeCell ref="B9:L9"/>
  </mergeCells>
  <conditionalFormatting sqref="N12:N32">
    <cfRule type="cellIs" dxfId="56" priority="4" operator="between">
      <formula>0.7501</formula>
      <formula>1</formula>
    </cfRule>
    <cfRule type="cellIs" dxfId="55" priority="5" operator="between">
      <formula>0.001</formula>
      <formula>0.5</formula>
    </cfRule>
    <cfRule type="cellIs" dxfId="54" priority="6" operator="between">
      <formula>50%</formula>
      <formula>75%</formula>
    </cfRule>
  </conditionalFormatting>
  <conditionalFormatting sqref="L18">
    <cfRule type="cellIs" dxfId="53" priority="1" operator="between">
      <formula>0.7501</formula>
      <formula>1</formula>
    </cfRule>
    <cfRule type="cellIs" dxfId="52" priority="2" operator="between">
      <formula>0.001</formula>
      <formula>0.5</formula>
    </cfRule>
    <cfRule type="cellIs" dxfId="51" priority="3" operator="between">
      <formula>50%</formula>
      <formula>75%</formula>
    </cfRule>
  </conditionalFormatting>
  <pageMargins left="0.75" right="0.75" top="1" bottom="1" header="0.5" footer="0.5"/>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V15"/>
  <sheetViews>
    <sheetView workbookViewId="0">
      <selection activeCell="A8" sqref="A8:U8"/>
    </sheetView>
  </sheetViews>
  <sheetFormatPr baseColWidth="10" defaultRowHeight="15" x14ac:dyDescent="0.25"/>
  <cols>
    <col min="1" max="1" width="45.7109375" bestFit="1" customWidth="1"/>
    <col min="2" max="2" width="6.140625" bestFit="1" customWidth="1"/>
    <col min="3" max="3" width="6.28515625" customWidth="1"/>
    <col min="4" max="4" width="7.28515625" customWidth="1"/>
    <col min="5" max="5" width="7.140625" bestFit="1" customWidth="1"/>
    <col min="6" max="6" width="7.42578125" customWidth="1"/>
    <col min="7" max="7" width="7.140625" bestFit="1" customWidth="1"/>
    <col min="8" max="8" width="9.140625" customWidth="1"/>
    <col min="9" max="9" width="7.140625" bestFit="1"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2" x14ac:dyDescent="0.25">
      <c r="Q1" s="7"/>
    </row>
    <row r="2" spans="1:22" ht="16.5" x14ac:dyDescent="0.25">
      <c r="Q2" s="8"/>
    </row>
    <row r="8" spans="1:22" ht="58.5" customHeight="1" x14ac:dyDescent="0.25">
      <c r="A8" s="172" t="s">
        <v>347</v>
      </c>
      <c r="B8" s="172"/>
      <c r="C8" s="172"/>
      <c r="D8" s="172"/>
      <c r="E8" s="172"/>
      <c r="F8" s="172"/>
      <c r="G8" s="172"/>
      <c r="H8" s="172"/>
      <c r="I8" s="172"/>
      <c r="J8" s="172"/>
      <c r="K8" s="172"/>
      <c r="L8" s="172"/>
      <c r="M8" s="172"/>
      <c r="N8" s="172"/>
      <c r="O8" s="172"/>
      <c r="P8" s="172"/>
      <c r="Q8" s="172"/>
      <c r="R8" s="172"/>
      <c r="S8" s="172"/>
      <c r="T8" s="172"/>
      <c r="U8" s="172"/>
    </row>
    <row r="9" spans="1:22"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2" ht="30" customHeight="1" x14ac:dyDescent="0.25">
      <c r="A10" s="223"/>
      <c r="B10" s="46"/>
      <c r="C10" s="201" t="s">
        <v>214</v>
      </c>
      <c r="D10" s="202"/>
      <c r="E10" s="201" t="s">
        <v>215</v>
      </c>
      <c r="F10" s="202"/>
      <c r="G10" s="201" t="s">
        <v>216</v>
      </c>
      <c r="H10" s="202"/>
      <c r="I10" s="201" t="s">
        <v>217</v>
      </c>
      <c r="J10" s="202"/>
      <c r="K10" s="225" t="s">
        <v>219</v>
      </c>
      <c r="L10" s="138"/>
      <c r="M10" s="46"/>
      <c r="N10" s="47"/>
      <c r="O10" s="49"/>
      <c r="P10" s="49"/>
      <c r="Q10" s="49"/>
      <c r="R10" s="49"/>
      <c r="S10" s="49"/>
      <c r="T10" s="50"/>
      <c r="U10" s="224"/>
    </row>
    <row r="11" spans="1:22" ht="30" x14ac:dyDescent="0.25">
      <c r="A11" s="144"/>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49"/>
    </row>
    <row r="12" spans="1:22" ht="120" x14ac:dyDescent="0.25">
      <c r="A12" s="178" t="s">
        <v>293</v>
      </c>
      <c r="B12" s="154">
        <v>0.25</v>
      </c>
      <c r="C12" s="156">
        <v>6.25E-2</v>
      </c>
      <c r="D12" s="156">
        <v>0.06</v>
      </c>
      <c r="E12" s="156">
        <v>0.125</v>
      </c>
      <c r="F12" s="156">
        <v>0.1163</v>
      </c>
      <c r="G12" s="156">
        <v>0.1875</v>
      </c>
      <c r="H12" s="283">
        <v>0.18260000000000001</v>
      </c>
      <c r="I12" s="156">
        <v>0.25</v>
      </c>
      <c r="J12" s="156"/>
      <c r="K12" s="156">
        <f>+H12</f>
        <v>0.18260000000000001</v>
      </c>
      <c r="L12" s="286">
        <f>+K12/B12</f>
        <v>0.73040000000000005</v>
      </c>
      <c r="M12" s="160">
        <v>3</v>
      </c>
      <c r="N12" s="162">
        <f>+S12*T12+S13*T13+S14*T14</f>
        <v>0.68800000000000006</v>
      </c>
      <c r="O12" s="75" t="s">
        <v>294</v>
      </c>
      <c r="P12" s="19"/>
      <c r="Q12" s="78">
        <v>44927</v>
      </c>
      <c r="R12" s="75" t="s">
        <v>296</v>
      </c>
      <c r="S12" s="14">
        <v>0.2</v>
      </c>
      <c r="T12" s="12">
        <v>1</v>
      </c>
      <c r="U12" s="212" t="s">
        <v>339</v>
      </c>
    </row>
    <row r="13" spans="1:22" ht="30" x14ac:dyDescent="0.25">
      <c r="A13" s="179"/>
      <c r="B13" s="268"/>
      <c r="C13" s="281"/>
      <c r="D13" s="281"/>
      <c r="E13" s="281"/>
      <c r="F13" s="281"/>
      <c r="G13" s="281"/>
      <c r="H13" s="284"/>
      <c r="I13" s="281"/>
      <c r="J13" s="281"/>
      <c r="K13" s="155"/>
      <c r="L13" s="287"/>
      <c r="M13" s="170"/>
      <c r="N13" s="171"/>
      <c r="O13" s="75" t="s">
        <v>295</v>
      </c>
      <c r="P13" s="19">
        <v>110000000</v>
      </c>
      <c r="Q13" s="78">
        <v>44928</v>
      </c>
      <c r="R13" s="78">
        <v>45291</v>
      </c>
      <c r="S13" s="14">
        <v>0.6</v>
      </c>
      <c r="T13" s="12">
        <v>0.73</v>
      </c>
      <c r="U13" s="216"/>
    </row>
    <row r="14" spans="1:22" ht="60" x14ac:dyDescent="0.25">
      <c r="A14" s="180"/>
      <c r="B14" s="280"/>
      <c r="C14" s="282"/>
      <c r="D14" s="282"/>
      <c r="E14" s="282"/>
      <c r="F14" s="282"/>
      <c r="G14" s="282"/>
      <c r="H14" s="285"/>
      <c r="I14" s="282"/>
      <c r="J14" s="282"/>
      <c r="K14" s="153"/>
      <c r="L14" s="288"/>
      <c r="M14" s="161"/>
      <c r="N14" s="163"/>
      <c r="O14" s="75" t="s">
        <v>60</v>
      </c>
      <c r="P14" s="19"/>
      <c r="Q14" s="78">
        <v>45261</v>
      </c>
      <c r="R14" s="78">
        <v>45291</v>
      </c>
      <c r="S14" s="14">
        <v>0.2</v>
      </c>
      <c r="T14" s="12">
        <v>0.25</v>
      </c>
      <c r="U14" s="213"/>
    </row>
    <row r="15" spans="1:22" x14ac:dyDescent="0.25">
      <c r="L15" s="10">
        <f>+L12</f>
        <v>0.73040000000000005</v>
      </c>
      <c r="N15" s="10">
        <f>+N12</f>
        <v>0.68800000000000006</v>
      </c>
      <c r="V15" s="65"/>
    </row>
  </sheetData>
  <mergeCells count="27">
    <mergeCell ref="F12:F14"/>
    <mergeCell ref="G12:G14"/>
    <mergeCell ref="H12:H14"/>
    <mergeCell ref="U12:U14"/>
    <mergeCell ref="I12:I14"/>
    <mergeCell ref="J12:J14"/>
    <mergeCell ref="K12:K14"/>
    <mergeCell ref="L12:L14"/>
    <mergeCell ref="M12:M14"/>
    <mergeCell ref="N12:N14"/>
    <mergeCell ref="A12:A14"/>
    <mergeCell ref="B12:B14"/>
    <mergeCell ref="C12:C14"/>
    <mergeCell ref="D12:D14"/>
    <mergeCell ref="E12:E14"/>
    <mergeCell ref="A8:U8"/>
    <mergeCell ref="A9:A11"/>
    <mergeCell ref="M9:N9"/>
    <mergeCell ref="O9:T9"/>
    <mergeCell ref="U9:U11"/>
    <mergeCell ref="C10:D10"/>
    <mergeCell ref="E10:F10"/>
    <mergeCell ref="G10:H10"/>
    <mergeCell ref="I10:J10"/>
    <mergeCell ref="K10:L10"/>
    <mergeCell ref="K11:L11"/>
    <mergeCell ref="B9:L9"/>
  </mergeCells>
  <conditionalFormatting sqref="N12:N29">
    <cfRule type="cellIs" dxfId="50" priority="4" operator="between">
      <formula>0.7501</formula>
      <formula>1</formula>
    </cfRule>
    <cfRule type="cellIs" dxfId="49" priority="5" operator="between">
      <formula>0.001</formula>
      <formula>0.5</formula>
    </cfRule>
    <cfRule type="cellIs" dxfId="48" priority="6" operator="between">
      <formula>50%</formula>
      <formula>75%</formula>
    </cfRule>
  </conditionalFormatting>
  <conditionalFormatting sqref="L15">
    <cfRule type="cellIs" dxfId="47" priority="1" operator="between">
      <formula>0.7501</formula>
      <formula>1</formula>
    </cfRule>
    <cfRule type="cellIs" dxfId="46" priority="2" operator="between">
      <formula>0.001</formula>
      <formula>0.5</formula>
    </cfRule>
    <cfRule type="cellIs" dxfId="45" priority="3" operator="between">
      <formula>50%</formula>
      <formula>75%</formula>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RESUMEN</vt:lpstr>
      <vt:lpstr>reporte (2)</vt:lpstr>
      <vt:lpstr>Consolidado</vt:lpstr>
      <vt:lpstr>Identificación y priorización</vt:lpstr>
      <vt:lpstr>Preparación y formulación</vt:lpstr>
      <vt:lpstr>Implementación y seguimiento</vt:lpstr>
      <vt:lpstr>Direccionamiento estrategico</vt:lpstr>
      <vt:lpstr>Gestión de comunicaciones</vt:lpstr>
      <vt:lpstr>Gestión del talento Humano</vt:lpstr>
      <vt:lpstr>Gestión contractual</vt:lpstr>
      <vt:lpstr>Gestión Adminstrativa</vt:lpstr>
      <vt:lpstr>Gestión de tecnologías de la in</vt:lpstr>
      <vt:lpstr>Gestión Jurídica</vt:lpstr>
      <vt:lpstr>Evaluación control y mejoramien</vt:lpstr>
      <vt:lpstr>Administración de Recurso</vt:lpstr>
      <vt:lpstr>Gestión Financiera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Ignacio Gutiérrez Varg</dc:creator>
  <cp:lastModifiedBy>Julio Ignacio Gutiérrez Vargas</cp:lastModifiedBy>
  <dcterms:created xsi:type="dcterms:W3CDTF">2022-07-22T22:08:20Z</dcterms:created>
  <dcterms:modified xsi:type="dcterms:W3CDTF">2023-10-25T22:31:10Z</dcterms:modified>
</cp:coreProperties>
</file>