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estión 2023\Informes\Plan de Acción\"/>
    </mc:Choice>
  </mc:AlternateContent>
  <bookViews>
    <workbookView xWindow="0" yWindow="0" windowWidth="14445" windowHeight="10350"/>
  </bookViews>
  <sheets>
    <sheet name="RESUMEN" sheetId="16" r:id="rId1"/>
    <sheet name="reporte (2)" sheetId="1" state="hidden" r:id="rId2"/>
    <sheet name="Consolidado" sheetId="2" state="hidden" r:id="rId3"/>
    <sheet name="Identificación y priorización" sheetId="3" r:id="rId4"/>
    <sheet name="Preparación y formulación" sheetId="4" r:id="rId5"/>
    <sheet name="Implementación y seguimiento" sheetId="5" r:id="rId6"/>
    <sheet name="Direccionamiento estrategico" sheetId="6" r:id="rId7"/>
    <sheet name="Gestión de comunicaciones" sheetId="7" r:id="rId8"/>
    <sheet name="Gestión del talento Humano" sheetId="10" r:id="rId9"/>
    <sheet name="Gestión contractual" sheetId="9" r:id="rId10"/>
    <sheet name="Gestión Adminstrativa" sheetId="8" r:id="rId11"/>
    <sheet name="Gestión de tecnologías de la in" sheetId="11" r:id="rId12"/>
    <sheet name="Gestión Jurídica" sheetId="12" r:id="rId13"/>
    <sheet name="Evaluación control y mejoramien" sheetId="13" r:id="rId14"/>
    <sheet name="Administración de Recurso" sheetId="15" r:id="rId15"/>
    <sheet name="Gestión Financiera" sheetId="17" r:id="rId16"/>
  </sheets>
  <calcPr calcId="162913"/>
</workbook>
</file>

<file path=xl/calcChain.xml><?xml version="1.0" encoding="utf-8"?>
<calcChain xmlns="http://schemas.openxmlformats.org/spreadsheetml/2006/main">
  <c r="N12" i="4" l="1"/>
  <c r="L13" i="4"/>
  <c r="K12" i="11"/>
  <c r="N12" i="8" l="1"/>
  <c r="K12" i="8"/>
  <c r="K12" i="7" l="1"/>
  <c r="L22" i="6" l="1"/>
  <c r="K12" i="6"/>
  <c r="N22" i="6"/>
  <c r="F12" i="16" s="1"/>
  <c r="H21" i="16" l="1"/>
  <c r="H20" i="16"/>
  <c r="H19" i="16"/>
  <c r="H18" i="16"/>
  <c r="H15" i="16"/>
  <c r="H14" i="16"/>
  <c r="H11" i="16"/>
  <c r="H9" i="16"/>
  <c r="L14" i="17"/>
  <c r="L19" i="15"/>
  <c r="L15" i="13"/>
  <c r="L15" i="12"/>
  <c r="L15" i="9"/>
  <c r="L18" i="5"/>
  <c r="L26" i="3"/>
  <c r="K14" i="5" l="1"/>
  <c r="L14" i="5" s="1"/>
  <c r="K16" i="5"/>
  <c r="J16" i="5"/>
  <c r="L12" i="5"/>
  <c r="K12" i="5"/>
  <c r="L14" i="4"/>
  <c r="K14" i="4"/>
  <c r="K18" i="3"/>
  <c r="K12" i="3"/>
  <c r="K12" i="10"/>
  <c r="K12" i="9" l="1"/>
  <c r="F21" i="16"/>
  <c r="K12" i="17"/>
  <c r="W20" i="15"/>
  <c r="N12" i="15"/>
  <c r="L12" i="13"/>
  <c r="K12" i="13"/>
  <c r="N12" i="13"/>
  <c r="K12" i="12"/>
  <c r="N12" i="7" l="1"/>
  <c r="N12" i="5"/>
  <c r="N14" i="4"/>
  <c r="N18" i="3"/>
  <c r="N12" i="17" l="1"/>
  <c r="N14" i="17" s="1"/>
  <c r="K15" i="15"/>
  <c r="N12" i="11"/>
  <c r="L12" i="17"/>
  <c r="F20" i="16" l="1"/>
  <c r="L22" i="4"/>
  <c r="N12" i="3" l="1"/>
  <c r="L12" i="3"/>
  <c r="K15" i="6" l="1"/>
  <c r="L15" i="6" s="1"/>
  <c r="L12" i="15" l="1"/>
  <c r="L15" i="15"/>
  <c r="L12" i="8" l="1"/>
  <c r="L14" i="8" s="1"/>
  <c r="H16" i="16" s="1"/>
  <c r="T18" i="8"/>
  <c r="N15" i="15" l="1"/>
  <c r="N19" i="15"/>
  <c r="N15" i="13"/>
  <c r="F19" i="16" s="1"/>
  <c r="N12" i="12"/>
  <c r="N15" i="12" s="1"/>
  <c r="F18" i="16" s="1"/>
  <c r="L12" i="12"/>
  <c r="N14" i="11"/>
  <c r="F17" i="16" s="1"/>
  <c r="L12" i="11"/>
  <c r="L14" i="11" s="1"/>
  <c r="H17" i="16" s="1"/>
  <c r="N14" i="8"/>
  <c r="F16" i="16" s="1"/>
  <c r="N12" i="9"/>
  <c r="N15" i="9" s="1"/>
  <c r="F15" i="16" s="1"/>
  <c r="L12" i="9"/>
  <c r="N12" i="10"/>
  <c r="N15" i="10" s="1"/>
  <c r="F14" i="16" s="1"/>
  <c r="L12" i="10"/>
  <c r="L15" i="10" s="1"/>
  <c r="N18" i="7"/>
  <c r="F13" i="16" s="1"/>
  <c r="L12" i="7"/>
  <c r="L18" i="7" s="1"/>
  <c r="H13" i="16" s="1"/>
  <c r="N15" i="6" l="1"/>
  <c r="N12" i="6"/>
  <c r="L12" i="6"/>
  <c r="H12" i="16" s="1"/>
  <c r="N16" i="5"/>
  <c r="L16" i="5"/>
  <c r="N14" i="5"/>
  <c r="N22" i="4"/>
  <c r="N19" i="4"/>
  <c r="L19" i="4"/>
  <c r="N16" i="4"/>
  <c r="L16" i="4"/>
  <c r="L24" i="4" s="1"/>
  <c r="H10" i="16" s="1"/>
  <c r="L12" i="4"/>
  <c r="I9" i="16" l="1"/>
  <c r="N24" i="4"/>
  <c r="F10" i="16" s="1"/>
  <c r="N18" i="5"/>
  <c r="F11" i="16" s="1"/>
  <c r="L24" i="3"/>
  <c r="L15" i="3"/>
  <c r="L18" i="3" l="1"/>
  <c r="N24" i="3" l="1"/>
  <c r="N15" i="3"/>
  <c r="N26" i="3" s="1"/>
  <c r="N60" i="2"/>
  <c r="N59" i="2"/>
  <c r="F9" i="16" l="1"/>
  <c r="G9" i="16" s="1"/>
  <c r="E81" i="2"/>
  <c r="E77" i="2"/>
  <c r="E65" i="2" l="1"/>
  <c r="E32" i="2" l="1"/>
  <c r="E37" i="2"/>
  <c r="E11" i="2"/>
  <c r="E13" i="2" l="1"/>
  <c r="E22" i="2"/>
  <c r="E74" i="2"/>
  <c r="E71" i="2"/>
  <c r="E69" i="2"/>
  <c r="E67" i="2"/>
  <c r="E63" i="2"/>
  <c r="E61" i="2"/>
  <c r="E59" i="2"/>
  <c r="E56" i="2"/>
  <c r="E55" i="2"/>
  <c r="E50" i="2"/>
  <c r="E47" i="2"/>
  <c r="E44" i="2"/>
  <c r="E41" i="2"/>
  <c r="E38" i="2"/>
  <c r="E30" i="2"/>
  <c r="E27" i="2"/>
  <c r="E19" i="2"/>
  <c r="E16" i="2"/>
</calcChain>
</file>

<file path=xl/comments1.xml><?xml version="1.0" encoding="utf-8"?>
<comments xmlns="http://schemas.openxmlformats.org/spreadsheetml/2006/main">
  <authors>
    <author>Julio Ignacio Gutiérrez Varg</author>
  </authors>
  <commentList>
    <comment ref="F10" authorId="0" shapeId="0">
      <text>
        <r>
          <rPr>
            <b/>
            <sz val="9"/>
            <color indexed="81"/>
            <rFont val="Tahoma"/>
            <charset val="1"/>
          </rPr>
          <t>Julio Ignacio Gutiérrez Varg:</t>
        </r>
        <r>
          <rPr>
            <sz val="9"/>
            <color indexed="81"/>
            <rFont val="Tahoma"/>
            <charset val="1"/>
          </rPr>
          <t xml:space="preserve">
Algunas actividades inciaban en marzo y no mostraron avance</t>
        </r>
      </text>
    </comment>
    <comment ref="F16" authorId="0" shapeId="0">
      <text>
        <r>
          <rPr>
            <b/>
            <sz val="9"/>
            <color indexed="81"/>
            <rFont val="Tahoma"/>
            <charset val="1"/>
          </rPr>
          <t>Julio Ignacio Gutiérrez Varg:</t>
        </r>
        <r>
          <rPr>
            <sz val="9"/>
            <color indexed="81"/>
            <rFont val="Tahoma"/>
            <charset val="1"/>
          </rPr>
          <t xml:space="preserve">
El PGD no fue presentado a planeación, por lo tanto no se concluyó la actividad </t>
        </r>
      </text>
    </comment>
  </commentList>
</comments>
</file>

<file path=xl/comments10.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Avance de la Implementación de las  unidades del Portafolio de Proyectos del PETI en la vigencia 2023</t>
        </r>
      </text>
    </comment>
  </commentList>
</comments>
</file>

<file path=xl/comments11.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Avance de implementación de la política de prevención de daño antijurídico en la vigencia 2023</t>
        </r>
      </text>
    </comment>
  </commentList>
</comments>
</file>

<file path=xl/comments1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Trabajo de Control Interno 2023</t>
        </r>
      </text>
    </comment>
  </commentList>
</comments>
</file>

<file path=xl/comments13.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recursos entregados en administración ejecutados presupuestalmente</t>
        </r>
      </text>
    </comment>
    <comment ref="A15" authorId="0" shapeId="0">
      <text>
        <r>
          <rPr>
            <b/>
            <sz val="9"/>
            <color indexed="81"/>
            <rFont val="Tahoma"/>
            <family val="2"/>
          </rPr>
          <t>Julio Ignacio Gutiérrez Varg:</t>
        </r>
        <r>
          <rPr>
            <sz val="9"/>
            <color indexed="81"/>
            <rFont val="Tahoma"/>
            <family val="2"/>
          </rPr>
          <t xml:space="preserve">
indicadores:
- Donaciones internacionales en especie canalizadas,alineadas al Plan Nacional de Desarrollo</t>
        </r>
      </text>
    </comment>
  </commentList>
</comments>
</file>

<file path=xl/comments14.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oportunidad de la entrega de los estados financieros</t>
        </r>
      </text>
    </comment>
  </commentList>
</comments>
</file>

<file path=xl/comments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Alineación de los recursos de cooperación internacional a las 5 prioridades definidas en la ENCI 2023-2026.  (Mega Meta)</t>
        </r>
      </text>
    </comment>
    <comment ref="A15" authorId="0" shapeId="0">
      <text>
        <r>
          <rPr>
            <b/>
            <sz val="9"/>
            <color indexed="81"/>
            <rFont val="Tahoma"/>
            <family val="2"/>
          </rPr>
          <t>Julio Ignacio Gutiérrez Varg:</t>
        </r>
        <r>
          <rPr>
            <sz val="9"/>
            <color indexed="81"/>
            <rFont val="Tahoma"/>
            <family val="2"/>
          </rPr>
          <t xml:space="preserve">
Indicador:
Estrategia País que incluyen mecanismos innovadores de cooperación internacional</t>
        </r>
      </text>
    </comment>
    <comment ref="A18" authorId="0" shapeId="0">
      <text>
        <r>
          <rPr>
            <b/>
            <sz val="9"/>
            <color indexed="81"/>
            <rFont val="Tahoma"/>
            <family val="2"/>
          </rPr>
          <t>Julio Ignacio Gutiérrez Varg:</t>
        </r>
        <r>
          <rPr>
            <sz val="9"/>
            <color indexed="81"/>
            <rFont val="Tahoma"/>
            <family val="2"/>
          </rPr>
          <t xml:space="preserve">
Indicador:
Recursos de cooperación internacional no reembolsables movilizados (MEGAMETA)</t>
        </r>
      </text>
    </comment>
    <comment ref="A24" authorId="0" shapeId="0">
      <text>
        <r>
          <rPr>
            <b/>
            <sz val="9"/>
            <color indexed="81"/>
            <rFont val="Tahoma"/>
            <family val="2"/>
          </rPr>
          <t>Julio Ignacio Gutiérrez Varg:</t>
        </r>
        <r>
          <rPr>
            <sz val="9"/>
            <color indexed="81"/>
            <rFont val="Tahoma"/>
            <family val="2"/>
          </rPr>
          <t xml:space="preserve">
Indicador
Productos de análisis de la ayuda oficial al desarrollo, elaborados.</t>
        </r>
      </text>
    </comment>
  </commentList>
</comments>
</file>

<file path=xl/comments3.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Indicadores:
- Avance en la ejecución para la realización de espacios de articulación interinstitucional del Sistema Nacional de Cooperación Internacional.
- Acciones de fortalecimiento de capacidades en gestión de cooperación internacional realizadas. </t>
        </r>
      </text>
    </comment>
    <comment ref="R13" authorId="0" shapeId="0">
      <text>
        <r>
          <rPr>
            <b/>
            <sz val="9"/>
            <color indexed="81"/>
            <rFont val="Tahoma"/>
            <family val="2"/>
          </rPr>
          <t>Julio Ignacio Gutiérrez Varg:</t>
        </r>
        <r>
          <rPr>
            <sz val="9"/>
            <color indexed="81"/>
            <rFont val="Tahoma"/>
            <family val="2"/>
          </rPr>
          <t xml:space="preserve">
Corregir en brújula, quedo diciembre 31</t>
        </r>
      </text>
    </comment>
    <comment ref="A14" authorId="0" shapeId="0">
      <text>
        <r>
          <rPr>
            <b/>
            <sz val="9"/>
            <color indexed="81"/>
            <rFont val="Tahoma"/>
            <family val="2"/>
          </rPr>
          <t>Julio Ignacio Gutiérrez Varg:</t>
        </r>
        <r>
          <rPr>
            <sz val="9"/>
            <color indexed="81"/>
            <rFont val="Tahoma"/>
            <family val="2"/>
          </rPr>
          <t xml:space="preserve">
Indicador:
Avance en ejecución de recursos para el desarrollo de intercambios de conocimientos Col-Col </t>
        </r>
      </text>
    </comment>
    <comment ref="A16" authorId="0" shapeId="0">
      <text>
        <r>
          <rPr>
            <b/>
            <sz val="9"/>
            <color indexed="81"/>
            <rFont val="Tahoma"/>
            <family val="2"/>
          </rPr>
          <t>Julio Ignacio Gutiérrez Varg:</t>
        </r>
        <r>
          <rPr>
            <sz val="9"/>
            <color indexed="81"/>
            <rFont val="Tahoma"/>
            <family val="2"/>
          </rPr>
          <t xml:space="preserve">
Indicador:
Asignación de recursos de contrapartida nacional a proyectos de Cooperación Internacional alineados con la ENCI 2023-2026.</t>
        </r>
      </text>
    </comment>
    <comment ref="A19" authorId="0" shapeId="0">
      <text>
        <r>
          <rPr>
            <b/>
            <sz val="9"/>
            <color indexed="81"/>
            <rFont val="Tahoma"/>
            <family val="2"/>
          </rPr>
          <t>Julio Ignacio Gutiérrez Varg:</t>
        </r>
        <r>
          <rPr>
            <sz val="9"/>
            <color indexed="81"/>
            <rFont val="Tahoma"/>
            <family val="2"/>
          </rPr>
          <t xml:space="preserve">
Indicadore:
- Estrategia Nacional de Cooperación Internacional - ENCI (o documento que haga sus veces) 2022-2026 elaborada</t>
        </r>
      </text>
    </comment>
    <comment ref="A22" authorId="0" shapeId="0">
      <text>
        <r>
          <rPr>
            <b/>
            <sz val="9"/>
            <color indexed="81"/>
            <rFont val="Tahoma"/>
            <family val="2"/>
          </rPr>
          <t>Julio Ignacio Gutiérrez Varg:</t>
        </r>
        <r>
          <rPr>
            <sz val="9"/>
            <color indexed="81"/>
            <rFont val="Tahoma"/>
            <family val="2"/>
          </rPr>
          <t xml:space="preserve">
Indicador:
 Proyecto estructurado y seguimiento a la implementación de alianzas multiactor. </t>
        </r>
      </text>
    </comment>
  </commentList>
</comments>
</file>

<file path=xl/comments4.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Número de alianzas establecidas de oferta y demanda de cooperación sur-sur </t>
        </r>
      </text>
    </comment>
    <comment ref="A14" authorId="0" shapeId="0">
      <text>
        <r>
          <rPr>
            <b/>
            <sz val="9"/>
            <color indexed="81"/>
            <rFont val="Tahoma"/>
            <family val="2"/>
          </rPr>
          <t>Julio Ignacio Gutiérrez Varg:</t>
        </r>
        <r>
          <rPr>
            <sz val="9"/>
            <color indexed="81"/>
            <rFont val="Tahoma"/>
            <family val="2"/>
          </rPr>
          <t xml:space="preserve">
Indicador:
Proyectos de cooperación Sur Sur y Triangular alineados al Plan Nacional de Desarrollo y a la ENCI</t>
        </r>
      </text>
    </comment>
    <comment ref="A16" authorId="0" shapeId="0">
      <text>
        <r>
          <rPr>
            <b/>
            <sz val="9"/>
            <color indexed="81"/>
            <rFont val="Tahoma"/>
            <family val="2"/>
          </rPr>
          <t>Julio Ignacio Gutiérrez Varg:</t>
        </r>
        <r>
          <rPr>
            <sz val="9"/>
            <color indexed="81"/>
            <rFont val="Tahoma"/>
            <family val="2"/>
          </rPr>
          <t xml:space="preserve">
Indicador:
Número de productos de conocimiento</t>
        </r>
      </text>
    </comment>
  </commentList>
</comments>
</file>

<file path=xl/comments5.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 Plan Maestro de Planeación, seguimiento y evaluación vigencia 2023
</t>
        </r>
      </text>
    </comment>
    <comment ref="A15" authorId="0" shapeId="0">
      <text>
        <r>
          <rPr>
            <b/>
            <sz val="9"/>
            <color indexed="81"/>
            <rFont val="Tahoma"/>
            <family val="2"/>
          </rPr>
          <t>Julio Ignacio Gutiérrez Varg:</t>
        </r>
        <r>
          <rPr>
            <sz val="9"/>
            <color indexed="81"/>
            <rFont val="Tahoma"/>
            <family val="2"/>
          </rPr>
          <t xml:space="preserve">
- Porcentaje de avance en la implementación del plan de trabajo para la estructuración y puesta en funcionamiento del observatorio en la vigencia 2023</t>
        </r>
      </text>
    </comment>
  </commentList>
</comments>
</file>

<file path=xl/comments6.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 Comunicaciones en la vigencia 2023</t>
        </r>
      </text>
    </comment>
    <comment ref="Q16" authorId="0" shapeId="0">
      <text>
        <r>
          <rPr>
            <b/>
            <sz val="9"/>
            <color indexed="81"/>
            <rFont val="Tahoma"/>
            <family val="2"/>
          </rPr>
          <t>Julio Ignacio Gutiérrez Varg:</t>
        </r>
        <r>
          <rPr>
            <sz val="9"/>
            <color indexed="81"/>
            <rFont val="Tahoma"/>
            <family val="2"/>
          </rPr>
          <t xml:space="preserve">
La fecha cambio a enero 1 de 2023</t>
        </r>
      </text>
    </comment>
  </commentList>
</comments>
</file>

<file path=xl/comments7.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del Talento Humano en la vigencia 2023</t>
        </r>
      </text>
    </comment>
    <comment ref="R12" authorId="0" shapeId="0">
      <text>
        <r>
          <rPr>
            <b/>
            <sz val="9"/>
            <color indexed="81"/>
            <rFont val="Tahoma"/>
            <family val="2"/>
          </rPr>
          <t>Julio Ignacio Gutiérrez Varg:</t>
        </r>
        <r>
          <rPr>
            <sz val="9"/>
            <color indexed="81"/>
            <rFont val="Tahoma"/>
            <family val="2"/>
          </rPr>
          <t xml:space="preserve">
</t>
        </r>
        <r>
          <rPr>
            <sz val="12"/>
            <color indexed="81"/>
            <rFont val="Tahoma"/>
            <family val="2"/>
          </rPr>
          <t>Se modificó la fecha final para poder efectuar la notificación del avance del primer trimestre 2023</t>
        </r>
      </text>
    </comment>
  </commentList>
</comments>
</file>

<file path=xl/comments8.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cumplimiento Plan de fortalecmiento de las capacidades internas para estructurar procesos precontractuales.</t>
        </r>
      </text>
    </comment>
  </commentList>
</comments>
</file>

<file path=xl/comments9.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actividades del Plan Institucional de Archivos (PINAR) y del programa de Gestión Documental (PGD)</t>
        </r>
      </text>
    </comment>
  </commentList>
</comments>
</file>

<file path=xl/sharedStrings.xml><?xml version="1.0" encoding="utf-8"?>
<sst xmlns="http://schemas.openxmlformats.org/spreadsheetml/2006/main" count="888" uniqueCount="352">
  <si>
    <t>Reporte consolidado</t>
  </si>
  <si>
    <t>PEI</t>
  </si>
  <si>
    <t>Avance</t>
  </si>
  <si>
    <t>Planes</t>
  </si>
  <si>
    <t>Peso</t>
  </si>
  <si>
    <t>Proyecto</t>
  </si>
  <si>
    <t>Actividades (Hito)</t>
  </si>
  <si>
    <t>Tareas</t>
  </si>
  <si>
    <t>Plan Estratégico Institucional</t>
  </si>
  <si>
    <t>28,09</t>
  </si>
  <si>
    <t>PLAN DE ACCIÓN INSTITUCIONAL 2022</t>
  </si>
  <si>
    <t>28,63</t>
  </si>
  <si>
    <t>Alianzas estratégicas de Oferta y Demanda de CSS establecidas a través alianzas público privadas, acuerdos de contribución o donaciones dirigidas a apalancar planes de trabajo</t>
  </si>
  <si>
    <t>20,84</t>
  </si>
  <si>
    <t>Negociar las alianzas de oferta y demanda de cooperación sur-sur</t>
  </si>
  <si>
    <t>Hacer seguimiento a las alianzas de oferta y demanda de cooperación sur-sur</t>
  </si>
  <si>
    <t>16,67</t>
  </si>
  <si>
    <t>Implementación de la política de prevención de daño antijurídico en las vigencias 2022</t>
  </si>
  <si>
    <t>36,25</t>
  </si>
  <si>
    <t>Realizar mesas de trabajo interinstitucional con entidades aliadas técnicas, beneficiarias, ejecutoras y oferentes de cooperación internacional técnica y financiera no reembolsable, a solicitud de las Direcciones Técnicas y áreas de trabajo de la Age</t>
  </si>
  <si>
    <t>37,5</t>
  </si>
  <si>
    <t>Realizar un espacio de conocimiento con supervisores de contratos de APC-Colombia.</t>
  </si>
  <si>
    <t>Realizar dos conversatorios: Uno dirigido al Grupo interno de trabajo de gestión del Talento Humano de APC-Colombia, con la Comisión Nacional del Servicio Civil, a través del instrumento que la Comisión disponga, respecto al impacto del concurso</t>
  </si>
  <si>
    <t>Proyecto estructurado, producto de la Coordinación de la Estrategia de Alianzas Multiactor, para el desarrollo sostenible</t>
  </si>
  <si>
    <t>27,4</t>
  </si>
  <si>
    <t>Llevar a cabo la estrategia de articulación con el Sistema Nacional de Competitividad e Innovación</t>
  </si>
  <si>
    <t>Apoyar la estructuración de un proyecto de alianzas multiactor</t>
  </si>
  <si>
    <t>Articular los actores que intervienen en la implementación del proyecto de alianzas multiactor</t>
  </si>
  <si>
    <t>Implementación del Plan de trabajo de Control Interno 2022</t>
  </si>
  <si>
    <t>Realizar auditorías de gestión</t>
  </si>
  <si>
    <t>Elaborar los informes de ley</t>
  </si>
  <si>
    <t>Asesorar a los procesos y atender las consultas efectuadas</t>
  </si>
  <si>
    <t>Implementación del Plan Estratégico de Comunicaciones (PEC) en la vigencia 2022</t>
  </si>
  <si>
    <t>Elaborar y publicar el boletín virtual externo La Cooperación es de Todos</t>
  </si>
  <si>
    <t>Elaborar y publicar el boletín interno Noticias Clave</t>
  </si>
  <si>
    <t>Realizar visibilización de la Macrorueda de Filantropía Privada Internacional</t>
  </si>
  <si>
    <t>Posicionar la gestión de la Agencia y hacer rendición de cuentas de este periodo de gobierno a través de plataformas virtuales</t>
  </si>
  <si>
    <t>Alineación de al menos el 80% de la Cooperación Internacional a las prioridades definidas en la ENCI 2019-2022</t>
  </si>
  <si>
    <t>20,7</t>
  </si>
  <si>
    <t>Elaborar y hacer seguimiento a mínimo 20 planes de trabajo para la vigencia 2022 con las fuentes oficiales y no oficiales de cooperación internacional.</t>
  </si>
  <si>
    <t>Elaborar reportes trimestrales de recursos de la cooperación internacional registrados en CÍCLOPE, alineados con la ENCI 2019-2022</t>
  </si>
  <si>
    <t>Realizar evento de Alianzas con Resultados 2022 con las fuentes oficiales y no oficiales, de los resultados obtenidos de la gestión y coordinación de la cooperación internacional</t>
  </si>
  <si>
    <t>Establecimiento de 2 nuevos mecanismos de cooperación internacional con socios tradicionales y/o no tradicionales</t>
  </si>
  <si>
    <t>Apoyar la organización de Macrorrueda de Filantropía y la articulación de actores internacionales</t>
  </si>
  <si>
    <t>Seguimiento a los resultados de la Macrorrueda, de acuerdo a las directrices de la Dirección general</t>
  </si>
  <si>
    <t>Movilización de 400 millones de dólares no reembolsables de la Cooperación Internacional durante la vigencia 2022</t>
  </si>
  <si>
    <t>24,4</t>
  </si>
  <si>
    <t>Identificar y publicar 190 convocatorias de cooperación internacional</t>
  </si>
  <si>
    <t>24,5</t>
  </si>
  <si>
    <t>Acompañar técnicamente 17 convocatorias de cooperación internacional a organizaciones de la sociedad civil</t>
  </si>
  <si>
    <t>Brindar Acompañamiento técnico a 1 Estrategia País y/o Acuerdos Marcos de Cooperación.</t>
  </si>
  <si>
    <t>Hacer seguimiento técnico a mínimo 6 Estrategias País y/o Acuerdos Marcos de Cooperación.</t>
  </si>
  <si>
    <t>Implementar los procedimientos de Constancia de registros de proyectos y expedición de certificados de utilidad común.</t>
  </si>
  <si>
    <t>Balance de la implementación de la Estrategia Nacional de Cooperación Internacional ENCI 2019-2023</t>
  </si>
  <si>
    <t>Elaborar un documento de balance y recomendaciones frente a la Estrategia Nacional de Cooperación Internacional, a partir de los seguimientos de los planes de trabajo sectoriales y territoriales de cooperación internacional y demás insumos estratégic</t>
  </si>
  <si>
    <t>Implementación de la quinta fase Plan Estratégico del Talento Humano (PETH).</t>
  </si>
  <si>
    <t>40,25</t>
  </si>
  <si>
    <t>Formular y publicar los planes que conforman el Plan Estratégico de Talento Hunmano (Plan Institucional de Capacitación, Plan de Estímulos e Incentivos, Plan Anual de Vacantes, Plan Anual de Vacaciones, Plan de Previsión del Talento Humano y Sistema</t>
  </si>
  <si>
    <t>Gestionar, orientar la ejecución y desarrollo de los planes formulados que conforman el PETH</t>
  </si>
  <si>
    <t>25,42</t>
  </si>
  <si>
    <t>Realizar análisis de los resultados de la implementación de los planes bajo responsabilidad del proceso de Talento Humano</t>
  </si>
  <si>
    <t>Identificación, cofinanciación y seguimiento a 6 proyectos de cooperación internacional con recursos de contrapartida nacional, alineados con la ENCI 2019-2022</t>
  </si>
  <si>
    <t>12,5</t>
  </si>
  <si>
    <t>Identificar, evaluar y priorizar los proyectos de cooperación suceptibles a ser apoyados con recursos de contrapartida nacional</t>
  </si>
  <si>
    <t>Suscribir los convenios que formalizan los proyectos</t>
  </si>
  <si>
    <t>Supervisar la ejecución de los convenios que formalizan los proyectos</t>
  </si>
  <si>
    <t>Fortalecimiento de la disponibilidad, integridad y confidencialidad de la información para la toma de decisiones</t>
  </si>
  <si>
    <t>Definir la arquitectura empresarial de la entidad, a nivel de TICS, información, aplicaciones e infraestructura tecnológica, para optimizar procesos.</t>
  </si>
  <si>
    <t>Implementar las actividades del plan estratégico de tecnologias de la información durante y realizar seguimiento a su ejecución</t>
  </si>
  <si>
    <t>Gestionar las acciones necesarias para obtener la certificación en la norma NTC ISO 27001:2013</t>
  </si>
  <si>
    <t>Dinamización del Sistema Nacional de Cooperación Internacional de Colombia</t>
  </si>
  <si>
    <t>33,75</t>
  </si>
  <si>
    <t>Llevar a cabo actividades de fortalecimiento de capacidades en gestión de cooperación internacional, orientadas a actores territoriales y nacionales.</t>
  </si>
  <si>
    <t>Apoyar la articulación de los actores nacionales públicos y privados, en el ejercicio de la macrorueda de cooperación con la filantropía internacional.</t>
  </si>
  <si>
    <t>Hacer seguimiento a los resultados obtenidos con el desarrollo de la primera macrorueda de cooperación con filantropía internacional.</t>
  </si>
  <si>
    <t>Ejecución de recursos de cooperación internacional no reembolsable administrados por la Entidad</t>
  </si>
  <si>
    <t>14,75</t>
  </si>
  <si>
    <t>Revisar y actualizar la documentación asociada al proceso de administración de recursos de cooperación internacional no reembolsable</t>
  </si>
  <si>
    <t>Programar la distribución y ejecución de los recursos entregados en administración, conforme a la voluntad del donante y en coordinación con el aliado técnico</t>
  </si>
  <si>
    <t>Gestionar las acciones necesarias para la recolección y elaboración de documentos técnicos que permitan dar inicio a los procesos de contratación</t>
  </si>
  <si>
    <t>Ejecutar los recursos de cooperación internacional no reembolsables entregados en administración a APC - Colombia.</t>
  </si>
  <si>
    <t>Realizar seguimiento a la ejecución de los recursos de cooperación internacional no reembolsable administrados por APC - Colombia.</t>
  </si>
  <si>
    <t>Proyectos ejecutados de CSS o Triangular en alineación a las prioridades de los mecanismos de integración regional de América Latina.</t>
  </si>
  <si>
    <t>Hacer seguimiento a los proyectos en el marco de las instancias de los mecanismos de integración regional de America Latina</t>
  </si>
  <si>
    <t>Canalización de donaciones en especie</t>
  </si>
  <si>
    <t>Promocionar a nivel interno y externo el instrumento que orienta el procedimiento actualizado de donaciones en especie en la entidad</t>
  </si>
  <si>
    <t>Otorgar los poderes requeridos para los trámites de nacionalización de las donaciones en especie</t>
  </si>
  <si>
    <t>Realizar los trámites correspondientes para que las donaciones en especie sean canalizadas hacia los beneficiarios finales, despues de recibir confirmación de la nacionalización de la mercancia</t>
  </si>
  <si>
    <t>Proyectos de Cooperación Sur-Sur ejecutados en doble vía con países de América Latina y el Caribe. (Megameta)</t>
  </si>
  <si>
    <t>21,25</t>
  </si>
  <si>
    <t>Hacer seguimiento a los proyectos en doble vía con países de América Latina y el Caribe</t>
  </si>
  <si>
    <t>17,5</t>
  </si>
  <si>
    <t>Nuevos socios de África, Sudeste Asiático y Eurasia con proyectos de CSS o Triangular en ejecución, bajo el modelo de agregación de valor. (Megameta)</t>
  </si>
  <si>
    <t>26,25</t>
  </si>
  <si>
    <t>Negociar los nuevos socios de África, Sudeste Asiático y Eurasia</t>
  </si>
  <si>
    <t>Hacer seguimiento a las iniciativas de CSS con los nuevos socios de de África, Sudeste Asiático y Eurasia</t>
  </si>
  <si>
    <t>Elaboración y socialización de documentos de análisis de la Asistencia Oficial al Desarrollo (AOD) que recibe el país</t>
  </si>
  <si>
    <t>Elaborar documento de análisis de Cooperación Internacional 2021</t>
  </si>
  <si>
    <t>Construir un manual de ayuda al usuario para el registro de proyectos de cooperación ante la Agencia</t>
  </si>
  <si>
    <t>Generación de productos de conocimiento de la Cooperación Sur-Sur</t>
  </si>
  <si>
    <t>8,34</t>
  </si>
  <si>
    <t>Elaborar los productos de conocimiento de la CSS en el marco del Hub de Conocimiento</t>
  </si>
  <si>
    <t>Difundir los productos de conocimiento de la CSS</t>
  </si>
  <si>
    <t>Proyectos ejecutados de Cooperación Sur-Sur y Triangular con enfoque tecnológico (Megameta)</t>
  </si>
  <si>
    <t>16,25</t>
  </si>
  <si>
    <t>Hacer seguimiento a los proyectos con enfoque tecnológico</t>
  </si>
  <si>
    <t>Informe de balance o cierre de los proyectos con enfoque tecnológico</t>
  </si>
  <si>
    <t>7,5</t>
  </si>
  <si>
    <t>Desarrollo de 6 intercambios de conocimiento Col-Col</t>
  </si>
  <si>
    <t>37,34</t>
  </si>
  <si>
    <t>Desarrollar encuentros de intercambio Col-Col</t>
  </si>
  <si>
    <t>41,67</t>
  </si>
  <si>
    <t>Hacer seguimiento a los intercambios Col-Col 2021 y 2022 según aplique</t>
  </si>
  <si>
    <t>Ejecución del Plan Maestro de Planeación, seguimiento y evaluación vigencia 2022</t>
  </si>
  <si>
    <t>48,5</t>
  </si>
  <si>
    <t>Identificar y programar las acciones del Plan Maestro de Planeación, seguimiento y evaluación vigencia 2022</t>
  </si>
  <si>
    <t>Desarrollar las acciones del Plan Maestro de Planeación, seguimiento y evaluación vigencia 2022</t>
  </si>
  <si>
    <t>Efectuar seguimiento a la ejecución de las acciones del Plan Maestro de Planeación, seguimiento y evaluación vigencia 2022</t>
  </si>
  <si>
    <t>Fortalecimiento de las capacidades internas para la elaboracion de los estudios previos de los estructuradores de proceso.</t>
  </si>
  <si>
    <t>Definir las capacitaciones requeridas en la entidad para fortalecer los procesos de la gestión, precontractual, contractual y postcontractual</t>
  </si>
  <si>
    <t>Ejecutar las capacitaciones definidas</t>
  </si>
  <si>
    <t>Aplicar el instrumento de medición de la percepción sobre las acciones de capacitación adelantadas y analizar los resultados con recomendaciones para la mejora</t>
  </si>
  <si>
    <t>Implementación del PINAR 2021</t>
  </si>
  <si>
    <t>Formular el plan de acción de actividades de Gestión Documental para la vigencia 2022</t>
  </si>
  <si>
    <t>Revisar y/o actualizar, en caso de ser necesario, las Tablas de Retención Documental de la Entidad</t>
  </si>
  <si>
    <t>Ejecución del plan de acción de actividades de Gestión Documental formulado para la vigencia 2022</t>
  </si>
  <si>
    <t>10,84</t>
  </si>
  <si>
    <t>Revisar, actualizar y aplicar el instrumento de medición de la percepción de Gestión Documental y analizar los resultados</t>
  </si>
  <si>
    <t>Estructuración y puesta en marcha del Observatorio de Cooperación Internacional</t>
  </si>
  <si>
    <t>40,4</t>
  </si>
  <si>
    <t>Acompañar a las direcciones técnicas en la definición del plan de trabajo para la puesta en marcha del observatorio</t>
  </si>
  <si>
    <t>Proyectar, a partir de insumos técnicos, el acto administrativo por el cual se adopte el observatorio</t>
  </si>
  <si>
    <t>Estructurar y mantener actualizado el micrositio del observatorio</t>
  </si>
  <si>
    <t>Ejecutar las acciones del plan de trabajo a cargo de la Dirección de Coordinación Internacional</t>
  </si>
  <si>
    <t>Ejecutar las acciones del plan de trabajo a cargo de la Dirección de Demanda</t>
  </si>
  <si>
    <t>Ejecutar las acciones del plan de trabajo a cargo de la Dirección de Oferta, en el marco del hub de conocimiento</t>
  </si>
  <si>
    <t>Realizar seguimiento y actualización a la implementación del plan de trabajo para la puesta en marcha del observatorio.</t>
  </si>
  <si>
    <t>Plan Anticorrupción y Atención al Ciudadano 2022</t>
  </si>
  <si>
    <t>27,56</t>
  </si>
  <si>
    <t>Gestión de Riesgos de Corrupción</t>
  </si>
  <si>
    <t>41,5</t>
  </si>
  <si>
    <t>Actualizar y publicar el Mapa de Riesgos de Corrupción en la sede electrónica de la entidad</t>
  </si>
  <si>
    <t>Actualizar y publicar la Política de Gestión del Riesgo</t>
  </si>
  <si>
    <t>Monitorear, hacer seguimiento y revisión a los riesgos de corrupción, tratamientos y controles</t>
  </si>
  <si>
    <t>Evaluar la gestión de riesgos de la entidad en cumplimiento de las responsabilidades de la primera y segunda línea defensa</t>
  </si>
  <si>
    <t>Rendición de Cuentas</t>
  </si>
  <si>
    <t>12,69</t>
  </si>
  <si>
    <t>Publicar de boletín virtual La Cooperación es de todos</t>
  </si>
  <si>
    <t>14,3</t>
  </si>
  <si>
    <t>Elaborar y socializar con cooperantes y partes interesadas el documento de análisis del comportamiento de la Cooperación Internacional no reembolsable 2021</t>
  </si>
  <si>
    <t>Elaborar y socializar con socios del Sur Global y partes interesadas el documento de análisis del Comportamiento de la Cooperación Sur - Sur en 2021.</t>
  </si>
  <si>
    <t>Realizar ejercicio de diálogo de Alianzas con Resultados con las fuentes oficiales y no oficiales, de los resultados obtenidos de la gestión y coordinación de la cooperación internacional durante la vigencia 2022.</t>
  </si>
  <si>
    <t>Realizar por parte de la Dirección de Coordinación Interinstitucional al menos un evento que incluya el componente de Rendición de Cuentas</t>
  </si>
  <si>
    <t>Realizar y evaluar la audiencia pública de rendición de cuentas, y publicar el informe en página web</t>
  </si>
  <si>
    <t>Diseñar e implementar la estrategia para producir y reportar/divulgar la información relacionada con los avances de la entidad del aporte a la implementación del Acuerdo de Paz de acuerdo a lineamientos del DAPRE, Consejería para la Estabilización y</t>
  </si>
  <si>
    <t>14,2</t>
  </si>
  <si>
    <t>MECANISMOS PARA MEJORAR LA ATENCIÓN AL CIUDADANO</t>
  </si>
  <si>
    <t>30,48</t>
  </si>
  <si>
    <t>Brindar asesoría externa para el recibo en el país de donaciones en especie</t>
  </si>
  <si>
    <t>7,1</t>
  </si>
  <si>
    <t>Brindar asesoría externa sobre el servicio de administración de recursos de cooperación internacional no reembolsable</t>
  </si>
  <si>
    <t>Incorporar mejoras al formulario de PQRSD</t>
  </si>
  <si>
    <t>Realizar acciones que permitan mejorar el uso y aseguramiento de la página web.</t>
  </si>
  <si>
    <t>Orientar la capacitación para un manejo eficiente y oportuno al Derecho de Petición</t>
  </si>
  <si>
    <t>Divulgar e implementar el protocolo de atención telefónica y virtual, en los meses de marzo y julio de 2022</t>
  </si>
  <si>
    <t>Consolidar y publicar en el SIGEPRE del instrumento institucional para la medición de la percepción frente a la prestación de los servicios misionales de la información recibida de (DCI, OFERTA y DEMANDA)</t>
  </si>
  <si>
    <t>Medir la percepción del servicio al ciudadano frente a la atención de las PQRSD y públicar la información en SIGEPRE y en Brujula</t>
  </si>
  <si>
    <t>Aplicar incentivos para destacar el desempeño de los servidores en relación al servicio prestado al ciudadano.</t>
  </si>
  <si>
    <t>Realizar mejoras sobre el portal de servicio de la Agencia.</t>
  </si>
  <si>
    <t>Incorporar mejoras al espacio de preguntas frecuentes de la sede electrónica de la entidad</t>
  </si>
  <si>
    <t>Implementar acciones para mejorar la accesibilidad a la información y canales de atención dispuestos por la entidad</t>
  </si>
  <si>
    <t>Implementar los procesos de constancia de registro de proyectos y emisión de Certificados de Utilidad Común y brindar capacitaciones a los actores vinculados a dichos procesos (Entidades nacionales y/o territoriales, Cooperantes Internacionales)</t>
  </si>
  <si>
    <t>Medir la satisfacción del ciudadano frente a los diferentes canales de comunicación dispuestos por la entidad</t>
  </si>
  <si>
    <t>7,7</t>
  </si>
  <si>
    <t>MECANISMOS DE TRANSPARENCIA Y ACCESO A LA INFORMACIÓN</t>
  </si>
  <si>
    <t>29,12</t>
  </si>
  <si>
    <t>Consolidar y publicar el informe de las respuestas oportunamente a las solicitudes de PQRSD presentadas por la ciudadanía durante la vigencia n los términos estipulados por la ley 1712 de 2014.</t>
  </si>
  <si>
    <t>Depurar y mantener actualizado el esquema de publicaciones en los términos estipulados por la ley 1712 de 2014</t>
  </si>
  <si>
    <t>Hacer seguimiento y actualizar el acceso a contenidos de la página web, según lo estipulado en la Ley 1712 de 2014 y su reglamentación</t>
  </si>
  <si>
    <t>Adelantar capacitación ORFEO.</t>
  </si>
  <si>
    <t>Evaluar la percepción frente a la Gestión Documental de la Entidad</t>
  </si>
  <si>
    <t>Seguimiento y verificación al cumplimiento de los requisitos de la Ley 1712 de 2014.</t>
  </si>
  <si>
    <t>Mantener actualizado el normo grama de la entidad</t>
  </si>
  <si>
    <t>INICIATIVAS ADICIONALES (INTEGRIDAD)</t>
  </si>
  <si>
    <t>27,5</t>
  </si>
  <si>
    <t>Documentar el procedimiento para el control y seguimiento de las declaraciones de conflicto de intereses que ingresan por los canales dispuestos por la Entidad.</t>
  </si>
  <si>
    <t>Fortalecer las competencias de los servidores de APC Colombia en materia de integridad y lucha contra la corrupcion</t>
  </si>
  <si>
    <t>Realizar acciones para la promoción de los valores del servicio público y el código de integridad al interior de la entidad y medir su apropiación</t>
  </si>
  <si>
    <t>Diseñar y realizar campaña referente al tema anticorrupción</t>
  </si>
  <si>
    <r>
      <t>Informe de balance o cierre de los proyectos</t>
    </r>
    <r>
      <rPr>
        <sz val="11"/>
        <color rgb="FFFF0000"/>
        <rFont val="Calibri"/>
        <family val="2"/>
        <scheme val="minor"/>
      </rPr>
      <t xml:space="preserve"> Hacer seguimiento a los proyectos en doble vía con países de América Latina y el Caribe</t>
    </r>
  </si>
  <si>
    <r>
      <t>Informe de balance o cierre de los proyectos</t>
    </r>
    <r>
      <rPr>
        <sz val="11"/>
        <color rgb="FFFF0000"/>
        <rFont val="Calibri"/>
        <family val="2"/>
        <scheme val="minor"/>
      </rPr>
      <t xml:space="preserve"> </t>
    </r>
  </si>
  <si>
    <t xml:space="preserve">Fecha inicio </t>
  </si>
  <si>
    <t>fecha final</t>
  </si>
  <si>
    <t>Efectuar análisis del cumplimiento al Plan de Acción de Comunicaciones</t>
  </si>
  <si>
    <t>Implementación del PINAR 2022</t>
  </si>
  <si>
    <t>Presupuesto</t>
  </si>
  <si>
    <r>
      <t xml:space="preserve">Plan de Acción 2022
</t>
    </r>
    <r>
      <rPr>
        <sz val="11"/>
        <color theme="1"/>
        <rFont val="Calibri"/>
        <family val="2"/>
        <scheme val="minor"/>
      </rPr>
      <t>Seguimiento a Junio 30 de 2022</t>
    </r>
  </si>
  <si>
    <t>Realizar mesas de trabajo interinstitucional con entidades aliadas técnicas, beneficiarias, ejecutoras y oferentes de cooperación internacional técnica y financiera no reembolsable, a solicitud de las Direcciones Técnicas y áreas de trabajo de la Agencia</t>
  </si>
  <si>
    <t xml:space="preserve">Indicador </t>
  </si>
  <si>
    <t>Actividades</t>
  </si>
  <si>
    <t>Descripción</t>
  </si>
  <si>
    <t>Observaciones al avance del proyecto</t>
  </si>
  <si>
    <t>Meta
Anual</t>
  </si>
  <si>
    <r>
      <t xml:space="preserve">Alianzas estratégicas de Oferta y Demanda de CSS establecidas a través alianzas público privadas, acuerdos de contribución o donaciones dirigidas a apalancar planes de trabajo  </t>
    </r>
    <r>
      <rPr>
        <sz val="20"/>
        <color theme="1"/>
        <rFont val="Calibri"/>
        <family val="2"/>
        <scheme val="minor"/>
      </rPr>
      <t>(*)</t>
    </r>
  </si>
  <si>
    <r>
      <t xml:space="preserve">Implementación de la política de prevención de daño antijurídico en las vigencias 2022  </t>
    </r>
    <r>
      <rPr>
        <sz val="20"/>
        <color theme="1"/>
        <rFont val="Calibri"/>
        <family val="2"/>
        <scheme val="minor"/>
      </rPr>
      <t xml:space="preserve"> (*)</t>
    </r>
  </si>
  <si>
    <r>
      <t xml:space="preserve">Implementación del Plan Estratégico de Comunicaciones (PEC) en la vigencia 2022  </t>
    </r>
    <r>
      <rPr>
        <sz val="20"/>
        <color theme="1"/>
        <rFont val="Calibri"/>
        <family val="2"/>
        <scheme val="minor"/>
      </rPr>
      <t xml:space="preserve"> (*)</t>
    </r>
  </si>
  <si>
    <r>
      <t xml:space="preserve">Establecimiento de 2 nuevos mecanismos de cooperación internacional con socios tradicionales y/o no tradicionales    </t>
    </r>
    <r>
      <rPr>
        <sz val="20"/>
        <color theme="1"/>
        <rFont val="Calibri"/>
        <family val="2"/>
        <scheme val="minor"/>
      </rPr>
      <t>(*)</t>
    </r>
  </si>
  <si>
    <r>
      <t xml:space="preserve">Identificación, cofinanciación y seguimiento a 6 proyectos de cooperación internacional con recursos de contrapartida nacional, alineados con la ENCI 2019-2022   </t>
    </r>
    <r>
      <rPr>
        <sz val="20"/>
        <color theme="1"/>
        <rFont val="Calibri"/>
        <family val="2"/>
        <scheme val="minor"/>
      </rPr>
      <t>(*)</t>
    </r>
  </si>
  <si>
    <r>
      <t xml:space="preserve">Canalización de donaciones en especie  </t>
    </r>
    <r>
      <rPr>
        <sz val="20"/>
        <color theme="1"/>
        <rFont val="Calibri"/>
        <family val="2"/>
        <scheme val="minor"/>
      </rPr>
      <t xml:space="preserve"> (*)</t>
    </r>
  </si>
  <si>
    <r>
      <t xml:space="preserve">Proyectos de Cooperación Sur-Sur ejecutados en doble vía con países de América Latina y el Caribe. (Megameta) </t>
    </r>
    <r>
      <rPr>
        <sz val="20"/>
        <color theme="1"/>
        <rFont val="Calibri"/>
        <family val="2"/>
        <scheme val="minor"/>
      </rPr>
      <t xml:space="preserve"> (*)</t>
    </r>
  </si>
  <si>
    <r>
      <t xml:space="preserve">Elaboración y socialización de documentos de análisis de la Asistencia Oficial al Desarrollo (AOD) que recibe el país   </t>
    </r>
    <r>
      <rPr>
        <sz val="20"/>
        <color theme="1"/>
        <rFont val="Calibri"/>
        <family val="2"/>
        <scheme val="minor"/>
      </rPr>
      <t>(*)</t>
    </r>
  </si>
  <si>
    <t>(*) : Para estos entregables, como se puede apreciar, el avance de la meta anual del indicador a la fecha de corte y el avance porcentual promedio de las actividadesdel entregable, evidencia falta de coherencia por defecto o por exceso en el avance de uno y otro, es decir pareciera como si el avance de las actividades no incidiera para el alcance de la meta. Se exceptúa de este criterio en lo relacionado con el indicador del entregable "Alineación de al menos el 80% de la Cooperación Internacional a las prioridades definidas en la ENCI 2019-2022", por cuanto las metas son independientes, crecientes para cada período, hasta llegar a un mínimo 80% en el último período. Existen otro tipo de indicadores en que la meta es alcanzar en el último período la totalidad de la meta anual, para lo cual se recomienda en un futuro establecer para cada perído como meta parcial, avances porcentuales, hasta llegar a un 100% en el último perído.</t>
  </si>
  <si>
    <t>Entregable/Proyecto</t>
  </si>
  <si>
    <t xml:space="preserve">Avance del Indicador </t>
  </si>
  <si>
    <t>1º trimestre</t>
  </si>
  <si>
    <t>2º trimestre</t>
  </si>
  <si>
    <t>3º trimestre</t>
  </si>
  <si>
    <t>4º trimestre</t>
  </si>
  <si>
    <t>Meta</t>
  </si>
  <si>
    <t xml:space="preserve">Avance </t>
  </si>
  <si>
    <t>ACUMULADO</t>
  </si>
  <si>
    <t>No</t>
  </si>
  <si>
    <t>PROCESO</t>
  </si>
  <si>
    <t>AVANCE ENTIDAD</t>
  </si>
  <si>
    <t>Preparación y Formulación</t>
  </si>
  <si>
    <t>Identificación y Priorización</t>
  </si>
  <si>
    <t>Implementación y Seguimiento</t>
  </si>
  <si>
    <t>Direccionamiento Estratégico</t>
  </si>
  <si>
    <t>Gestión de Comunicaciones</t>
  </si>
  <si>
    <t>Gestión de Talento Humano</t>
  </si>
  <si>
    <t>Gestión Contractual</t>
  </si>
  <si>
    <t>Gestión Administrativa</t>
  </si>
  <si>
    <t>Gestión Jurídica</t>
  </si>
  <si>
    <t>Evaluación, Control y Mejora</t>
  </si>
  <si>
    <t>Administración de Recursos</t>
  </si>
  <si>
    <t>Movilización de 800 millones de dólares no reembolsables de la Cooperación Internacional durante la vigencia 2023</t>
  </si>
  <si>
    <t>Identificar y publicar mínimo 250 convocatorias de cooperación internacional</t>
  </si>
  <si>
    <t>Acompañar técnicamente mínimo 20 convocatorias de cooperación internacional a organizaciones de la sociedad civil</t>
  </si>
  <si>
    <t xml:space="preserve">Brindar Acompañamiento técnico a 1 Estrategia País y/o Acuerdos Marcos de Cooperación.
</t>
  </si>
  <si>
    <t>Hacer seguimiento técnico a mínimo 11 Estrategias País y/o Acuerdos Marcos de Cooperación.</t>
  </si>
  <si>
    <t>Dar respuesta al 100% de las solicitudes de CUC</t>
  </si>
  <si>
    <t>Desarollar 2 actividades de capacitación para entidades nacionales y teritoriales sobre Certificado de Utilidad Común - CUC</t>
  </si>
  <si>
    <t>31/11/2023</t>
  </si>
  <si>
    <t>Alineación de al menos el 80% de la Cooperación Internacional a las prioridades definidas en la ENCI 2023-2026</t>
  </si>
  <si>
    <t>Elaborar y hacer seguimiento a mínimo 27 planes de trabajo para la vigencia 2022 con las fuentes oficiales y no oficiales de cooperación internacional. (15multilaterales, 12 Bilaterales)</t>
  </si>
  <si>
    <t>Elaborar y socializar los reportes trimestrales de recursos de la cooperación internacional registrados en CÍCLOPE, alineados con la ENCI 2023-2026</t>
  </si>
  <si>
    <t xml:space="preserve">Realizar evento de Alianzas con Resultados 2023 con las fuentes oficiales y no oficiales, de los resultados obtenidos de la gestión y coordinación de la cooperación internacional </t>
  </si>
  <si>
    <t>Elaboración de productos de análisis de la Asistencia Oficial al Desarrollo (AOD) que recibe el país</t>
  </si>
  <si>
    <t>Elaborar documento de análisis de Cooperación Internacional 2022</t>
  </si>
  <si>
    <t>Consolidar al menos 10 infografias de las fuentes de cooperación</t>
  </si>
  <si>
    <t>Inclusión de mecanismos innovadores en Estrategias País</t>
  </si>
  <si>
    <t>Socializar el mecanismo de pago por resultados con al menos 10 aliados de la cooperación internacional</t>
  </si>
  <si>
    <t>Realizar dos (2) eventos de espacios de conocimiento</t>
  </si>
  <si>
    <t>Proponer inclusión de mecanismo en negociación de estrategias país</t>
  </si>
  <si>
    <t>Establecimiento de Alianzas estratégicas de Cooperación Sur - Sur y Cooperación Triangular en la vigencia 2023</t>
  </si>
  <si>
    <t>Establecer las alianzas  estratégicas</t>
  </si>
  <si>
    <t>Hacer seguimiento a las alianzas estratégicas</t>
  </si>
  <si>
    <t xml:space="preserve"> </t>
  </si>
  <si>
    <t>Generación de productos  de conocimiento de la Cooperación Sur-Sur en el marco del hub de gestión de conocimiento</t>
  </si>
  <si>
    <t>Elaborar los productos de conocimiento</t>
  </si>
  <si>
    <t>Difundir los productos de conocimiento</t>
  </si>
  <si>
    <t xml:space="preserve">Proyectos de cooperación Sur Sur y Triangular de la vigencia 2023 alineados al Plan Nacional de Desarrollo y a la ENCI  </t>
  </si>
  <si>
    <t>Negociar los proyectos</t>
  </si>
  <si>
    <t xml:space="preserve">Apoyar la estructuración de un nuevo proyecto de alianzas multiactor </t>
  </si>
  <si>
    <t xml:space="preserve">Implementación y seguimiento de la Estrategia de Alianzas Multiactor, para el desarrollo sostenible.
</t>
  </si>
  <si>
    <t>Cofinanciación de Proyectos de Cooperación Internacional con recursos de Contrapartida Nacional alineados con la ENCI.</t>
  </si>
  <si>
    <t>Identificar, evaluar y priorizar los proyectos susceptibles a ser apoyados con recursos de contrapartida de APC-Colombia</t>
  </si>
  <si>
    <t>Supervisar la ejecución de los convenios.</t>
  </si>
  <si>
    <t>Estrategia Nacional de Cooperación Internacional - ENCI  2023-2026</t>
  </si>
  <si>
    <t xml:space="preserve">Elaborar e implementar la propuesta metodológica para la construcción de la ENCI 2023 - 2026 </t>
  </si>
  <si>
    <t xml:space="preserve">Elaborar el documento Estrategia Nacional de Cooperación Internacional - ENCI 2023 - 2026 </t>
  </si>
  <si>
    <t>Socializar la ENCI 2023 - 2026</t>
  </si>
  <si>
    <t xml:space="preserve">Realizar espacios de articulación interinstitucional del Sistema Nacional de Cooperación Internacional realizados 2023 </t>
  </si>
  <si>
    <t xml:space="preserve">Desarrollo de Estrategia Colombia Enseña a Colombia - intercambios de conocimiento Col - Col  </t>
  </si>
  <si>
    <t>Desarrollar intercambios de conocimiento Col-Col (nuevos)</t>
  </si>
  <si>
    <t>Realizar seguimiento a los intercambios Col-Col desarrollados en las vigencias 2022 y 2023  - según aplique</t>
  </si>
  <si>
    <r>
      <t xml:space="preserve">Implementación del Plan Estratégico de Comunicaciones (PEC) en la vigencia 2023 </t>
    </r>
    <r>
      <rPr>
        <sz val="20"/>
        <color theme="1"/>
        <rFont val="Calibri"/>
        <family val="2"/>
        <scheme val="minor"/>
      </rPr>
      <t xml:space="preserve"> </t>
    </r>
  </si>
  <si>
    <t>Elaborar y publicar el boletín virtual externo "La Cooperación es de Todos</t>
  </si>
  <si>
    <t>Atender oportunamente la demanda de los clientes internos de APC-Colombia</t>
  </si>
  <si>
    <t>Visibilizar a la entidad a través de un evento central</t>
  </si>
  <si>
    <t>Posicionar la gestión de la Agencia a través de redes sociales y medios electrónicos</t>
  </si>
  <si>
    <t>Efectuar análisis del cumplimiento del Plan de Acción de Comunicaciones 2023</t>
  </si>
  <si>
    <t>Ejecución del Plan Maestro de Planeación, seguimiento y evaluación vigencia 2023</t>
  </si>
  <si>
    <t>Efectuar seguimiento a la ejecución de las acciones del Plan Maestro de Planeación, seguimiento y evaluación vigencia 2023</t>
  </si>
  <si>
    <t>Desarrollar las acciones del Plan Maestro de Planeación, seguimiento y evaluación vigencia 2023</t>
  </si>
  <si>
    <t>Identificar y programar las acciones del Plan Maestro de Planeación, seguimiento y evaluación vigencia 2023</t>
  </si>
  <si>
    <t>Implementación del Plan de trabajo de Control Interno 2023</t>
  </si>
  <si>
    <r>
      <t xml:space="preserve">Implementación de la política de prevención de daño antijurídico en las vigencia 2023  </t>
    </r>
    <r>
      <rPr>
        <sz val="20"/>
        <color theme="1"/>
        <rFont val="Calibri"/>
        <family val="2"/>
        <scheme val="minor"/>
      </rPr>
      <t xml:space="preserve"> </t>
    </r>
  </si>
  <si>
    <t>Realizar mesas de trabajo interinstitucional con entidades aliadas técnicas, beneficiarias, ejecutoras y oferentes de cooperación internacional técnica y financiera no reembolsable, a solicitud de las Direcciones Técnicas y áreas de trabajo de la Agencia.</t>
  </si>
  <si>
    <t>Realizar dos conversatorios dirigidos al  Grupo interno de trabajo de gestión del Talento Humano  de APC-Colombia.</t>
  </si>
  <si>
    <t>Estructuración y puesta en funcionamiento del Observatorio de Cooperación Internacional</t>
  </si>
  <si>
    <t>Ejecutar las acciones del plan de trabajo a cargo del proceso de Gestión de Tecnologías de la Información</t>
  </si>
  <si>
    <t>Ejecutar las acciones del plan de trabajo a cargo de la Dirección de Coordinación Interinstitucional</t>
  </si>
  <si>
    <t>Ejecutar las acciones del plan de trabajo a cargo del proceso de Gestión de Comunicaciones</t>
  </si>
  <si>
    <t>Realizar seguimiento a la implementación del plan de trabajo para la puesta en marcha del observatorio.</t>
  </si>
  <si>
    <t>Propuesta para la implementación del PINAR 2023, para revisión de la alta direccion y validación final por parte del Archivo General de la Nación</t>
  </si>
  <si>
    <t>Formular el plan de acción de actividades de Gestión Documental para la vigencia 2023</t>
  </si>
  <si>
    <t>Ejecución del plan de acción de las actividades de Gestión Documental formuladas en  Plan Anual de Actividadesdel Plan Institucional de Archivos (PINAR) y del programa de Gestión Documental (PGD)para la vigencia 2023</t>
  </si>
  <si>
    <t>Fortalecimiento de las capacidades internas para estructurar los procesos precontractuales</t>
  </si>
  <si>
    <t>Sostener el Modelo de Operación de TIC</t>
  </si>
  <si>
    <t>Incrementar las capacidades de TIC</t>
  </si>
  <si>
    <t>Plan Estratégico del Talento Humano (PETH).</t>
  </si>
  <si>
    <t xml:space="preserve">Formular y publicar los planes que conforman el Plan Estratégico de Talento Hunmano (Plan Institucional de Capacitación, Plan de Estímulos e Incentivos, Plan Anual de Vacantes, Plan Anual de Vacaciones, Plan de Previsión del Talento Humano y Sistema de Gestión de Seguridad y Salud en el Trabajo) </t>
  </si>
  <si>
    <t>Gestionar la ejecución de los planes formulados que conforman el PETH</t>
  </si>
  <si>
    <t>1/31/2023</t>
  </si>
  <si>
    <t>Canalización de Donaciones en Especie a través de APC-Colombia, que contribuyen a las prioridades de Gobierno</t>
  </si>
  <si>
    <t>Promocionar a nivel interno y externo el instrumento que orienta el procedimiento actuallizado de donaciones en especie en la entidad</t>
  </si>
  <si>
    <t>Otorgar los documentos requeridos para los trámites de importación, nacionalización y transporte  de las donaciones en especie</t>
  </si>
  <si>
    <t>Realizar la verificación en campo y entrega de las donaciones en especie canalizadas a los beneficiarios finales, después de recibir confirmación de la nacionalización de la mercancía.</t>
  </si>
  <si>
    <t>31/122023</t>
  </si>
  <si>
    <t>Adelantar los procesos de contratación para la ejecución de recursos de cooperación internacional no reembolsable administrados por la entidad.</t>
  </si>
  <si>
    <t>Ejecutar los recursos de cooperación internacional no reembolsable entregados en administración a APC-Colombia.</t>
  </si>
  <si>
    <t>Presentar oportunamente los informes de seguimiento acordados con el Donante.</t>
  </si>
  <si>
    <t>31/012023</t>
  </si>
  <si>
    <t>Validación de información para elaboración de estados financieros</t>
  </si>
  <si>
    <t>Registrar oportunamente las obligaciones tramitadas al grupo financiero</t>
  </si>
  <si>
    <t>Analizar y depurar las cuentas contables</t>
  </si>
  <si>
    <t>La ejecución del proyecto inicia a partir del mes de abril de 2023</t>
  </si>
  <si>
    <t>Apoyar la implementación del proyecto de alianza multiactor estructurado en 2023</t>
  </si>
  <si>
    <t>Ala fecha el proyecto no ha desarrolla do intercambios, se ha adelantado la parte logistica para la realización de intercambios a partir de mayo, el avance promedio del proyecto es del 3.2%</t>
  </si>
  <si>
    <t>Se programo el incio de la actividad en el mes de marzo, a marzo 30 no se desarrollo ningun intercambio</t>
  </si>
  <si>
    <t>Hacer seguimiento a los proyectos</t>
  </si>
  <si>
    <t>Gestión de Tecnologías de la información y las
 Comunicaciones</t>
  </si>
  <si>
    <t>Fortalecimiento y Sosteniblidad de las capacidades de las tecnologías de la información.</t>
  </si>
  <si>
    <t>sin avance</t>
  </si>
  <si>
    <t>El desarrollo del proyecto durante el trimestre se llevo acabo según lo programado, lo cual se evidencia con algunos de los soportes presentados, se recomienda verificar los soportes antes de anexarlos al reporte de avance de futuros períodos, por cuanto respecto del avance de la actividad de realizar un espacio de conocimiento, el proceso de gestión jurídica aportó como soportes los de la actividad realizada el 24 de octubre de 2023, no obstante haber realizado el espacio de capacitación en marzo de 2023, acorde con lo programado. eñl avance de la meta del indicador es consistente con el avance ponderado de las actividades del proyecto.</t>
  </si>
  <si>
    <t>El avance del proyecto durante el primer trimestre 2023 se realizó conforme a lo programado, lo cual es coherente con el avance de la meta del mismo, para el período, no obstante que la meta del indicador fue superada por mayor numero de actividades realizadas frente a las esperadas. se recomienda a futuro analisar si la situación que permitio superar la meta es coyuntural o permanente a fin de determinar si es necesario modificar la meta al alza o a la baja.</t>
  </si>
  <si>
    <t xml:space="preserve">El proyecto no evidencio avance durante el período, acorde con las actividades propuestas a desarrollar, por error se presenta avance promedio del 17.5 % inexistente para las actividades de ejecutar los recursos y presentar informes. </t>
  </si>
  <si>
    <t>Cada una de las actividades del proyecto se realizaron conforme a lo previsto para el período, sin embargo respectoa las actas de entrega de la donaciones, las mismas no se presentan suscritas por las partes interesadas, en cuanto al formato de egresos del almacen el mismo se presenta utilizando papeleria desactualizada.
 En cuanto al desarrollo de la actividad "Promocionar a nivel interno y externo el instrumento que orienta el procedimiento actuallizado de donaciones en especie en la entidad" y de la actividad "Brindar asesoría externa para el recibo en el país de donaciones en especie", se presentan evidencias de las cuales algunas no corresponden a acciones realizadas en el período.
En cuanto al avance de la meta del indicador la misma se supero en un 300%, no se menciona la razon o razones que permitieron superar la meta, como tampoco si esas situaciones son permanentes, a fin de considerar modificar la meta prevista para la vigencia.</t>
  </si>
  <si>
    <t>Gestión Financiera</t>
  </si>
  <si>
    <t>AVANCE PLAN DE ACCIÓN A MARZO 31 DE 2023</t>
  </si>
  <si>
    <t>AVANCE PROMEDIO ENTIDAD</t>
  </si>
  <si>
    <t>El avance de cada una de las actividades se realizó conforme a lo previsto , lo cual es consistente con el avance de la meta del indicador establecida para el período.</t>
  </si>
  <si>
    <t>Durante el primer trimestre se definio el cronograma y las capacitaciones a desarrollar durante la vigencia, al mismo tiempo se inicio el desarrollo del cronogrma con la realización de la primera capacitación el 24 de marzo de 2023, se presentan los soportes correspondientes. deriviado de lo anterior se aplicó el primer instrumento de medición, con lo cual se avanzo en el desarrollo de esa actividad en 10%, para un avance promedio del proyecto del 52%. En cuanto al avance de la meta del indicador, para el período no se habia programado avance, no obstante se anticiparon por necesidad unas capacitaciones, lo que permitio superar la meta del indicador en forma anticipada, el análisis no menciona si derivado de lo mencionado se hace necesario reformular la meta, lo cual se recomienda se debe hacer, toda vez que la meta progrmada para el 2º período de hecho ya fue superada.</t>
  </si>
  <si>
    <t>El desarrollo durante el 1º trimestre, de las actividades asociadas al Plan Estratégico de Talento Humano, se efectúo conforme a lo programado, por consiguente el promedio de avance del Plan es del 24.8%, lo cual es consistente con le avance de la meta del indicador que avanzo en 96% con respecto a la meta del indicador establecida para el período</t>
  </si>
  <si>
    <t>Durante el primer trimestre de la vigencia,  el proyecto se desarrollo en lo que atañe al avance de la actividad "Elaborar y socializar los reportes trimestrales de recursos de la cooperación internacional registrados en CÍCLOPE, alineados con la ENCI 2023-2026", se destaca que la mayor cantidad de recursos alineados a la ENCI, fueron los relacionados con Fenomeno migratorio, el avance de la actividad fue del 25%. El monto de los recursos obtenidos en el período es inferior a los alcanzados en los años 2022 y 2021 para el mismo período, no se menciona la razon o razones que impidieron obtener resultados semejantes a los mencioados para esos años. Con relación a la meta del indicador, la misma se alcanzó en un 98. 5%. superando la meta establecida en un 23%, no se menciona la o las razones para haber superado la metta del período y si la situación que origino se mantedrá para los demás períodos. por lo anterior se recomienda revisar las metasy analizar si es viable proponer ajustes a las mismas</t>
  </si>
  <si>
    <t>La ejecución del proyecto inicia a partir del mes de abril de 2023, por lo tanto no hubo avance en las metas del indicador.</t>
  </si>
  <si>
    <t>El avance del proyecto se ha venido dando acorde con lo programado. Con relación a la meta del indicador, la misma se alcanzó,superando la meta establecida para el período en mas del 100%, alcanzandoce por consiguiente el 10.7% con respecto a la meta total establecida para la vigencia, no obstente, no se menciona la o las razones para haber superado la meta del período y si la situación que origino se mantedrá para los demás períodos. por lo anterior se recomienda revisar las metasy analizar si es viable proponer ajustes a las mismas</t>
  </si>
  <si>
    <t>Se incio el avnce del proyecto con el desarrollo de la actividad: establecer alianzas estratégicas, mediante el establecimiento de las alianzas con GIZ y la Unión Europea, mediante mecanismo tripartito. El avance fue del 20%, con base en lo anterior se comprometieron $1.300.000.000. Con respecto al avance de la meta del indicador establecida para el período, la misma se alcanzó, la misma corresponde a una Alianza Estratégica, la cual corresponde al mecanismo tripartito de Cooperación Triangular APC- Colombia, GIZ, Unión Europea.</t>
  </si>
  <si>
    <t>El proyecto inicio su ejecución conforme a lo previsto, producto de ello se inicio el desarrollo de la actividad de elaborar productos, avanzando el desarrollo de la misma en un 20%. Respecto al desarrollo de la actividad de difundir los productos, la misma inicia a partir del mes de julio. No ha habido ejecución de recursos asignados para el desarrollo de las actividades. para el período no se proyecto alcance parcial de la meta del indicador.</t>
  </si>
  <si>
    <t>El proyecto inicio su ejecución con el desarrollo de la actividad: "Negociar proyectos", con los procesos de formulación de proyectos de las Comixtas con Cuba y República Dominicana, el avance fue del 20%, la actividad de seguimiento inicia en mayo de 2023. Respecto al avance de la meta del indicador, para el período no se programo avance.</t>
  </si>
  <si>
    <t>El proyecto ha avanzado en promedio 5%, la actividad "Apoyar la estructuración de un nuevo proyecto de alianzas multiactor " no presento avance, no obstante haber iniciado el 1º de marzo. Para el período no se presentó avance de  la meta del indicador trazada para el período</t>
  </si>
  <si>
    <t>AVANCE PROMEDIO META INDICADORES</t>
  </si>
  <si>
    <t>El proyecto inicio con el desarrollo de la ejecución de la actividad "Identificar, evaluar y priorizar los proyectos susceptibles a ser apoyados con recursos de contrapartida de APC-Colombia", producto de la gestión realizada en el trimestre se recibieron 70 posibles iniciativas de las cuales se preseleccionaron 4 (WCS, Camara de Comercio de Bogotá, RedProdepaz e Impactia).que representa un avance del 10%, las otras dos actividades no han iniciado su ejecución debido a que dependen del avance de la actividad mencionada incialmente.</t>
  </si>
  <si>
    <t>Durante el 1º trimestre 2023 se avanzó en el desarrollo de la actividad "Elaborar el documento Estrategia Nacional de Cooperación Internacional - ENCI 2023 - 2026" a traves del establecimiento de la ruta metodológica para elaborar la ENCI.  E n cuanto al avance de la meta del indicador, para el período no se establecio meta parcial</t>
  </si>
  <si>
    <t>Se avanzó en la ejecución del proyecto con el desarrollo de la actividad de formular el Plan Maestro, el cual consta de 54 actividades, con sus respectivos tiempos y responsables</t>
  </si>
  <si>
    <r>
      <t xml:space="preserve">Plan de Acción 2023
</t>
    </r>
    <r>
      <rPr>
        <sz val="11"/>
        <color theme="1"/>
        <rFont val="Calibri"/>
        <family val="2"/>
        <scheme val="minor"/>
      </rPr>
      <t>Seguimiento a Marzo 31 de 2023</t>
    </r>
  </si>
  <si>
    <t>El desarrollo de cada una de las actividades que componen el proyecto se desarrollo conforme a lo programado, iniciando cada una según las fechas establecidas, derivado de ello el promedio el proyecto ha avanzado un 17.5%. Co mo resultado de lo anterior, la meta del indicador establecida para la vigencia avanzó el 10%, como estaba previsto</t>
  </si>
  <si>
    <t xml:space="preserve">Se inicio la ejecución del proyecto con el desarrollo de la actividad de Sostenibilidad del modelo de operación TIC, mediante la contratación de servicios de: a) Membresía IPv6. b) Soporte de Almacenamiento. c) Servicio de conectividad de Internet, el avance fue del 4%, aún no se han ejecutado recursos. Respecto al avance de la actividad de incrementar las capacidades de TIC, se avanzó en un 13.3%, así mismo la actividad demandó $126.0 millones durante el período. De lo anterior se desprende, que el avance del proyecto en promedio fue del 8.65% , y el avance de la meta del indicador en 25% superando la meta prouesta para el período (10%), en el análisis se mencionan las razones que generaron superar la meta y las implicaciones frente a las metas parciales propuestas para los siguientes períodos.
</t>
  </si>
  <si>
    <t>El desarrollo del proyecto se realizó con la formulación del Plan, el cual aún esta pendiente dentro del proceso de la aprobación pro parte del proceso de Direccionamiento Estratégico y Planeación. Respecto a la actividad de jeecución del Plan el mismo inicio su ejecución con forme a lo previsto, con cargo a dicha actividad se suscribio un contrato por $29.7 millones de los cuales al cierre del período se goraron $5.6 millones. con respecto a la meta del indocador el vance de la misma durante el período es del 15%, inferior a la meta prevista, no se menciona la o las causas que impidieron alcanzar la meta, ni como el complementar la meta en el siguiente periodo a fectará el logro de las metas de los siguientes períodos, tampoco se menciona si producto de no haber alcanzado la meta, genera modificar las metas para los siguientes períodos.</t>
  </si>
  <si>
    <t>AVANCE PROMEDIO ENTREGABLES</t>
  </si>
  <si>
    <t>No se presenta avance en la ejecución del proyecto para el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</si>
</sst>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quot;$&quot;* #,##0.00_-;\-&quot;$&quot;* #,##0.00_-;_-&quot;$&quot;* &quot;-&quot;??_-;_-@_-"/>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000000"/>
      <name val="Segoe UI"/>
      <family val="2"/>
    </font>
    <font>
      <b/>
      <sz val="20"/>
      <color theme="1"/>
      <name val="Calibri"/>
      <family val="2"/>
      <scheme val="minor"/>
    </font>
    <font>
      <sz val="20"/>
      <color theme="1"/>
      <name val="Calibri"/>
      <family val="2"/>
      <scheme val="minor"/>
    </font>
    <font>
      <sz val="9"/>
      <color indexed="81"/>
      <name val="Tahoma"/>
      <family val="2"/>
    </font>
    <font>
      <b/>
      <sz val="9"/>
      <color indexed="81"/>
      <name val="Tahoma"/>
      <family val="2"/>
    </font>
    <font>
      <sz val="11"/>
      <name val="Calibri"/>
      <family val="2"/>
      <scheme val="minor"/>
    </font>
    <font>
      <sz val="16"/>
      <color theme="1"/>
      <name val="Calibri"/>
      <family val="2"/>
      <scheme val="minor"/>
    </font>
    <font>
      <b/>
      <sz val="16"/>
      <color theme="1"/>
      <name val="Calibri"/>
      <family val="2"/>
      <scheme val="minor"/>
    </font>
    <font>
      <sz val="12"/>
      <name val="Arial"/>
      <family val="2"/>
    </font>
    <font>
      <sz val="12"/>
      <color theme="1"/>
      <name val="Arial"/>
      <family val="2"/>
    </font>
    <font>
      <sz val="12"/>
      <color rgb="FFFF0000"/>
      <name val="Arial"/>
      <family val="2"/>
    </font>
    <font>
      <sz val="11"/>
      <name val="Arial"/>
      <family val="2"/>
    </font>
    <font>
      <sz val="12"/>
      <color indexed="81"/>
      <name val="Tahoma"/>
      <family val="2"/>
    </font>
    <font>
      <sz val="12"/>
      <name val="Arial Narrow"/>
      <family val="2"/>
    </font>
    <font>
      <sz val="9"/>
      <color indexed="81"/>
      <name val="Tahoma"/>
      <charset val="1"/>
    </font>
    <font>
      <b/>
      <sz val="9"/>
      <color indexed="81"/>
      <name val="Tahoma"/>
      <charset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050"/>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medium">
        <color indexed="64"/>
      </left>
      <right style="medium">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278">
    <xf numFmtId="0" fontId="0" fillId="0" borderId="0" xfId="0"/>
    <xf numFmtId="0" fontId="16" fillId="0" borderId="10" xfId="0" applyFont="1" applyBorder="1" applyAlignment="1">
      <alignment horizontal="center" vertical="center" wrapText="1"/>
    </xf>
    <xf numFmtId="0" fontId="0" fillId="0" borderId="10" xfId="0" applyBorder="1" applyAlignment="1">
      <alignment wrapText="1"/>
    </xf>
    <xf numFmtId="0" fontId="0" fillId="33" borderId="10" xfId="0" applyFill="1" applyBorder="1" applyAlignment="1">
      <alignment wrapText="1"/>
    </xf>
    <xf numFmtId="0" fontId="0" fillId="0" borderId="10" xfId="0" applyBorder="1" applyAlignment="1">
      <alignment vertical="center" wrapText="1"/>
    </xf>
    <xf numFmtId="2" fontId="0" fillId="0" borderId="10" xfId="0" applyNumberFormat="1" applyBorder="1" applyAlignment="1">
      <alignment vertical="center" wrapText="1"/>
    </xf>
    <xf numFmtId="0" fontId="0" fillId="34" borderId="10" xfId="0" applyFill="1" applyBorder="1" applyAlignment="1">
      <alignment wrapText="1"/>
    </xf>
    <xf numFmtId="0" fontId="18" fillId="0" borderId="0" xfId="0" applyFont="1"/>
    <xf numFmtId="0" fontId="19" fillId="0" borderId="0" xfId="0" applyFont="1" applyAlignment="1">
      <alignment vertical="center" wrapText="1"/>
    </xf>
    <xf numFmtId="14" fontId="0" fillId="0" borderId="10" xfId="0" applyNumberFormat="1" applyBorder="1" applyAlignment="1">
      <alignment wrapText="1"/>
    </xf>
    <xf numFmtId="9" fontId="0" fillId="0" borderId="0" xfId="42" applyNumberFormat="1" applyFont="1"/>
    <xf numFmtId="10" fontId="0" fillId="0" borderId="10" xfId="42" applyNumberFormat="1" applyFont="1" applyBorder="1" applyAlignment="1">
      <alignment horizontal="center" vertical="center" wrapText="1"/>
    </xf>
    <xf numFmtId="164" fontId="0" fillId="0" borderId="10" xfId="42" applyNumberFormat="1" applyFont="1" applyBorder="1" applyAlignment="1">
      <alignment horizontal="right" vertical="center" wrapText="1"/>
    </xf>
    <xf numFmtId="164" fontId="0" fillId="0" borderId="11" xfId="42" applyNumberFormat="1" applyFont="1" applyBorder="1" applyAlignment="1">
      <alignment horizontal="right" vertical="center" wrapText="1"/>
    </xf>
    <xf numFmtId="9" fontId="0" fillId="0" borderId="10" xfId="42" applyFont="1" applyBorder="1" applyAlignment="1">
      <alignment vertical="center" wrapText="1"/>
    </xf>
    <xf numFmtId="164" fontId="0" fillId="0" borderId="10" xfId="42" applyNumberFormat="1" applyFont="1" applyFill="1" applyBorder="1" applyAlignment="1">
      <alignment horizontal="right" vertical="center" wrapText="1"/>
    </xf>
    <xf numFmtId="0" fontId="0" fillId="0" borderId="18" xfId="0" applyBorder="1" applyAlignment="1">
      <alignment horizontal="justify" vertical="top"/>
    </xf>
    <xf numFmtId="0" fontId="0" fillId="0" borderId="16" xfId="0" applyBorder="1" applyAlignment="1">
      <alignment wrapText="1"/>
    </xf>
    <xf numFmtId="43" fontId="0" fillId="0" borderId="0" xfId="43" applyFont="1"/>
    <xf numFmtId="43" fontId="0" fillId="0" borderId="10" xfId="43" applyFont="1" applyBorder="1" applyAlignment="1">
      <alignment wrapText="1"/>
    </xf>
    <xf numFmtId="43" fontId="0" fillId="34" borderId="10" xfId="43" applyFont="1" applyFill="1" applyBorder="1" applyAlignment="1">
      <alignment wrapText="1"/>
    </xf>
    <xf numFmtId="43" fontId="0" fillId="34" borderId="10" xfId="43" applyFont="1" applyFill="1" applyBorder="1" applyAlignment="1">
      <alignment vertical="center" wrapText="1"/>
    </xf>
    <xf numFmtId="43" fontId="0" fillId="0" borderId="14" xfId="43" applyFont="1" applyBorder="1" applyAlignment="1">
      <alignment vertical="center" wrapText="1"/>
    </xf>
    <xf numFmtId="43" fontId="0" fillId="0" borderId="16" xfId="43" applyFont="1" applyBorder="1" applyAlignment="1">
      <alignment vertical="center" wrapText="1"/>
    </xf>
    <xf numFmtId="0" fontId="0" fillId="34" borderId="11" xfId="0" applyFill="1" applyBorder="1" applyAlignment="1">
      <alignment wrapText="1"/>
    </xf>
    <xf numFmtId="14" fontId="0" fillId="0" borderId="13" xfId="0" applyNumberFormat="1" applyBorder="1" applyAlignment="1">
      <alignment wrapText="1"/>
    </xf>
    <xf numFmtId="43" fontId="0" fillId="0" borderId="18" xfId="43" applyFont="1" applyBorder="1" applyAlignment="1">
      <alignment vertical="center" wrapText="1"/>
    </xf>
    <xf numFmtId="0" fontId="16" fillId="0" borderId="16" xfId="0" applyFont="1" applyBorder="1" applyAlignment="1">
      <alignment horizontal="center" vertical="center" wrapText="1"/>
    </xf>
    <xf numFmtId="0" fontId="0" fillId="0" borderId="10" xfId="0" applyFill="1" applyBorder="1" applyAlignment="1">
      <alignment wrapText="1"/>
    </xf>
    <xf numFmtId="43" fontId="0" fillId="0" borderId="10" xfId="43" applyFont="1" applyFill="1" applyBorder="1" applyAlignment="1">
      <alignment wrapText="1"/>
    </xf>
    <xf numFmtId="0" fontId="16" fillId="0" borderId="18" xfId="0" applyFont="1" applyBorder="1" applyAlignment="1">
      <alignment horizontal="center" vertical="center" wrapText="1"/>
    </xf>
    <xf numFmtId="9" fontId="16" fillId="0" borderId="26" xfId="42" applyNumberFormat="1" applyFont="1" applyBorder="1" applyAlignment="1">
      <alignment horizontal="center" vertical="center" wrapText="1"/>
    </xf>
    <xf numFmtId="43" fontId="0" fillId="0" borderId="16" xfId="43" applyFont="1" applyBorder="1" applyAlignment="1">
      <alignment wrapText="1"/>
    </xf>
    <xf numFmtId="14" fontId="0" fillId="0" borderId="16" xfId="0" applyNumberFormat="1" applyBorder="1" applyAlignment="1">
      <alignment wrapText="1"/>
    </xf>
    <xf numFmtId="9" fontId="0" fillId="0" borderId="16" xfId="42" applyFont="1" applyBorder="1" applyAlignment="1">
      <alignment vertical="center" wrapText="1"/>
    </xf>
    <xf numFmtId="164" fontId="0" fillId="0" borderId="16" xfId="42" applyNumberFormat="1" applyFont="1" applyFill="1" applyBorder="1" applyAlignment="1">
      <alignment horizontal="right" vertical="center" wrapText="1"/>
    </xf>
    <xf numFmtId="0" fontId="16" fillId="0" borderId="18" xfId="0" applyFont="1" applyBorder="1" applyAlignment="1">
      <alignment vertical="center" wrapText="1"/>
    </xf>
    <xf numFmtId="43" fontId="16" fillId="0" borderId="18" xfId="43" applyFont="1" applyBorder="1" applyAlignment="1">
      <alignment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34" borderId="10" xfId="0" applyFill="1" applyBorder="1" applyAlignment="1">
      <alignment horizontal="center" vertical="center" wrapText="1"/>
    </xf>
    <xf numFmtId="0" fontId="0" fillId="0" borderId="14" xfId="0" applyBorder="1" applyAlignment="1">
      <alignment horizontal="center" vertical="center" wrapText="1"/>
    </xf>
    <xf numFmtId="43" fontId="0" fillId="0" borderId="14" xfId="43" applyFont="1" applyBorder="1" applyAlignment="1">
      <alignment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43" fontId="0" fillId="0" borderId="10" xfId="43" applyFont="1" applyFill="1" applyBorder="1" applyAlignment="1">
      <alignment horizontal="center" vertical="center" wrapText="1"/>
    </xf>
    <xf numFmtId="164" fontId="0" fillId="34" borderId="10" xfId="42" applyNumberFormat="1" applyFont="1" applyFill="1" applyBorder="1" applyAlignment="1">
      <alignment horizontal="right" vertical="center" wrapText="1"/>
    </xf>
    <xf numFmtId="164" fontId="0" fillId="34" borderId="11" xfId="42" applyNumberFormat="1" applyFont="1" applyFill="1" applyBorder="1" applyAlignment="1">
      <alignment horizontal="right" vertical="center" wrapText="1"/>
    </xf>
    <xf numFmtId="9" fontId="0" fillId="0" borderId="0" xfId="0" applyNumberFormat="1"/>
    <xf numFmtId="9" fontId="0" fillId="0" borderId="0" xfId="42" applyFont="1"/>
    <xf numFmtId="164" fontId="0" fillId="38" borderId="10" xfId="42" applyNumberFormat="1" applyFont="1" applyFill="1" applyBorder="1" applyAlignment="1">
      <alignment horizontal="right" vertical="center" wrapText="1"/>
    </xf>
    <xf numFmtId="0" fontId="25" fillId="0" borderId="0" xfId="0" applyFont="1"/>
    <xf numFmtId="0" fontId="26" fillId="37" borderId="45" xfId="0" applyFont="1" applyFill="1" applyBorder="1"/>
    <xf numFmtId="0" fontId="25" fillId="0" borderId="52" xfId="0" applyFont="1" applyBorder="1"/>
    <xf numFmtId="0" fontId="25" fillId="0" borderId="50" xfId="0" applyFont="1" applyBorder="1"/>
    <xf numFmtId="0" fontId="25" fillId="0" borderId="51" xfId="0" applyFont="1" applyBorder="1"/>
    <xf numFmtId="0" fontId="25" fillId="0" borderId="0" xfId="0" applyFont="1" applyAlignment="1">
      <alignment wrapText="1"/>
    </xf>
    <xf numFmtId="0" fontId="26" fillId="37" borderId="45" xfId="0" applyFont="1" applyFill="1" applyBorder="1" applyAlignment="1">
      <alignment wrapText="1"/>
    </xf>
    <xf numFmtId="0" fontId="0" fillId="0" borderId="0" xfId="0" applyAlignment="1">
      <alignment wrapText="1"/>
    </xf>
    <xf numFmtId="0" fontId="26" fillId="37" borderId="49" xfId="0" applyFont="1" applyFill="1" applyBorder="1" applyAlignment="1">
      <alignment wrapText="1"/>
    </xf>
    <xf numFmtId="0" fontId="14" fillId="0" borderId="0" xfId="0" applyFont="1"/>
    <xf numFmtId="0" fontId="0" fillId="0" borderId="18" xfId="0" applyBorder="1" applyAlignment="1">
      <alignment horizontal="justify" vertical="top"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14" xfId="0" applyBorder="1" applyAlignment="1">
      <alignment horizontal="center" vertical="center" wrapText="1"/>
    </xf>
    <xf numFmtId="9" fontId="0" fillId="0" borderId="14" xfId="0" applyNumberFormat="1" applyBorder="1" applyAlignment="1">
      <alignment horizontal="center" vertical="center" wrapText="1"/>
    </xf>
    <xf numFmtId="2" fontId="0" fillId="0" borderId="14" xfId="0" applyNumberFormat="1" applyBorder="1" applyAlignment="1">
      <alignment vertical="center" wrapText="1"/>
    </xf>
    <xf numFmtId="0" fontId="0" fillId="0" borderId="19" xfId="0" applyBorder="1" applyAlignment="1">
      <alignment horizontal="justify" vertical="top" wrapText="1"/>
    </xf>
    <xf numFmtId="9" fontId="0" fillId="0" borderId="14" xfId="42" applyFont="1" applyBorder="1" applyAlignment="1">
      <alignment horizontal="center" vertical="center" wrapText="1"/>
    </xf>
    <xf numFmtId="43" fontId="0" fillId="0" borderId="14" xfId="43" applyFont="1" applyBorder="1" applyAlignment="1">
      <alignment horizontal="center" wrapText="1"/>
    </xf>
    <xf numFmtId="164" fontId="0" fillId="0" borderId="41" xfId="42" applyNumberFormat="1" applyFont="1" applyBorder="1" applyAlignment="1">
      <alignment horizontal="center" vertical="center" wrapText="1"/>
    </xf>
    <xf numFmtId="0" fontId="27" fillId="0" borderId="18" xfId="0" applyFont="1" applyFill="1" applyBorder="1" applyAlignment="1">
      <alignment horizontal="left" vertical="center" wrapText="1"/>
    </xf>
    <xf numFmtId="9" fontId="27" fillId="0" borderId="18" xfId="0" applyNumberFormat="1" applyFont="1" applyFill="1" applyBorder="1" applyAlignment="1">
      <alignment horizontal="center" vertical="center" wrapText="1"/>
    </xf>
    <xf numFmtId="9" fontId="27" fillId="0" borderId="19" xfId="0" applyNumberFormat="1" applyFont="1" applyFill="1" applyBorder="1" applyAlignment="1">
      <alignment horizontal="center" vertical="center" wrapText="1"/>
    </xf>
    <xf numFmtId="14" fontId="27" fillId="0" borderId="18" xfId="0" applyNumberFormat="1" applyFont="1" applyFill="1" applyBorder="1" applyAlignment="1">
      <alignment horizontal="left" vertical="center" wrapText="1"/>
    </xf>
    <xf numFmtId="14" fontId="27" fillId="0" borderId="19" xfId="0" applyNumberFormat="1" applyFont="1" applyFill="1" applyBorder="1" applyAlignment="1">
      <alignment horizontal="left" vertical="center" wrapText="1"/>
    </xf>
    <xf numFmtId="0" fontId="27" fillId="34" borderId="18" xfId="0" applyFont="1" applyFill="1" applyBorder="1" applyAlignment="1">
      <alignment horizontal="left" vertical="center" wrapText="1"/>
    </xf>
    <xf numFmtId="164" fontId="0" fillId="34" borderId="16" xfId="42" applyNumberFormat="1" applyFont="1" applyFill="1" applyBorder="1" applyAlignment="1">
      <alignment horizontal="right" vertical="center" wrapText="1"/>
    </xf>
    <xf numFmtId="165" fontId="27" fillId="0" borderId="18" xfId="44" applyFont="1" applyFill="1" applyBorder="1" applyAlignment="1">
      <alignment horizontal="left" vertical="center" wrapText="1"/>
    </xf>
    <xf numFmtId="0" fontId="0" fillId="0" borderId="11" xfId="0" applyBorder="1" applyAlignment="1">
      <alignment wrapText="1"/>
    </xf>
    <xf numFmtId="43" fontId="0" fillId="0" borderId="18" xfId="43" applyFont="1" applyBorder="1" applyAlignment="1">
      <alignment wrapText="1"/>
    </xf>
    <xf numFmtId="0" fontId="28" fillId="0" borderId="18" xfId="0" applyFont="1" applyFill="1" applyBorder="1" applyAlignment="1">
      <alignment horizontal="center" vertical="center" wrapText="1"/>
    </xf>
    <xf numFmtId="14" fontId="27" fillId="0" borderId="18" xfId="0" applyNumberFormat="1" applyFont="1" applyFill="1" applyBorder="1" applyAlignment="1">
      <alignment horizontal="center" vertical="center" wrapText="1"/>
    </xf>
    <xf numFmtId="9" fontId="0" fillId="0" borderId="13" xfId="42" applyFont="1" applyBorder="1" applyAlignment="1">
      <alignment vertical="center" wrapText="1"/>
    </xf>
    <xf numFmtId="14" fontId="28" fillId="0" borderId="18" xfId="0" applyNumberFormat="1" applyFont="1" applyFill="1" applyBorder="1" applyAlignment="1">
      <alignment horizontal="center" vertical="center" wrapText="1"/>
    </xf>
    <xf numFmtId="0" fontId="27" fillId="0" borderId="18" xfId="0" applyFont="1" applyFill="1" applyBorder="1" applyAlignment="1">
      <alignment horizontal="center" vertical="center" wrapText="1"/>
    </xf>
    <xf numFmtId="2" fontId="0" fillId="0" borderId="36" xfId="0" applyNumberFormat="1" applyBorder="1" applyAlignment="1">
      <alignment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9" fontId="0" fillId="0" borderId="54" xfId="0" applyNumberFormat="1" applyBorder="1" applyAlignment="1">
      <alignment horizontal="center" vertical="center" wrapText="1"/>
    </xf>
    <xf numFmtId="43" fontId="0" fillId="34" borderId="14" xfId="43" applyFont="1" applyFill="1" applyBorder="1" applyAlignment="1">
      <alignment vertical="center" wrapText="1"/>
    </xf>
    <xf numFmtId="9" fontId="27" fillId="0" borderId="38" xfId="0" applyNumberFormat="1" applyFont="1" applyFill="1" applyBorder="1" applyAlignment="1">
      <alignment horizontal="left" vertical="center" wrapText="1"/>
    </xf>
    <xf numFmtId="9" fontId="27" fillId="0" borderId="43" xfId="0" applyNumberFormat="1" applyFont="1" applyFill="1" applyBorder="1" applyAlignment="1">
      <alignment horizontal="left" vertical="center" wrapText="1"/>
    </xf>
    <xf numFmtId="14" fontId="27" fillId="0" borderId="38" xfId="0" applyNumberFormat="1" applyFont="1" applyFill="1" applyBorder="1" applyAlignment="1">
      <alignment horizontal="left" vertical="center" wrapText="1"/>
    </xf>
    <xf numFmtId="14" fontId="27" fillId="0" borderId="43" xfId="0" applyNumberFormat="1" applyFont="1" applyFill="1" applyBorder="1" applyAlignment="1">
      <alignment horizontal="left" vertical="center" wrapText="1"/>
    </xf>
    <xf numFmtId="14" fontId="29" fillId="0" borderId="43" xfId="0" applyNumberFormat="1" applyFont="1" applyFill="1" applyBorder="1" applyAlignment="1">
      <alignment horizontal="left" vertical="center" wrapText="1"/>
    </xf>
    <xf numFmtId="0" fontId="28" fillId="0" borderId="18" xfId="0" applyFont="1" applyFill="1" applyBorder="1" applyAlignment="1">
      <alignment horizontal="left" vertical="center" wrapText="1"/>
    </xf>
    <xf numFmtId="0" fontId="30" fillId="0" borderId="18" xfId="0" applyFont="1" applyFill="1" applyBorder="1" applyAlignment="1">
      <alignment horizontal="left" vertical="center" wrapText="1"/>
    </xf>
    <xf numFmtId="14" fontId="30" fillId="0" borderId="18" xfId="0" applyNumberFormat="1" applyFont="1" applyFill="1" applyBorder="1" applyAlignment="1">
      <alignment horizontal="left" vertical="center" wrapText="1"/>
    </xf>
    <xf numFmtId="14" fontId="32" fillId="0" borderId="38" xfId="0" applyNumberFormat="1" applyFont="1" applyFill="1" applyBorder="1" applyAlignment="1">
      <alignment horizontal="center" vertical="center" wrapText="1"/>
    </xf>
    <xf numFmtId="14" fontId="32" fillId="0" borderId="43" xfId="0" applyNumberFormat="1" applyFont="1" applyFill="1" applyBorder="1" applyAlignment="1">
      <alignment horizontal="center" vertical="center" wrapText="1"/>
    </xf>
    <xf numFmtId="43" fontId="0" fillId="0" borderId="13" xfId="43" applyFont="1" applyBorder="1" applyAlignment="1">
      <alignment wrapText="1"/>
    </xf>
    <xf numFmtId="0" fontId="27" fillId="0" borderId="38"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32" fillId="0" borderId="38"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25" fillId="0" borderId="50" xfId="0" applyFont="1" applyBorder="1" applyAlignment="1">
      <alignment wrapText="1"/>
    </xf>
    <xf numFmtId="16" fontId="0" fillId="0" borderId="0" xfId="0" applyNumberFormat="1"/>
    <xf numFmtId="9" fontId="0" fillId="39" borderId="0" xfId="42" applyNumberFormat="1" applyFont="1" applyFill="1"/>
    <xf numFmtId="10" fontId="0" fillId="0" borderId="0" xfId="0" applyNumberFormat="1"/>
    <xf numFmtId="0" fontId="26" fillId="37" borderId="49" xfId="0" applyFont="1" applyFill="1" applyBorder="1" applyAlignment="1">
      <alignment vertical="center" wrapText="1"/>
    </xf>
    <xf numFmtId="9" fontId="0" fillId="39" borderId="14" xfId="0" applyNumberFormat="1" applyFill="1" applyBorder="1" applyAlignment="1">
      <alignment horizontal="center" vertical="center" wrapText="1"/>
    </xf>
    <xf numFmtId="9" fontId="25" fillId="39" borderId="52" xfId="0" applyNumberFormat="1" applyFont="1" applyFill="1" applyBorder="1" applyAlignment="1">
      <alignment horizontal="center" vertical="center" wrapText="1"/>
    </xf>
    <xf numFmtId="164" fontId="24" fillId="0" borderId="10" xfId="42" applyNumberFormat="1" applyFont="1" applyFill="1" applyBorder="1" applyAlignment="1">
      <alignment horizontal="right" vertical="center" wrapText="1"/>
    </xf>
    <xf numFmtId="9" fontId="25" fillId="33" borderId="50" xfId="0" applyNumberFormat="1" applyFont="1" applyFill="1" applyBorder="1" applyAlignment="1">
      <alignment horizontal="center" vertical="center" wrapText="1"/>
    </xf>
    <xf numFmtId="9" fontId="25" fillId="39" borderId="50" xfId="0" applyNumberFormat="1" applyFont="1" applyFill="1" applyBorder="1" applyAlignment="1">
      <alignment horizontal="center" vertical="center" wrapText="1"/>
    </xf>
    <xf numFmtId="9" fontId="25" fillId="39" borderId="51" xfId="0" applyNumberFormat="1" applyFont="1" applyFill="1" applyBorder="1" applyAlignment="1">
      <alignment horizontal="center" vertical="center" wrapText="1"/>
    </xf>
    <xf numFmtId="9" fontId="25" fillId="39" borderId="64" xfId="0" applyNumberFormat="1" applyFont="1" applyFill="1" applyBorder="1" applyAlignment="1">
      <alignment horizontal="center" vertical="center" wrapText="1"/>
    </xf>
    <xf numFmtId="9" fontId="25" fillId="0" borderId="46" xfId="0" applyNumberFormat="1" applyFont="1" applyBorder="1" applyAlignment="1">
      <alignment horizontal="center" vertical="center"/>
    </xf>
    <xf numFmtId="9" fontId="25" fillId="0" borderId="47" xfId="0" applyNumberFormat="1" applyFont="1" applyBorder="1" applyAlignment="1">
      <alignment horizontal="center" vertical="center"/>
    </xf>
    <xf numFmtId="9" fontId="25" fillId="0" borderId="48" xfId="0" applyNumberFormat="1" applyFont="1" applyBorder="1" applyAlignment="1">
      <alignment horizontal="center" vertical="center"/>
    </xf>
    <xf numFmtId="9" fontId="25" fillId="0" borderId="64" xfId="0" applyNumberFormat="1" applyFont="1" applyBorder="1" applyAlignment="1">
      <alignment horizontal="center" vertical="center"/>
    </xf>
    <xf numFmtId="9" fontId="25" fillId="0" borderId="60" xfId="0" applyNumberFormat="1" applyFont="1" applyBorder="1" applyAlignment="1">
      <alignment horizontal="center" vertical="center"/>
    </xf>
    <xf numFmtId="9" fontId="25" fillId="0" borderId="51" xfId="0" applyNumberFormat="1" applyFont="1" applyBorder="1" applyAlignment="1">
      <alignment horizontal="center" vertical="center"/>
    </xf>
    <xf numFmtId="0" fontId="26" fillId="36" borderId="63" xfId="0" applyFont="1" applyFill="1" applyBorder="1" applyAlignment="1">
      <alignment horizontal="center"/>
    </xf>
    <xf numFmtId="0" fontId="26" fillId="36" borderId="0" xfId="0" applyFont="1" applyFill="1" applyBorder="1" applyAlignment="1">
      <alignment horizontal="center"/>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9" xfId="0" applyBorder="1" applyAlignment="1">
      <alignment horizontal="justify" vertical="top" wrapText="1"/>
    </xf>
    <xf numFmtId="0" fontId="0" fillId="0" borderId="20" xfId="0" applyBorder="1" applyAlignment="1">
      <alignment horizontal="justify" vertical="top"/>
    </xf>
    <xf numFmtId="0" fontId="0" fillId="0" borderId="21" xfId="0" applyBorder="1" applyAlignment="1">
      <alignment horizontal="justify" vertical="top"/>
    </xf>
    <xf numFmtId="0" fontId="0" fillId="0" borderId="19" xfId="0" applyBorder="1" applyAlignment="1">
      <alignment horizontal="justify" vertical="top"/>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2" fontId="0" fillId="0" borderId="14" xfId="0" applyNumberFormat="1" applyBorder="1" applyAlignment="1">
      <alignment vertical="center" wrapText="1"/>
    </xf>
    <xf numFmtId="2" fontId="0" fillId="0" borderId="15" xfId="0" applyNumberFormat="1" applyBorder="1" applyAlignment="1">
      <alignment vertical="center" wrapText="1"/>
    </xf>
    <xf numFmtId="2" fontId="0" fillId="0" borderId="16" xfId="0" applyNumberFormat="1" applyBorder="1" applyAlignment="1">
      <alignment vertical="center" wrapText="1"/>
    </xf>
    <xf numFmtId="10" fontId="0" fillId="0" borderId="14" xfId="42" applyNumberFormat="1" applyFont="1" applyBorder="1" applyAlignment="1">
      <alignment horizontal="center" vertical="center" wrapText="1"/>
    </xf>
    <xf numFmtId="10" fontId="0" fillId="0" borderId="15" xfId="42" applyNumberFormat="1" applyFont="1" applyBorder="1" applyAlignment="1">
      <alignment horizontal="center" vertical="center" wrapText="1"/>
    </xf>
    <xf numFmtId="10" fontId="0" fillId="0" borderId="16" xfId="42" applyNumberFormat="1" applyFont="1" applyBorder="1" applyAlignment="1">
      <alignment horizontal="center" vertical="center" wrapText="1"/>
    </xf>
    <xf numFmtId="0" fontId="0" fillId="34" borderId="14" xfId="0" applyFill="1" applyBorder="1" applyAlignment="1">
      <alignment vertical="center" wrapText="1"/>
    </xf>
    <xf numFmtId="0" fontId="0" fillId="34" borderId="15" xfId="0" applyFill="1" applyBorder="1" applyAlignment="1">
      <alignment vertical="center" wrapText="1"/>
    </xf>
    <xf numFmtId="0" fontId="0" fillId="34" borderId="16" xfId="0" applyFill="1" applyBorder="1" applyAlignment="1">
      <alignment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26" xfId="0" applyBorder="1" applyAlignment="1">
      <alignment vertical="center" wrapText="1"/>
    </xf>
    <xf numFmtId="2" fontId="0" fillId="0" borderId="25" xfId="0" applyNumberFormat="1" applyBorder="1" applyAlignment="1">
      <alignment vertical="center" wrapText="1"/>
    </xf>
    <xf numFmtId="2" fontId="0" fillId="0" borderId="28" xfId="0" applyNumberFormat="1" applyBorder="1" applyAlignment="1">
      <alignment vertical="center" wrapText="1"/>
    </xf>
    <xf numFmtId="0" fontId="0" fillId="0" borderId="15" xfId="0" applyBorder="1" applyAlignment="1">
      <alignment horizontal="center" vertical="center" wrapText="1"/>
    </xf>
    <xf numFmtId="9" fontId="0" fillId="0" borderId="14" xfId="0" applyNumberFormat="1" applyBorder="1" applyAlignment="1">
      <alignment horizontal="center" vertical="center" wrapText="1"/>
    </xf>
    <xf numFmtId="10" fontId="0" fillId="0" borderId="14" xfId="0" applyNumberFormat="1" applyBorder="1" applyAlignment="1">
      <alignment horizontal="center"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9" fontId="0" fillId="0" borderId="31" xfId="0" applyNumberForma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4" xfId="0" applyFill="1" applyBorder="1" applyAlignment="1">
      <alignment vertical="center" wrapText="1"/>
    </xf>
    <xf numFmtId="0" fontId="0" fillId="0" borderId="16" xfId="0" applyFill="1" applyBorder="1" applyAlignment="1">
      <alignment vertical="center" wrapText="1"/>
    </xf>
    <xf numFmtId="9" fontId="0" fillId="0" borderId="14" xfId="0" applyNumberFormat="1" applyFill="1" applyBorder="1" applyAlignment="1">
      <alignment horizontal="center" vertical="center" wrapText="1"/>
    </xf>
    <xf numFmtId="0" fontId="20" fillId="0" borderId="1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9" fontId="0" fillId="0" borderId="14" xfId="42" applyFont="1" applyBorder="1" applyAlignment="1">
      <alignment horizontal="center" vertical="center" wrapText="1"/>
    </xf>
    <xf numFmtId="9" fontId="0" fillId="0" borderId="16" xfId="42" applyFont="1" applyBorder="1" applyAlignment="1">
      <alignment horizontal="center" vertical="center" wrapText="1"/>
    </xf>
    <xf numFmtId="9" fontId="0" fillId="0" borderId="15" xfId="42" applyFont="1" applyBorder="1" applyAlignment="1">
      <alignment horizontal="center" vertical="center" wrapText="1"/>
    </xf>
    <xf numFmtId="10" fontId="0" fillId="0" borderId="14" xfId="0" applyNumberFormat="1" applyFill="1" applyBorder="1" applyAlignment="1">
      <alignment horizontal="center" vertical="center" wrapText="1"/>
    </xf>
    <xf numFmtId="43" fontId="0" fillId="0" borderId="14" xfId="43" applyFont="1" applyBorder="1" applyAlignment="1">
      <alignment horizontal="center" vertical="center" wrapText="1"/>
    </xf>
    <xf numFmtId="43" fontId="0" fillId="0" borderId="16" xfId="43" applyFont="1" applyBorder="1" applyAlignment="1">
      <alignment horizontal="center" vertical="center" wrapText="1"/>
    </xf>
    <xf numFmtId="0" fontId="21" fillId="0" borderId="0" xfId="0" applyFont="1" applyAlignment="1">
      <alignment horizontal="justify" vertical="top" wrapText="1"/>
    </xf>
    <xf numFmtId="0" fontId="16" fillId="0" borderId="3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9" fontId="0" fillId="0" borderId="15" xfId="0" applyNumberFormat="1" applyFill="1" applyBorder="1" applyAlignment="1">
      <alignment horizontal="center" vertical="center" wrapText="1"/>
    </xf>
    <xf numFmtId="9" fontId="0" fillId="0" borderId="16" xfId="0" applyNumberFormat="1" applyFill="1" applyBorder="1" applyAlignment="1">
      <alignment horizontal="center" vertical="center" wrapText="1"/>
    </xf>
    <xf numFmtId="164" fontId="0" fillId="39" borderId="14" xfId="42" applyNumberFormat="1" applyFont="1" applyFill="1" applyBorder="1" applyAlignment="1">
      <alignment horizontal="center" vertical="center" wrapText="1"/>
    </xf>
    <xf numFmtId="164" fontId="0" fillId="39" borderId="15" xfId="42" applyNumberFormat="1" applyFont="1" applyFill="1" applyBorder="1" applyAlignment="1">
      <alignment horizontal="center" vertical="center" wrapText="1"/>
    </xf>
    <xf numFmtId="164" fontId="0" fillId="39" borderId="16" xfId="42" applyNumberFormat="1"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xf>
    <xf numFmtId="0" fontId="16" fillId="0" borderId="39" xfId="0" applyFont="1" applyBorder="1" applyAlignment="1">
      <alignment horizontal="center" vertical="center" wrapText="1"/>
    </xf>
    <xf numFmtId="9" fontId="0" fillId="39" borderId="14" xfId="42" applyFont="1" applyFill="1" applyBorder="1" applyAlignment="1">
      <alignment horizontal="center" vertical="center" wrapText="1"/>
    </xf>
    <xf numFmtId="9" fontId="0" fillId="39" borderId="15" xfId="42" applyFont="1" applyFill="1" applyBorder="1" applyAlignment="1">
      <alignment horizontal="center" vertical="center" wrapText="1"/>
    </xf>
    <xf numFmtId="9" fontId="0" fillId="39" borderId="16" xfId="42" applyFont="1" applyFill="1" applyBorder="1" applyAlignment="1">
      <alignment horizontal="center" vertical="center" wrapText="1"/>
    </xf>
    <xf numFmtId="0" fontId="0" fillId="34" borderId="14" xfId="0" applyFill="1" applyBorder="1" applyAlignment="1">
      <alignment horizontal="center" vertical="center" wrapText="1"/>
    </xf>
    <xf numFmtId="0" fontId="0" fillId="34" borderId="16" xfId="0"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34" borderId="15" xfId="0" applyFill="1" applyBorder="1" applyAlignment="1">
      <alignment horizontal="center" vertical="center" wrapText="1"/>
    </xf>
    <xf numFmtId="0" fontId="16" fillId="0" borderId="44" xfId="0" applyFont="1" applyBorder="1" applyAlignment="1">
      <alignment horizontal="center" vertical="center" wrapText="1"/>
    </xf>
    <xf numFmtId="0" fontId="0" fillId="34" borderId="61" xfId="0" applyFill="1" applyBorder="1" applyAlignment="1">
      <alignment horizontal="left" vertical="top" wrapText="1"/>
    </xf>
    <xf numFmtId="0" fontId="0" fillId="34" borderId="62" xfId="0" applyFill="1" applyBorder="1" applyAlignment="1">
      <alignment horizontal="left" vertical="top" wrapText="1"/>
    </xf>
    <xf numFmtId="9" fontId="0" fillId="35" borderId="14" xfId="42" applyFont="1" applyFill="1" applyBorder="1" applyAlignment="1">
      <alignment horizontal="center" vertical="center" wrapText="1"/>
    </xf>
    <xf numFmtId="9" fontId="0" fillId="35" borderId="16" xfId="42" applyFont="1" applyFill="1" applyBorder="1" applyAlignment="1">
      <alignment horizontal="center" vertical="center" wrapText="1"/>
    </xf>
    <xf numFmtId="0" fontId="0" fillId="0" borderId="34" xfId="0" applyBorder="1" applyAlignment="1">
      <alignment horizontal="left" vertical="top" wrapText="1"/>
    </xf>
    <xf numFmtId="0" fontId="0" fillId="0" borderId="42" xfId="0" applyBorder="1" applyAlignment="1">
      <alignment horizontal="left" vertical="top" wrapText="1"/>
    </xf>
    <xf numFmtId="0" fontId="0" fillId="34" borderId="14" xfId="0" applyFill="1" applyBorder="1" applyAlignment="1">
      <alignment wrapText="1"/>
    </xf>
    <xf numFmtId="0" fontId="0" fillId="34" borderId="16" xfId="0" applyFill="1" applyBorder="1" applyAlignment="1">
      <alignment wrapText="1"/>
    </xf>
    <xf numFmtId="2" fontId="0" fillId="0" borderId="14" xfId="0" applyNumberFormat="1" applyBorder="1" applyAlignment="1">
      <alignment horizontal="center" vertical="center" wrapText="1"/>
    </xf>
    <xf numFmtId="2" fontId="0" fillId="0" borderId="15" xfId="0" applyNumberFormat="1" applyBorder="1" applyAlignment="1">
      <alignment horizontal="center" vertical="center" wrapText="1"/>
    </xf>
    <xf numFmtId="0" fontId="0" fillId="0" borderId="31" xfId="0" applyBorder="1" applyAlignment="1">
      <alignment horizontal="center" vertical="center" wrapText="1"/>
    </xf>
    <xf numFmtId="0" fontId="0" fillId="34" borderId="24" xfId="0" applyFill="1" applyBorder="1" applyAlignment="1">
      <alignment vertical="center" wrapText="1"/>
    </xf>
    <xf numFmtId="0" fontId="0" fillId="34" borderId="27" xfId="0" applyFill="1" applyBorder="1" applyAlignment="1">
      <alignment vertical="center" wrapText="1"/>
    </xf>
    <xf numFmtId="0" fontId="0" fillId="34" borderId="26" xfId="0" applyFill="1" applyBorder="1" applyAlignment="1">
      <alignment vertical="center" wrapText="1"/>
    </xf>
    <xf numFmtId="9" fontId="0" fillId="0" borderId="19" xfId="0" applyNumberFormat="1" applyBorder="1" applyAlignment="1">
      <alignment horizontal="center" vertical="center" wrapText="1"/>
    </xf>
    <xf numFmtId="9" fontId="0" fillId="0" borderId="19" xfId="42" applyFont="1" applyBorder="1" applyAlignment="1">
      <alignment horizontal="center" vertical="center" wrapText="1"/>
    </xf>
    <xf numFmtId="9" fontId="0" fillId="0" borderId="20" xfId="42" applyFont="1" applyBorder="1" applyAlignment="1">
      <alignment horizontal="center" vertical="center" wrapText="1"/>
    </xf>
    <xf numFmtId="9" fontId="0" fillId="0" borderId="21" xfId="42" applyFont="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34" borderId="24" xfId="0" applyFill="1" applyBorder="1" applyAlignment="1">
      <alignment horizontal="center" vertical="center" wrapText="1"/>
    </xf>
    <xf numFmtId="0" fontId="0" fillId="34" borderId="26" xfId="0" applyFill="1" applyBorder="1" applyAlignment="1">
      <alignment horizontal="center" vertical="center" wrapText="1"/>
    </xf>
    <xf numFmtId="10" fontId="24" fillId="0" borderId="14" xfId="42" applyNumberFormat="1" applyFont="1" applyBorder="1" applyAlignment="1">
      <alignment horizontal="center" vertical="center" wrapText="1"/>
    </xf>
    <xf numFmtId="10" fontId="24" fillId="0" borderId="16" xfId="42" applyNumberFormat="1" applyFont="1" applyBorder="1" applyAlignment="1">
      <alignment horizontal="center" vertical="center" wrapText="1"/>
    </xf>
    <xf numFmtId="9" fontId="0" fillId="34" borderId="33" xfId="0" applyNumberFormat="1" applyFill="1" applyBorder="1" applyAlignment="1">
      <alignment horizontal="center" vertical="center" wrapText="1"/>
    </xf>
    <xf numFmtId="0" fontId="0" fillId="34" borderId="55" xfId="0" applyFill="1" applyBorder="1" applyAlignment="1">
      <alignment horizontal="center" vertical="center" wrapText="1"/>
    </xf>
    <xf numFmtId="9" fontId="0" fillId="34" borderId="19" xfId="0" applyNumberFormat="1" applyFill="1" applyBorder="1" applyAlignment="1">
      <alignment horizontal="center" vertical="center" wrapText="1"/>
    </xf>
    <xf numFmtId="0" fontId="0" fillId="34" borderId="21" xfId="0" applyFill="1" applyBorder="1" applyAlignment="1">
      <alignment horizontal="center" vertical="center" wrapText="1"/>
    </xf>
    <xf numFmtId="0" fontId="0" fillId="34" borderId="19" xfId="0" applyFill="1" applyBorder="1" applyAlignment="1">
      <alignment horizontal="center" vertical="center" wrapText="1"/>
    </xf>
    <xf numFmtId="0" fontId="0" fillId="39" borderId="19" xfId="0" applyFill="1" applyBorder="1" applyAlignment="1">
      <alignment horizontal="center" vertical="center" wrapText="1"/>
    </xf>
    <xf numFmtId="0" fontId="0" fillId="39" borderId="21" xfId="0" applyFill="1" applyBorder="1" applyAlignment="1">
      <alignment horizontal="center" vertical="center" wrapText="1"/>
    </xf>
    <xf numFmtId="10" fontId="0" fillId="0" borderId="29" xfId="42" applyNumberFormat="1" applyFont="1" applyBorder="1" applyAlignment="1">
      <alignment horizontal="center" vertical="center" wrapText="1"/>
    </xf>
    <xf numFmtId="10" fontId="0" fillId="0" borderId="30" xfId="42" applyNumberFormat="1" applyFont="1" applyBorder="1" applyAlignment="1">
      <alignment horizontal="center" vertical="center" wrapText="1"/>
    </xf>
    <xf numFmtId="10" fontId="0" fillId="0" borderId="26" xfId="42" applyNumberFormat="1" applyFont="1" applyBorder="1" applyAlignment="1">
      <alignment horizontal="center" vertical="center" wrapText="1"/>
    </xf>
    <xf numFmtId="0" fontId="0" fillId="0" borderId="31" xfId="0" applyFill="1" applyBorder="1" applyAlignment="1">
      <alignment horizontal="center" vertical="center" wrapText="1"/>
    </xf>
    <xf numFmtId="0" fontId="0" fillId="34" borderId="31" xfId="0" applyFill="1" applyBorder="1" applyAlignment="1">
      <alignment horizontal="center" vertical="center" wrapText="1"/>
    </xf>
    <xf numFmtId="9" fontId="0" fillId="0" borderId="15" xfId="0" applyNumberFormat="1" applyBorder="1" applyAlignment="1">
      <alignment horizontal="center" vertical="center" wrapText="1"/>
    </xf>
    <xf numFmtId="9" fontId="0" fillId="0" borderId="16" xfId="0" applyNumberFormat="1" applyBorder="1" applyAlignment="1">
      <alignment horizontal="center" vertical="center" wrapText="1"/>
    </xf>
    <xf numFmtId="9" fontId="0" fillId="34" borderId="14" xfId="0" applyNumberFormat="1" applyFill="1" applyBorder="1" applyAlignment="1">
      <alignment horizontal="center" vertical="center" wrapText="1"/>
    </xf>
    <xf numFmtId="9" fontId="0" fillId="39" borderId="14" xfId="0" applyNumberFormat="1" applyFill="1" applyBorder="1" applyAlignment="1">
      <alignment horizontal="center" vertical="center" wrapText="1"/>
    </xf>
    <xf numFmtId="9" fontId="0" fillId="39" borderId="15" xfId="0" applyNumberFormat="1" applyFill="1" applyBorder="1" applyAlignment="1">
      <alignment horizontal="center" vertical="center" wrapText="1"/>
    </xf>
    <xf numFmtId="9" fontId="0" fillId="39" borderId="16" xfId="0" applyNumberFormat="1" applyFill="1" applyBorder="1" applyAlignment="1">
      <alignment horizontal="center" vertical="center" wrapText="1"/>
    </xf>
    <xf numFmtId="9" fontId="0" fillId="34" borderId="15" xfId="0" applyNumberFormat="1" applyFill="1" applyBorder="1" applyAlignment="1">
      <alignment horizontal="center" vertical="center" wrapText="1"/>
    </xf>
    <xf numFmtId="9" fontId="0" fillId="34" borderId="16" xfId="0" applyNumberFormat="1" applyFill="1" applyBorder="1" applyAlignment="1">
      <alignment horizontal="center" vertical="center" wrapText="1"/>
    </xf>
    <xf numFmtId="10" fontId="0" fillId="0" borderId="15" xfId="0" applyNumberFormat="1" applyBorder="1" applyAlignment="1">
      <alignment horizontal="center" vertical="center" wrapText="1"/>
    </xf>
    <xf numFmtId="10" fontId="0" fillId="0" borderId="40" xfId="0" applyNumberFormat="1" applyBorder="1" applyAlignment="1">
      <alignment horizontal="center" vertical="center" wrapText="1"/>
    </xf>
    <xf numFmtId="10" fontId="24" fillId="39" borderId="14" xfId="0" applyNumberFormat="1" applyFont="1" applyFill="1" applyBorder="1" applyAlignment="1">
      <alignment horizontal="center" vertical="center" wrapText="1"/>
    </xf>
    <xf numFmtId="10" fontId="24" fillId="39" borderId="15" xfId="0" applyNumberFormat="1" applyFont="1" applyFill="1" applyBorder="1" applyAlignment="1">
      <alignment horizontal="center" vertical="center" wrapText="1"/>
    </xf>
    <xf numFmtId="10" fontId="24" fillId="39" borderId="16" xfId="0" applyNumberFormat="1" applyFont="1" applyFill="1" applyBorder="1" applyAlignment="1">
      <alignment horizontal="center" vertical="center" wrapText="1"/>
    </xf>
    <xf numFmtId="9" fontId="0" fillId="0" borderId="40"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16" xfId="0" applyNumberFormat="1" applyBorder="1" applyAlignment="1">
      <alignment horizontal="center" vertical="center" wrapText="1"/>
    </xf>
    <xf numFmtId="10" fontId="0" fillId="35" borderId="14" xfId="42" applyNumberFormat="1" applyFont="1" applyFill="1" applyBorder="1" applyAlignment="1">
      <alignment horizontal="center" vertical="center" wrapText="1"/>
    </xf>
    <xf numFmtId="10" fontId="0" fillId="35" borderId="16" xfId="42" applyNumberFormat="1" applyFont="1" applyFill="1" applyBorder="1" applyAlignment="1">
      <alignment horizontal="center" vertical="center" wrapText="1"/>
    </xf>
    <xf numFmtId="9" fontId="0" fillId="33" borderId="14" xfId="0" applyNumberFormat="1" applyFill="1" applyBorder="1" applyAlignment="1">
      <alignment horizontal="center" vertical="center" wrapText="1"/>
    </xf>
    <xf numFmtId="9" fontId="0" fillId="33" borderId="16" xfId="0" applyNumberFormat="1" applyFill="1" applyBorder="1" applyAlignment="1">
      <alignment horizontal="center" vertical="center" wrapText="1"/>
    </xf>
    <xf numFmtId="9" fontId="0" fillId="34" borderId="31" xfId="0" applyNumberFormat="1" applyFill="1" applyBorder="1" applyAlignment="1">
      <alignment horizontal="center" vertical="center" wrapText="1"/>
    </xf>
    <xf numFmtId="164" fontId="0" fillId="0" borderId="15" xfId="0" applyNumberFormat="1" applyBorder="1" applyAlignment="1">
      <alignment horizontal="center" vertical="center" wrapText="1"/>
    </xf>
    <xf numFmtId="10" fontId="0" fillId="39" borderId="14" xfId="0" applyNumberFormat="1" applyFill="1" applyBorder="1" applyAlignment="1">
      <alignment horizontal="center" vertical="center" wrapText="1"/>
    </xf>
    <xf numFmtId="10" fontId="0" fillId="39" borderId="15" xfId="0" applyNumberFormat="1" applyFill="1" applyBorder="1" applyAlignment="1">
      <alignment horizontal="center" vertical="center" wrapText="1"/>
    </xf>
    <xf numFmtId="10" fontId="0" fillId="39" borderId="16" xfId="0" applyNumberFormat="1" applyFill="1" applyBorder="1" applyAlignment="1">
      <alignment horizontal="center" vertical="center" wrapText="1"/>
    </xf>
    <xf numFmtId="0" fontId="0" fillId="0" borderId="56" xfId="0" applyBorder="1" applyAlignment="1">
      <alignment horizontal="center" vertical="center" wrapText="1"/>
    </xf>
    <xf numFmtId="9" fontId="0" fillId="39" borderId="57" xfId="42" applyFont="1" applyFill="1" applyBorder="1" applyAlignment="1">
      <alignment horizontal="center" vertical="center" wrapText="1"/>
    </xf>
    <xf numFmtId="9" fontId="0" fillId="39" borderId="58" xfId="42" applyFont="1" applyFill="1" applyBorder="1" applyAlignment="1">
      <alignment horizontal="center" vertical="center" wrapText="1"/>
    </xf>
    <xf numFmtId="9" fontId="0" fillId="39" borderId="59" xfId="42" applyFont="1" applyFill="1" applyBorder="1" applyAlignment="1">
      <alignment horizontal="center" vertical="center" wrapText="1"/>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Moneda 2" xfId="44"/>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8">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5</xdr:col>
      <xdr:colOff>800100</xdr:colOff>
      <xdr:row>5</xdr:row>
      <xdr:rowOff>161925</xdr:rowOff>
    </xdr:to>
    <xdr:pic>
      <xdr:nvPicPr>
        <xdr:cNvPr id="1025"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285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5</xdr:col>
      <xdr:colOff>2019300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23825"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J25"/>
  <sheetViews>
    <sheetView showGridLines="0" tabSelected="1" topLeftCell="A4" workbookViewId="0">
      <selection activeCell="F23" sqref="F23"/>
    </sheetView>
  </sheetViews>
  <sheetFormatPr baseColWidth="10" defaultRowHeight="15" x14ac:dyDescent="0.25"/>
  <cols>
    <col min="5" max="5" width="64" customWidth="1"/>
    <col min="6" max="6" width="22.140625" style="64" customWidth="1"/>
    <col min="7" max="7" width="16.85546875" bestFit="1" customWidth="1"/>
    <col min="8" max="8" width="18.5703125" customWidth="1"/>
    <col min="9" max="9" width="13.140625" customWidth="1"/>
  </cols>
  <sheetData>
    <row r="5" spans="1:10" ht="21" x14ac:dyDescent="0.35">
      <c r="A5" s="57"/>
      <c r="B5" s="57"/>
      <c r="C5" s="57"/>
      <c r="D5" s="57"/>
      <c r="E5" s="57"/>
      <c r="F5" s="62"/>
      <c r="G5" s="57"/>
      <c r="H5" s="57"/>
      <c r="I5" s="57"/>
      <c r="J5" s="57"/>
    </row>
    <row r="6" spans="1:10" ht="21" x14ac:dyDescent="0.35">
      <c r="A6" s="57"/>
      <c r="B6" s="57"/>
      <c r="C6" s="57"/>
      <c r="D6" s="57"/>
      <c r="E6" s="131" t="s">
        <v>330</v>
      </c>
      <c r="F6" s="132"/>
      <c r="G6" s="132"/>
      <c r="H6" s="132"/>
      <c r="I6" s="132"/>
      <c r="J6" s="57"/>
    </row>
    <row r="7" spans="1:10" ht="21.75" thickBot="1" x14ac:dyDescent="0.4">
      <c r="A7" s="57"/>
      <c r="B7" s="57"/>
      <c r="C7" s="57"/>
      <c r="D7" s="57"/>
      <c r="E7" s="57"/>
      <c r="F7" s="62"/>
      <c r="G7" s="57"/>
      <c r="H7" s="57"/>
      <c r="I7" s="57"/>
      <c r="J7" s="57"/>
    </row>
    <row r="8" spans="1:10" ht="86.25" customHeight="1" thickBot="1" x14ac:dyDescent="0.4">
      <c r="A8" s="57"/>
      <c r="B8" s="57"/>
      <c r="C8" s="57"/>
      <c r="D8" s="57"/>
      <c r="E8" s="58" t="s">
        <v>222</v>
      </c>
      <c r="F8" s="63" t="s">
        <v>350</v>
      </c>
      <c r="G8" s="65" t="s">
        <v>331</v>
      </c>
      <c r="H8" s="63" t="s">
        <v>342</v>
      </c>
      <c r="I8" s="117" t="s">
        <v>223</v>
      </c>
      <c r="J8" s="57"/>
    </row>
    <row r="9" spans="1:10" ht="21" x14ac:dyDescent="0.35">
      <c r="A9" s="57"/>
      <c r="B9" s="57"/>
      <c r="C9" s="57"/>
      <c r="D9" s="57"/>
      <c r="E9" s="59" t="s">
        <v>225</v>
      </c>
      <c r="F9" s="124">
        <f>+'Identificación y priorización'!N26</f>
        <v>7.2474999999999998E-2</v>
      </c>
      <c r="G9" s="125">
        <f>AVERAGE(F9:F21)</f>
        <v>0.19916987179487181</v>
      </c>
      <c r="H9" s="119">
        <f>+'Identificación y priorización'!L26</f>
        <v>0.33462500000000001</v>
      </c>
      <c r="I9" s="128">
        <f>AVERAGE(H9:H21)</f>
        <v>0.2055292735042735</v>
      </c>
      <c r="J9" s="57"/>
    </row>
    <row r="10" spans="1:10" ht="21" x14ac:dyDescent="0.35">
      <c r="A10" s="57"/>
      <c r="B10" s="57"/>
      <c r="C10" s="57"/>
      <c r="D10" s="57"/>
      <c r="E10" s="60" t="s">
        <v>224</v>
      </c>
      <c r="F10" s="121">
        <f>+'Preparación y formulación'!N24</f>
        <v>3.0400000000000003E-2</v>
      </c>
      <c r="G10" s="126"/>
      <c r="H10" s="122">
        <f>+'Preparación y formulación'!L24</f>
        <v>0</v>
      </c>
      <c r="I10" s="129"/>
      <c r="J10" s="57"/>
    </row>
    <row r="11" spans="1:10" ht="21" x14ac:dyDescent="0.35">
      <c r="A11" s="57"/>
      <c r="B11" s="57"/>
      <c r="C11" s="57"/>
      <c r="D11" s="57"/>
      <c r="E11" s="60" t="s">
        <v>226</v>
      </c>
      <c r="F11" s="122">
        <f>+'Implementación y seguimiento'!N18</f>
        <v>0.18333333333333332</v>
      </c>
      <c r="G11" s="126"/>
      <c r="H11" s="122">
        <f>+'Implementación y seguimiento'!L18</f>
        <v>5.5555555555555552E-2</v>
      </c>
      <c r="I11" s="129"/>
      <c r="J11" s="57"/>
    </row>
    <row r="12" spans="1:10" ht="21" x14ac:dyDescent="0.35">
      <c r="A12" s="57"/>
      <c r="B12" s="57"/>
      <c r="C12" s="57"/>
      <c r="D12" s="57"/>
      <c r="E12" s="60" t="s">
        <v>227</v>
      </c>
      <c r="F12" s="122">
        <f>+'Direccionamiento estrategico'!N22</f>
        <v>0.15</v>
      </c>
      <c r="G12" s="126"/>
      <c r="H12" s="122">
        <f>+'Direccionamiento estrategico'!L22</f>
        <v>0.22</v>
      </c>
      <c r="I12" s="129"/>
      <c r="J12" s="57"/>
    </row>
    <row r="13" spans="1:10" ht="21" x14ac:dyDescent="0.35">
      <c r="A13" s="57"/>
      <c r="B13" s="57"/>
      <c r="C13" s="57"/>
      <c r="D13" s="57"/>
      <c r="E13" s="60" t="s">
        <v>228</v>
      </c>
      <c r="F13" s="122">
        <f>+'Gestión de comunicaciones'!N18</f>
        <v>0.17499999999999999</v>
      </c>
      <c r="G13" s="126"/>
      <c r="H13" s="122">
        <f>+'Gestión de comunicaciones'!L18</f>
        <v>0.1</v>
      </c>
      <c r="I13" s="129"/>
      <c r="J13" s="57"/>
    </row>
    <row r="14" spans="1:10" ht="21" x14ac:dyDescent="0.35">
      <c r="A14" s="57"/>
      <c r="B14" s="57"/>
      <c r="C14" s="57"/>
      <c r="D14" s="57"/>
      <c r="E14" s="60" t="s">
        <v>229</v>
      </c>
      <c r="F14" s="122">
        <f>+'Gestión del talento Humano'!N15</f>
        <v>0.24800000000000003</v>
      </c>
      <c r="G14" s="126"/>
      <c r="H14" s="122">
        <f>+'Gestión del talento Humano'!L15</f>
        <v>0.24</v>
      </c>
      <c r="I14" s="129"/>
      <c r="J14" s="57"/>
    </row>
    <row r="15" spans="1:10" ht="21" x14ac:dyDescent="0.35">
      <c r="A15" s="57"/>
      <c r="B15" s="57"/>
      <c r="C15" s="57"/>
      <c r="D15" s="57"/>
      <c r="E15" s="60" t="s">
        <v>230</v>
      </c>
      <c r="F15" s="122">
        <f>+'Gestión contractual'!N15</f>
        <v>0.52</v>
      </c>
      <c r="G15" s="126"/>
      <c r="H15" s="122">
        <f>+'Gestión contractual'!L15</f>
        <v>0.6</v>
      </c>
      <c r="I15" s="129"/>
      <c r="J15" s="57"/>
    </row>
    <row r="16" spans="1:10" ht="21" x14ac:dyDescent="0.35">
      <c r="A16" s="57"/>
      <c r="B16" s="57"/>
      <c r="C16" s="57"/>
      <c r="D16" s="57"/>
      <c r="E16" s="60" t="s">
        <v>231</v>
      </c>
      <c r="F16" s="121">
        <f>+'Gestión Adminstrativa'!N14</f>
        <v>0.31200000000000006</v>
      </c>
      <c r="G16" s="126"/>
      <c r="H16" s="122">
        <f>+'Gestión Adminstrativa'!L14</f>
        <v>0.15</v>
      </c>
      <c r="I16" s="129"/>
      <c r="J16" s="57"/>
    </row>
    <row r="17" spans="1:10" ht="39" customHeight="1" x14ac:dyDescent="0.35">
      <c r="A17" s="57"/>
      <c r="B17" s="57"/>
      <c r="C17" s="57"/>
      <c r="D17" s="57"/>
      <c r="E17" s="113" t="s">
        <v>322</v>
      </c>
      <c r="F17" s="122">
        <f>+'Gestión de tecnologías de la in'!N14</f>
        <v>8.6500000000000007E-2</v>
      </c>
      <c r="G17" s="126"/>
      <c r="H17" s="122">
        <f>+'Gestión de tecnologías de la in'!L14</f>
        <v>0.25</v>
      </c>
      <c r="I17" s="129"/>
      <c r="J17" s="57"/>
    </row>
    <row r="18" spans="1:10" ht="21" x14ac:dyDescent="0.35">
      <c r="A18" s="57"/>
      <c r="B18" s="57"/>
      <c r="C18" s="57"/>
      <c r="D18" s="57"/>
      <c r="E18" s="60" t="s">
        <v>232</v>
      </c>
      <c r="F18" s="122">
        <f>+'Gestión Jurídica'!N15</f>
        <v>0.25</v>
      </c>
      <c r="G18" s="126"/>
      <c r="H18" s="122">
        <f>+'Gestión Jurídica'!L15</f>
        <v>0.09</v>
      </c>
      <c r="I18" s="129"/>
      <c r="J18" s="57"/>
    </row>
    <row r="19" spans="1:10" ht="21" x14ac:dyDescent="0.35">
      <c r="A19" s="57"/>
      <c r="B19" s="57"/>
      <c r="C19" s="57"/>
      <c r="D19" s="57"/>
      <c r="E19" s="60" t="s">
        <v>233</v>
      </c>
      <c r="F19" s="122">
        <f>+'Evaluación control y mejoramien'!N15</f>
        <v>0.20399999999999999</v>
      </c>
      <c r="G19" s="126"/>
      <c r="H19" s="122">
        <f>+'Evaluación control y mejoramien'!L15</f>
        <v>0.29170000000000001</v>
      </c>
      <c r="I19" s="129"/>
      <c r="J19" s="57"/>
    </row>
    <row r="20" spans="1:10" ht="21.75" thickBot="1" x14ac:dyDescent="0.4">
      <c r="A20" s="57"/>
      <c r="B20" s="57"/>
      <c r="C20" s="57"/>
      <c r="D20" s="57"/>
      <c r="E20" s="60" t="s">
        <v>329</v>
      </c>
      <c r="F20" s="122">
        <f>+'Gestión Financiera'!N14</f>
        <v>0.245</v>
      </c>
      <c r="G20" s="126"/>
      <c r="H20" s="123">
        <f>+'Gestión Financiera'!L14</f>
        <v>0.24</v>
      </c>
      <c r="I20" s="129"/>
      <c r="J20" s="57"/>
    </row>
    <row r="21" spans="1:10" ht="21.75" thickBot="1" x14ac:dyDescent="0.4">
      <c r="A21" s="57"/>
      <c r="B21" s="57"/>
      <c r="C21" s="57"/>
      <c r="D21" s="57"/>
      <c r="E21" s="61" t="s">
        <v>234</v>
      </c>
      <c r="F21" s="123">
        <f>+'Administración de Recurso'!N19</f>
        <v>0.1125</v>
      </c>
      <c r="G21" s="127"/>
      <c r="H21" s="123">
        <f>+'Administración de Recurso'!L19</f>
        <v>0.1</v>
      </c>
      <c r="I21" s="130"/>
      <c r="J21" s="57"/>
    </row>
    <row r="22" spans="1:10" ht="21" x14ac:dyDescent="0.35">
      <c r="A22" s="57"/>
      <c r="B22" s="57"/>
      <c r="C22" s="57"/>
      <c r="D22" s="57"/>
      <c r="E22" s="57"/>
      <c r="F22" s="62"/>
      <c r="G22" s="57"/>
      <c r="H22" s="57"/>
      <c r="I22" s="57"/>
      <c r="J22" s="57"/>
    </row>
    <row r="23" spans="1:10" ht="21" x14ac:dyDescent="0.35">
      <c r="A23" s="57"/>
      <c r="B23" s="57"/>
      <c r="C23" s="57"/>
      <c r="D23" s="57"/>
      <c r="E23" s="57"/>
      <c r="F23" s="62"/>
      <c r="G23" s="57"/>
      <c r="H23" s="57"/>
      <c r="I23" s="57"/>
      <c r="J23" s="57"/>
    </row>
    <row r="24" spans="1:10" ht="21" x14ac:dyDescent="0.35">
      <c r="A24" s="57"/>
      <c r="B24" s="57"/>
      <c r="C24" s="57"/>
      <c r="D24" s="57"/>
      <c r="E24" s="57"/>
      <c r="F24" s="62"/>
      <c r="G24" s="57"/>
      <c r="H24" s="57"/>
      <c r="I24" s="57"/>
      <c r="J24" s="57"/>
    </row>
    <row r="25" spans="1:10" ht="21" x14ac:dyDescent="0.35">
      <c r="A25" s="57"/>
      <c r="B25" s="57"/>
      <c r="C25" s="57"/>
      <c r="D25" s="57"/>
      <c r="E25" s="57"/>
      <c r="F25" s="62"/>
      <c r="G25" s="57"/>
      <c r="H25" s="57"/>
      <c r="I25" s="57"/>
      <c r="J25" s="57"/>
    </row>
  </sheetData>
  <mergeCells count="3">
    <mergeCell ref="G9:G21"/>
    <mergeCell ref="I9:I21"/>
    <mergeCell ref="E6:I6"/>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5"/>
  <sheetViews>
    <sheetView topLeftCell="F1" workbookViewId="0">
      <selection activeCell="U12" sqref="U12:U14"/>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8" t="s">
        <v>346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1"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1" ht="60" x14ac:dyDescent="0.25">
      <c r="A12" s="143" t="s">
        <v>298</v>
      </c>
      <c r="B12" s="163">
        <v>1</v>
      </c>
      <c r="C12" s="163">
        <v>0</v>
      </c>
      <c r="D12" s="163">
        <v>0.6</v>
      </c>
      <c r="E12" s="163">
        <v>0.5</v>
      </c>
      <c r="F12" s="163"/>
      <c r="G12" s="163">
        <v>0.75</v>
      </c>
      <c r="H12" s="251"/>
      <c r="I12" s="163">
        <v>1</v>
      </c>
      <c r="J12" s="163"/>
      <c r="K12" s="163">
        <f>+D12</f>
        <v>0.6</v>
      </c>
      <c r="L12" s="252">
        <f>+K12/B12</f>
        <v>0.6</v>
      </c>
      <c r="M12" s="146">
        <v>3</v>
      </c>
      <c r="N12" s="149">
        <f>+S12*T12+S13*T13+S14*T14</f>
        <v>0.52</v>
      </c>
      <c r="O12" s="78" t="s">
        <v>119</v>
      </c>
      <c r="P12" s="19"/>
      <c r="Q12" s="81">
        <v>44928</v>
      </c>
      <c r="R12" s="81">
        <v>45016</v>
      </c>
      <c r="S12" s="14">
        <v>0.2</v>
      </c>
      <c r="T12" s="12">
        <v>1</v>
      </c>
      <c r="U12" s="139" t="s">
        <v>333</v>
      </c>
    </row>
    <row r="13" spans="1:21" x14ac:dyDescent="0.25">
      <c r="A13" s="144"/>
      <c r="B13" s="162"/>
      <c r="C13" s="249"/>
      <c r="D13" s="249"/>
      <c r="E13" s="249"/>
      <c r="F13" s="249"/>
      <c r="G13" s="249"/>
      <c r="H13" s="255"/>
      <c r="I13" s="249"/>
      <c r="J13" s="249"/>
      <c r="K13" s="162"/>
      <c r="L13" s="253"/>
      <c r="M13" s="147"/>
      <c r="N13" s="150"/>
      <c r="O13" s="78" t="s">
        <v>120</v>
      </c>
      <c r="P13" s="19"/>
      <c r="Q13" s="81">
        <v>44930</v>
      </c>
      <c r="R13" s="81">
        <v>45291</v>
      </c>
      <c r="S13" s="14">
        <v>0.6</v>
      </c>
      <c r="T13" s="12">
        <v>0.5</v>
      </c>
      <c r="U13" s="140"/>
    </row>
    <row r="14" spans="1:21" ht="81" customHeight="1" x14ac:dyDescent="0.25">
      <c r="A14" s="145"/>
      <c r="B14" s="156"/>
      <c r="C14" s="250"/>
      <c r="D14" s="250"/>
      <c r="E14" s="250"/>
      <c r="F14" s="250"/>
      <c r="G14" s="250"/>
      <c r="H14" s="256"/>
      <c r="I14" s="250"/>
      <c r="J14" s="250"/>
      <c r="K14" s="156"/>
      <c r="L14" s="254"/>
      <c r="M14" s="148"/>
      <c r="N14" s="151"/>
      <c r="O14" s="78" t="s">
        <v>121</v>
      </c>
      <c r="P14" s="19"/>
      <c r="Q14" s="81">
        <v>44933</v>
      </c>
      <c r="R14" s="81">
        <v>45291</v>
      </c>
      <c r="S14" s="14">
        <v>0.2</v>
      </c>
      <c r="T14" s="12">
        <v>0.1</v>
      </c>
      <c r="U14" s="141"/>
    </row>
    <row r="15" spans="1:21" x14ac:dyDescent="0.25">
      <c r="L15" s="54">
        <f>+L12</f>
        <v>0.6</v>
      </c>
      <c r="N15" s="10">
        <f>+N12</f>
        <v>0.52</v>
      </c>
    </row>
  </sheetData>
  <mergeCells count="27">
    <mergeCell ref="A8:U8"/>
    <mergeCell ref="A9:A11"/>
    <mergeCell ref="M9:N9"/>
    <mergeCell ref="O9:T9"/>
    <mergeCell ref="U9:U11"/>
    <mergeCell ref="C10:D10"/>
    <mergeCell ref="E10:F10"/>
    <mergeCell ref="G10:H10"/>
    <mergeCell ref="I10:J10"/>
    <mergeCell ref="K10:L10"/>
    <mergeCell ref="K11:L11"/>
    <mergeCell ref="B9:L9"/>
    <mergeCell ref="M12:M14"/>
    <mergeCell ref="N12:N14"/>
    <mergeCell ref="U12:U14"/>
    <mergeCell ref="G12:G14"/>
    <mergeCell ref="H12:H14"/>
    <mergeCell ref="I12:I14"/>
    <mergeCell ref="J12:J14"/>
    <mergeCell ref="K12:K14"/>
    <mergeCell ref="L12:L14"/>
    <mergeCell ref="F12:F14"/>
    <mergeCell ref="A12:A14"/>
    <mergeCell ref="B12:B14"/>
    <mergeCell ref="C12:C14"/>
    <mergeCell ref="D12:D14"/>
    <mergeCell ref="E12:E14"/>
  </mergeCells>
  <conditionalFormatting sqref="N12:N29">
    <cfRule type="cellIs" dxfId="20" priority="1" operator="between">
      <formula>0.7501</formula>
      <formula>1</formula>
    </cfRule>
    <cfRule type="cellIs" dxfId="19" priority="2" operator="between">
      <formula>0.001</formula>
      <formula>0.5</formula>
    </cfRule>
    <cfRule type="cellIs" dxfId="18" priority="3" operator="between">
      <formula>50%</formula>
      <formula>75%</formula>
    </cfRule>
  </conditionalFormatting>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
  <sheetViews>
    <sheetView workbookViewId="0">
      <selection activeCell="O15" sqref="O15"/>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1.28515625" bestFit="1" customWidth="1"/>
    <col min="19" max="19" width="5.5703125" bestFit="1" customWidth="1"/>
    <col min="20" max="20" width="7.42578125" bestFit="1" customWidth="1"/>
    <col min="21" max="21" width="94.7109375" customWidth="1"/>
    <col min="22" max="29" width="11.42578125" customWidth="1"/>
  </cols>
  <sheetData>
    <row r="1" spans="1:22" x14ac:dyDescent="0.25">
      <c r="Q1" s="7"/>
    </row>
    <row r="2" spans="1:22" ht="16.5" x14ac:dyDescent="0.25">
      <c r="Q2" s="8"/>
    </row>
    <row r="8" spans="1:22" ht="58.5" customHeight="1" x14ac:dyDescent="0.25">
      <c r="A8" s="178" t="s">
        <v>346</v>
      </c>
      <c r="B8" s="178"/>
      <c r="C8" s="178"/>
      <c r="D8" s="178"/>
      <c r="E8" s="178"/>
      <c r="F8" s="178"/>
      <c r="G8" s="178"/>
      <c r="H8" s="178"/>
      <c r="I8" s="178"/>
      <c r="J8" s="178"/>
      <c r="K8" s="178"/>
      <c r="L8" s="178"/>
      <c r="M8" s="178"/>
      <c r="N8" s="178"/>
      <c r="O8" s="178"/>
      <c r="P8" s="178"/>
      <c r="Q8" s="178"/>
      <c r="R8" s="178"/>
      <c r="S8" s="178"/>
      <c r="T8" s="178"/>
      <c r="U8" s="178"/>
    </row>
    <row r="9" spans="1:22"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2"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2"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2" ht="49.5" customHeight="1" x14ac:dyDescent="0.25">
      <c r="A12" s="152" t="s">
        <v>295</v>
      </c>
      <c r="B12" s="163">
        <v>1</v>
      </c>
      <c r="C12" s="163">
        <v>0.25</v>
      </c>
      <c r="D12" s="163">
        <v>0.15</v>
      </c>
      <c r="E12" s="163">
        <v>0.45</v>
      </c>
      <c r="F12" s="263"/>
      <c r="G12" s="163">
        <v>0.65</v>
      </c>
      <c r="H12" s="163"/>
      <c r="I12" s="163">
        <v>1</v>
      </c>
      <c r="J12" s="163"/>
      <c r="K12" s="164">
        <f>+D12</f>
        <v>0.15</v>
      </c>
      <c r="L12" s="267">
        <f>+K12/B12</f>
        <v>0.15</v>
      </c>
      <c r="M12" s="146">
        <v>6</v>
      </c>
      <c r="N12" s="265">
        <f>+S12*T12+S13*T13</f>
        <v>0.31200000000000006</v>
      </c>
      <c r="O12" s="104" t="s">
        <v>296</v>
      </c>
      <c r="P12" s="19"/>
      <c r="Q12" s="105">
        <v>44958</v>
      </c>
      <c r="R12" s="105">
        <v>45016</v>
      </c>
      <c r="S12" s="14">
        <v>0.2</v>
      </c>
      <c r="T12" s="12">
        <v>0.8</v>
      </c>
      <c r="U12" s="139" t="s">
        <v>349</v>
      </c>
    </row>
    <row r="13" spans="1:22" ht="87" customHeight="1" x14ac:dyDescent="0.25">
      <c r="A13" s="154"/>
      <c r="B13" s="156"/>
      <c r="C13" s="250"/>
      <c r="D13" s="250"/>
      <c r="E13" s="250"/>
      <c r="F13" s="264"/>
      <c r="G13" s="250"/>
      <c r="H13" s="250"/>
      <c r="I13" s="250"/>
      <c r="J13" s="250"/>
      <c r="K13" s="156"/>
      <c r="L13" s="268"/>
      <c r="M13" s="148"/>
      <c r="N13" s="266"/>
      <c r="O13" s="104" t="s">
        <v>297</v>
      </c>
      <c r="P13" s="19">
        <v>29700000</v>
      </c>
      <c r="Q13" s="105">
        <v>44958</v>
      </c>
      <c r="R13" s="105">
        <v>45291</v>
      </c>
      <c r="S13" s="14">
        <v>0.8</v>
      </c>
      <c r="T13" s="12">
        <v>0.19</v>
      </c>
      <c r="U13" s="141"/>
    </row>
    <row r="14" spans="1:22" x14ac:dyDescent="0.25">
      <c r="L14" s="54">
        <f>+L12</f>
        <v>0.15</v>
      </c>
      <c r="N14" s="10">
        <f>SUM(N12)</f>
        <v>0.31200000000000006</v>
      </c>
      <c r="V14" s="66"/>
    </row>
    <row r="18" spans="20:20" x14ac:dyDescent="0.25">
      <c r="T18">
        <f>21.7+26.7</f>
        <v>48.4</v>
      </c>
    </row>
  </sheetData>
  <mergeCells count="27">
    <mergeCell ref="A8:U8"/>
    <mergeCell ref="A9:A11"/>
    <mergeCell ref="M9:N9"/>
    <mergeCell ref="O9:T9"/>
    <mergeCell ref="U9:U11"/>
    <mergeCell ref="C10:D10"/>
    <mergeCell ref="E10:F10"/>
    <mergeCell ref="G10:H10"/>
    <mergeCell ref="I10:J10"/>
    <mergeCell ref="K10:L10"/>
    <mergeCell ref="K11:L11"/>
    <mergeCell ref="B9:L9"/>
    <mergeCell ref="A12:A13"/>
    <mergeCell ref="B12:B13"/>
    <mergeCell ref="C12:C13"/>
    <mergeCell ref="D12:D13"/>
    <mergeCell ref="E12:E13"/>
    <mergeCell ref="F12:F13"/>
    <mergeCell ref="G12:G13"/>
    <mergeCell ref="U12:U13"/>
    <mergeCell ref="H12:H13"/>
    <mergeCell ref="I12:I13"/>
    <mergeCell ref="J12:J13"/>
    <mergeCell ref="K12:K13"/>
    <mergeCell ref="M12:M13"/>
    <mergeCell ref="N12:N13"/>
    <mergeCell ref="L12:L13"/>
  </mergeCells>
  <conditionalFormatting sqref="N12:N28">
    <cfRule type="cellIs" dxfId="17" priority="1" operator="between">
      <formula>0.7501</formula>
      <formula>1</formula>
    </cfRule>
    <cfRule type="cellIs" dxfId="16" priority="2" operator="between">
      <formula>0.001</formula>
      <formula>0.499</formula>
    </cfRule>
    <cfRule type="cellIs" dxfId="15" priority="3" operator="between">
      <formula>50%</formula>
      <formula>75%</formula>
    </cfRule>
  </conditionalFormatting>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5"/>
  <sheetViews>
    <sheetView topLeftCell="B1" workbookViewId="0">
      <selection activeCell="U12" sqref="U12:U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2" x14ac:dyDescent="0.25">
      <c r="Q1" s="7"/>
    </row>
    <row r="2" spans="1:22" ht="16.5" x14ac:dyDescent="0.25">
      <c r="Q2" s="8"/>
    </row>
    <row r="8" spans="1:22" ht="58.5" customHeight="1" x14ac:dyDescent="0.25">
      <c r="A8" s="178" t="s">
        <v>346</v>
      </c>
      <c r="B8" s="178"/>
      <c r="C8" s="178"/>
      <c r="D8" s="178"/>
      <c r="E8" s="178"/>
      <c r="F8" s="178"/>
      <c r="G8" s="178"/>
      <c r="H8" s="178"/>
      <c r="I8" s="178"/>
      <c r="J8" s="178"/>
      <c r="K8" s="178"/>
      <c r="L8" s="178"/>
      <c r="M8" s="178"/>
      <c r="N8" s="178"/>
      <c r="O8" s="178"/>
      <c r="P8" s="178"/>
      <c r="Q8" s="178"/>
      <c r="R8" s="178"/>
      <c r="S8" s="178"/>
      <c r="T8" s="178"/>
      <c r="U8" s="178"/>
    </row>
    <row r="9" spans="1:22"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2"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2"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2" ht="59.25" customHeight="1" x14ac:dyDescent="0.25">
      <c r="A12" s="143" t="s">
        <v>323</v>
      </c>
      <c r="B12" s="168">
        <v>1</v>
      </c>
      <c r="C12" s="168">
        <v>0.1</v>
      </c>
      <c r="D12" s="269">
        <v>0.25</v>
      </c>
      <c r="E12" s="168">
        <v>0.4</v>
      </c>
      <c r="F12" s="168"/>
      <c r="G12" s="168">
        <v>0.75</v>
      </c>
      <c r="H12" s="168"/>
      <c r="I12" s="168">
        <v>1</v>
      </c>
      <c r="J12" s="168"/>
      <c r="K12" s="163">
        <f>+D12</f>
        <v>0.25</v>
      </c>
      <c r="L12" s="252">
        <f>+K12/B12</f>
        <v>0.25</v>
      </c>
      <c r="M12" s="146">
        <v>3</v>
      </c>
      <c r="N12" s="149">
        <f>+S12*T12++S13*T13</f>
        <v>8.6500000000000007E-2</v>
      </c>
      <c r="O12" s="78" t="s">
        <v>299</v>
      </c>
      <c r="P12" s="19">
        <v>626446539</v>
      </c>
      <c r="Q12" s="9">
        <v>44652</v>
      </c>
      <c r="R12" s="9">
        <v>44926</v>
      </c>
      <c r="S12" s="14">
        <v>0.5</v>
      </c>
      <c r="T12" s="12">
        <v>0.04</v>
      </c>
      <c r="U12" s="139" t="s">
        <v>348</v>
      </c>
    </row>
    <row r="13" spans="1:22" ht="80.25" customHeight="1" x14ac:dyDescent="0.25">
      <c r="A13" s="145"/>
      <c r="B13" s="156"/>
      <c r="C13" s="250"/>
      <c r="D13" s="256"/>
      <c r="E13" s="250"/>
      <c r="F13" s="250"/>
      <c r="G13" s="250"/>
      <c r="H13" s="250"/>
      <c r="I13" s="250"/>
      <c r="J13" s="250"/>
      <c r="K13" s="156"/>
      <c r="L13" s="254"/>
      <c r="M13" s="148"/>
      <c r="N13" s="151"/>
      <c r="O13" s="78" t="s">
        <v>300</v>
      </c>
      <c r="P13" s="19">
        <v>950000000</v>
      </c>
      <c r="Q13" s="9">
        <v>44593</v>
      </c>
      <c r="R13" s="9">
        <v>44926</v>
      </c>
      <c r="S13" s="14">
        <v>0.5</v>
      </c>
      <c r="T13" s="12">
        <v>0.13300000000000001</v>
      </c>
      <c r="U13" s="141"/>
    </row>
    <row r="14" spans="1:22" x14ac:dyDescent="0.25">
      <c r="L14" s="54">
        <f>+L12</f>
        <v>0.25</v>
      </c>
      <c r="N14" s="10">
        <f>+N12</f>
        <v>8.6500000000000007E-2</v>
      </c>
      <c r="V14" s="66"/>
    </row>
    <row r="15" spans="1:22" x14ac:dyDescent="0.25">
      <c r="D15" t="s">
        <v>324</v>
      </c>
    </row>
  </sheetData>
  <mergeCells count="27">
    <mergeCell ref="A8:U8"/>
    <mergeCell ref="A9:A11"/>
    <mergeCell ref="M9:N9"/>
    <mergeCell ref="O9:T9"/>
    <mergeCell ref="U9:U11"/>
    <mergeCell ref="C10:D10"/>
    <mergeCell ref="E10:F10"/>
    <mergeCell ref="G10:H10"/>
    <mergeCell ref="I10:J10"/>
    <mergeCell ref="K10:L10"/>
    <mergeCell ref="K11:L11"/>
    <mergeCell ref="B9:L9"/>
    <mergeCell ref="M12:M13"/>
    <mergeCell ref="N12:N13"/>
    <mergeCell ref="U12:U13"/>
    <mergeCell ref="G12:G13"/>
    <mergeCell ref="H12:H13"/>
    <mergeCell ref="I12:I13"/>
    <mergeCell ref="J12:J13"/>
    <mergeCell ref="K12:K13"/>
    <mergeCell ref="L12:L13"/>
    <mergeCell ref="F12:F13"/>
    <mergeCell ref="A12:A13"/>
    <mergeCell ref="B12:B13"/>
    <mergeCell ref="C12:C13"/>
    <mergeCell ref="D12:D13"/>
    <mergeCell ref="E12:E13"/>
  </mergeCells>
  <conditionalFormatting sqref="N12:N28">
    <cfRule type="cellIs" dxfId="14" priority="1" operator="between">
      <formula>0.7501</formula>
      <formula>1</formula>
    </cfRule>
    <cfRule type="cellIs" dxfId="13" priority="2" operator="between">
      <formula>0.001</formula>
      <formula>0.5</formula>
    </cfRule>
    <cfRule type="cellIs" dxfId="12" priority="3" operator="between">
      <formula>50%</formula>
      <formula>75%</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97" customWidth="1"/>
    <col min="22" max="29" width="11.42578125" customWidth="1"/>
  </cols>
  <sheetData>
    <row r="1" spans="1:21" x14ac:dyDescent="0.25">
      <c r="Q1" s="7"/>
    </row>
    <row r="2" spans="1:21" ht="16.5" x14ac:dyDescent="0.25">
      <c r="Q2" s="8"/>
    </row>
    <row r="8" spans="1:21" ht="58.5" customHeight="1" x14ac:dyDescent="0.25">
      <c r="A8" s="178" t="s">
        <v>346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1"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1" ht="87" customHeight="1" x14ac:dyDescent="0.25">
      <c r="A12" s="143" t="s">
        <v>287</v>
      </c>
      <c r="B12" s="163">
        <v>1</v>
      </c>
      <c r="C12" s="163">
        <v>0.09</v>
      </c>
      <c r="D12" s="251">
        <v>0.09</v>
      </c>
      <c r="E12" s="263">
        <v>0.22500000000000001</v>
      </c>
      <c r="F12" s="163"/>
      <c r="G12" s="163">
        <v>0.86499999999999999</v>
      </c>
      <c r="H12" s="163"/>
      <c r="I12" s="163">
        <v>1</v>
      </c>
      <c r="J12" s="163"/>
      <c r="K12" s="164">
        <f>+C12</f>
        <v>0.09</v>
      </c>
      <c r="L12" s="271">
        <f>+K12/B12</f>
        <v>0.09</v>
      </c>
      <c r="M12" s="146">
        <v>3</v>
      </c>
      <c r="N12" s="181">
        <f>+S12*T12+S13*T13+S14*T14</f>
        <v>0.25</v>
      </c>
      <c r="O12" s="78" t="s">
        <v>288</v>
      </c>
      <c r="P12" s="19"/>
      <c r="Q12" s="81">
        <v>44593</v>
      </c>
      <c r="R12" s="81">
        <v>44926</v>
      </c>
      <c r="S12" s="14">
        <v>0.5</v>
      </c>
      <c r="T12" s="15"/>
      <c r="U12" s="139" t="s">
        <v>325</v>
      </c>
    </row>
    <row r="13" spans="1:21" ht="45" x14ac:dyDescent="0.25">
      <c r="A13" s="144"/>
      <c r="B13" s="162"/>
      <c r="C13" s="249"/>
      <c r="D13" s="255"/>
      <c r="E13" s="270"/>
      <c r="F13" s="249"/>
      <c r="G13" s="249"/>
      <c r="H13" s="249"/>
      <c r="I13" s="249"/>
      <c r="J13" s="249"/>
      <c r="K13" s="162"/>
      <c r="L13" s="272"/>
      <c r="M13" s="147"/>
      <c r="N13" s="183"/>
      <c r="O13" s="78" t="s">
        <v>21</v>
      </c>
      <c r="P13" s="19"/>
      <c r="Q13" s="81">
        <v>44593</v>
      </c>
      <c r="R13" s="81">
        <v>44926</v>
      </c>
      <c r="S13" s="14">
        <v>0.25</v>
      </c>
      <c r="T13" s="15">
        <v>1</v>
      </c>
      <c r="U13" s="140"/>
    </row>
    <row r="14" spans="1:21" ht="45" x14ac:dyDescent="0.25">
      <c r="A14" s="145"/>
      <c r="B14" s="156"/>
      <c r="C14" s="250"/>
      <c r="D14" s="256"/>
      <c r="E14" s="264"/>
      <c r="F14" s="250"/>
      <c r="G14" s="250"/>
      <c r="H14" s="250"/>
      <c r="I14" s="250"/>
      <c r="J14" s="250"/>
      <c r="K14" s="156"/>
      <c r="L14" s="273"/>
      <c r="M14" s="148"/>
      <c r="N14" s="182"/>
      <c r="O14" s="78" t="s">
        <v>289</v>
      </c>
      <c r="P14" s="19"/>
      <c r="Q14" s="81">
        <v>44593</v>
      </c>
      <c r="R14" s="81">
        <v>44926</v>
      </c>
      <c r="S14" s="14">
        <v>0.25</v>
      </c>
      <c r="T14" s="15"/>
      <c r="U14" s="141"/>
    </row>
    <row r="15" spans="1:21" x14ac:dyDescent="0.25">
      <c r="L15" s="116">
        <f>+L12</f>
        <v>0.09</v>
      </c>
      <c r="N15" s="10">
        <f>+N12</f>
        <v>0.25</v>
      </c>
    </row>
  </sheetData>
  <mergeCells count="27">
    <mergeCell ref="A8:U8"/>
    <mergeCell ref="A9:A11"/>
    <mergeCell ref="M9:N9"/>
    <mergeCell ref="O9:T9"/>
    <mergeCell ref="U9:U11"/>
    <mergeCell ref="C10:D10"/>
    <mergeCell ref="E10:F10"/>
    <mergeCell ref="G10:H10"/>
    <mergeCell ref="I10:J10"/>
    <mergeCell ref="K10:L10"/>
    <mergeCell ref="K11:L11"/>
    <mergeCell ref="B9:L9"/>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s>
  <conditionalFormatting sqref="N12:N29">
    <cfRule type="cellIs" dxfId="11" priority="1" operator="between">
      <formula>0.7501</formula>
      <formula>1</formula>
    </cfRule>
    <cfRule type="cellIs" dxfId="10" priority="2" operator="between">
      <formula>0.001</formula>
      <formula>0.5</formula>
    </cfRule>
    <cfRule type="cellIs" dxfId="9" priority="3" operator="between">
      <formula>50%</formula>
      <formula>75%</formula>
    </cfRule>
  </conditionalFormatting>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8" t="s">
        <v>346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1"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1" ht="29.25" customHeight="1" x14ac:dyDescent="0.25">
      <c r="A12" s="143" t="s">
        <v>286</v>
      </c>
      <c r="B12" s="163">
        <v>1</v>
      </c>
      <c r="C12" s="163">
        <v>0.25</v>
      </c>
      <c r="D12" s="263">
        <v>0.29170000000000001</v>
      </c>
      <c r="E12" s="163">
        <v>0.5</v>
      </c>
      <c r="F12" s="263"/>
      <c r="G12" s="163">
        <v>0.75</v>
      </c>
      <c r="H12" s="163"/>
      <c r="I12" s="163">
        <v>1</v>
      </c>
      <c r="J12" s="163"/>
      <c r="K12" s="163">
        <f>+D12</f>
        <v>0.29170000000000001</v>
      </c>
      <c r="L12" s="252">
        <f>+K12/B12</f>
        <v>0.29170000000000001</v>
      </c>
      <c r="M12" s="146">
        <v>3</v>
      </c>
      <c r="N12" s="149">
        <f>+S12*T12+S13*T13+S14*T14</f>
        <v>0.20399999999999999</v>
      </c>
      <c r="O12" s="2" t="s">
        <v>29</v>
      </c>
      <c r="P12" s="19"/>
      <c r="Q12" s="81">
        <v>45047</v>
      </c>
      <c r="R12" s="81">
        <v>45291</v>
      </c>
      <c r="S12" s="14">
        <v>0.4</v>
      </c>
      <c r="T12" s="15"/>
      <c r="U12" s="142" t="s">
        <v>326</v>
      </c>
    </row>
    <row r="13" spans="1:21" ht="21" customHeight="1" x14ac:dyDescent="0.25">
      <c r="A13" s="144"/>
      <c r="B13" s="162"/>
      <c r="C13" s="249"/>
      <c r="D13" s="270"/>
      <c r="E13" s="249"/>
      <c r="F13" s="270"/>
      <c r="G13" s="249"/>
      <c r="H13" s="249"/>
      <c r="I13" s="249"/>
      <c r="J13" s="249"/>
      <c r="K13" s="162"/>
      <c r="L13" s="253"/>
      <c r="M13" s="147"/>
      <c r="N13" s="150"/>
      <c r="O13" s="2" t="s">
        <v>30</v>
      </c>
      <c r="P13" s="19"/>
      <c r="Q13" s="81">
        <v>44930</v>
      </c>
      <c r="R13" s="81">
        <v>45291</v>
      </c>
      <c r="S13" s="14">
        <v>0.4</v>
      </c>
      <c r="T13" s="15">
        <v>0.36</v>
      </c>
      <c r="U13" s="140"/>
    </row>
    <row r="14" spans="1:21" ht="28.5" customHeight="1" x14ac:dyDescent="0.25">
      <c r="A14" s="145"/>
      <c r="B14" s="156"/>
      <c r="C14" s="250"/>
      <c r="D14" s="264"/>
      <c r="E14" s="250"/>
      <c r="F14" s="264"/>
      <c r="G14" s="250"/>
      <c r="H14" s="250"/>
      <c r="I14" s="250"/>
      <c r="J14" s="250"/>
      <c r="K14" s="156"/>
      <c r="L14" s="254"/>
      <c r="M14" s="148"/>
      <c r="N14" s="151"/>
      <c r="O14" s="2" t="s">
        <v>31</v>
      </c>
      <c r="P14" s="19"/>
      <c r="Q14" s="81">
        <v>44930</v>
      </c>
      <c r="R14" s="81">
        <v>45291</v>
      </c>
      <c r="S14" s="14">
        <v>0.2</v>
      </c>
      <c r="T14" s="15">
        <v>0.3</v>
      </c>
      <c r="U14" s="141"/>
    </row>
    <row r="15" spans="1:21" x14ac:dyDescent="0.25">
      <c r="L15" s="54">
        <f>+L12</f>
        <v>0.29170000000000001</v>
      </c>
      <c r="N15" s="10">
        <f>+N12</f>
        <v>0.20399999999999999</v>
      </c>
    </row>
  </sheetData>
  <mergeCells count="27">
    <mergeCell ref="A8:U8"/>
    <mergeCell ref="A9:A11"/>
    <mergeCell ref="M9:N9"/>
    <mergeCell ref="O9:T9"/>
    <mergeCell ref="U9:U11"/>
    <mergeCell ref="C10:D10"/>
    <mergeCell ref="E10:F10"/>
    <mergeCell ref="G10:H10"/>
    <mergeCell ref="I10:J10"/>
    <mergeCell ref="K10:L10"/>
    <mergeCell ref="K11:L11"/>
    <mergeCell ref="B9:L9"/>
    <mergeCell ref="A12:A14"/>
    <mergeCell ref="B12:B14"/>
    <mergeCell ref="C12:C14"/>
    <mergeCell ref="D12:D14"/>
    <mergeCell ref="E12:E14"/>
    <mergeCell ref="F12:F14"/>
    <mergeCell ref="G12:G14"/>
    <mergeCell ref="N12:N14"/>
    <mergeCell ref="U12:U14"/>
    <mergeCell ref="H12:H14"/>
    <mergeCell ref="I12:I14"/>
    <mergeCell ref="J12:J14"/>
    <mergeCell ref="K12:K14"/>
    <mergeCell ref="L12:L14"/>
    <mergeCell ref="M12:M14"/>
  </mergeCells>
  <conditionalFormatting sqref="N12:N29">
    <cfRule type="cellIs" dxfId="8" priority="1" operator="between">
      <formula>0.7501</formula>
      <formula>1</formula>
    </cfRule>
    <cfRule type="cellIs" dxfId="7" priority="2" operator="between">
      <formula>0.001</formula>
      <formula>0.5</formula>
    </cfRule>
    <cfRule type="cellIs" dxfId="6" priority="3" operator="between">
      <formula>50%</formula>
      <formula>75%</formula>
    </cfRule>
  </conditionalFormatting>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1"/>
  <sheetViews>
    <sheetView topLeftCell="A13" workbookViewId="0">
      <selection activeCell="L12" sqref="L12:L14"/>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93.85546875" customWidth="1"/>
    <col min="22" max="29" width="11.42578125" customWidth="1"/>
  </cols>
  <sheetData>
    <row r="1" spans="1:21" x14ac:dyDescent="0.25">
      <c r="Q1" s="7"/>
    </row>
    <row r="2" spans="1:21" ht="16.5" x14ac:dyDescent="0.25">
      <c r="Q2" s="8"/>
    </row>
    <row r="8" spans="1:21" ht="58.5" customHeight="1" x14ac:dyDescent="0.25">
      <c r="A8" s="178" t="s">
        <v>346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1"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1" ht="63" x14ac:dyDescent="0.25">
      <c r="A12" s="143" t="s">
        <v>75</v>
      </c>
      <c r="B12" s="163">
        <v>0.9294</v>
      </c>
      <c r="C12" s="163">
        <v>0</v>
      </c>
      <c r="D12" s="163">
        <v>0</v>
      </c>
      <c r="E12" s="163">
        <v>0.5282</v>
      </c>
      <c r="F12" s="163"/>
      <c r="G12" s="163">
        <v>0.8669</v>
      </c>
      <c r="H12" s="251"/>
      <c r="I12" s="163">
        <v>0.9294</v>
      </c>
      <c r="J12" s="163"/>
      <c r="K12" s="164">
        <v>0</v>
      </c>
      <c r="L12" s="271">
        <f>+K12/B12</f>
        <v>0</v>
      </c>
      <c r="M12" s="146">
        <v>4</v>
      </c>
      <c r="N12" s="149">
        <f>+S12*T12+S13*T13+S14*T14</f>
        <v>0</v>
      </c>
      <c r="O12" s="111" t="s">
        <v>310</v>
      </c>
      <c r="P12" s="19">
        <v>0</v>
      </c>
      <c r="Q12" s="107">
        <v>44927</v>
      </c>
      <c r="R12" s="107">
        <v>44957</v>
      </c>
      <c r="S12" s="14">
        <v>0.3</v>
      </c>
      <c r="T12" s="12">
        <v>0</v>
      </c>
      <c r="U12" s="139" t="s">
        <v>327</v>
      </c>
    </row>
    <row r="13" spans="1:21" ht="47.25" x14ac:dyDescent="0.25">
      <c r="A13" s="144"/>
      <c r="B13" s="162"/>
      <c r="C13" s="162"/>
      <c r="D13" s="162"/>
      <c r="E13" s="162"/>
      <c r="F13" s="162"/>
      <c r="G13" s="162"/>
      <c r="H13" s="210"/>
      <c r="I13" s="162"/>
      <c r="J13" s="162"/>
      <c r="K13" s="162"/>
      <c r="L13" s="272"/>
      <c r="M13" s="147"/>
      <c r="N13" s="150"/>
      <c r="O13" s="112" t="s">
        <v>311</v>
      </c>
      <c r="P13" s="19">
        <v>13466700000</v>
      </c>
      <c r="Q13" s="107">
        <v>44927</v>
      </c>
      <c r="R13" s="107" t="s">
        <v>313</v>
      </c>
      <c r="S13" s="14">
        <v>0.6</v>
      </c>
      <c r="T13" s="12">
        <v>0</v>
      </c>
      <c r="U13" s="140"/>
    </row>
    <row r="14" spans="1:21" ht="56.25" customHeight="1" x14ac:dyDescent="0.25">
      <c r="A14" s="145"/>
      <c r="B14" s="156"/>
      <c r="C14" s="156"/>
      <c r="D14" s="156"/>
      <c r="E14" s="156"/>
      <c r="F14" s="156"/>
      <c r="G14" s="156"/>
      <c r="H14" s="207"/>
      <c r="I14" s="156"/>
      <c r="J14" s="156"/>
      <c r="K14" s="156"/>
      <c r="L14" s="273"/>
      <c r="M14" s="148"/>
      <c r="N14" s="151"/>
      <c r="O14" s="112" t="s">
        <v>312</v>
      </c>
      <c r="P14" s="19">
        <v>0</v>
      </c>
      <c r="Q14" s="107">
        <v>45017</v>
      </c>
      <c r="R14" s="107">
        <v>45291</v>
      </c>
      <c r="S14" s="14">
        <v>0.1</v>
      </c>
      <c r="T14" s="12">
        <v>0</v>
      </c>
      <c r="U14" s="141"/>
    </row>
    <row r="15" spans="1:21" ht="60" x14ac:dyDescent="0.25">
      <c r="A15" s="157" t="s">
        <v>305</v>
      </c>
      <c r="B15" s="274">
        <v>20</v>
      </c>
      <c r="C15" s="274">
        <v>1</v>
      </c>
      <c r="D15" s="274">
        <v>4</v>
      </c>
      <c r="E15" s="274">
        <v>8</v>
      </c>
      <c r="F15" s="274"/>
      <c r="G15" s="274">
        <v>6</v>
      </c>
      <c r="H15" s="274"/>
      <c r="I15" s="274">
        <v>5</v>
      </c>
      <c r="J15" s="274"/>
      <c r="K15" s="274">
        <f>+D15+F15+H15+J15</f>
        <v>4</v>
      </c>
      <c r="L15" s="275">
        <f>+K15/B15</f>
        <v>0.2</v>
      </c>
      <c r="M15" s="160">
        <v>2.69</v>
      </c>
      <c r="N15" s="149">
        <f>+S15*T15+S17*T17+S18*T18</f>
        <v>0.22500000000000001</v>
      </c>
      <c r="O15" s="109" t="s">
        <v>306</v>
      </c>
      <c r="P15" s="19">
        <v>0</v>
      </c>
      <c r="Q15" s="106">
        <v>44927</v>
      </c>
      <c r="R15" s="106">
        <v>45291</v>
      </c>
      <c r="S15" s="14">
        <v>0.5</v>
      </c>
      <c r="T15" s="12">
        <v>0.25</v>
      </c>
      <c r="U15" s="139" t="s">
        <v>328</v>
      </c>
    </row>
    <row r="16" spans="1:21" ht="30" x14ac:dyDescent="0.25">
      <c r="A16" s="158"/>
      <c r="B16" s="170"/>
      <c r="C16" s="170"/>
      <c r="D16" s="170"/>
      <c r="E16" s="170"/>
      <c r="F16" s="170"/>
      <c r="G16" s="170"/>
      <c r="H16" s="170"/>
      <c r="I16" s="170"/>
      <c r="J16" s="170"/>
      <c r="K16" s="170"/>
      <c r="L16" s="276"/>
      <c r="M16" s="161"/>
      <c r="N16" s="150"/>
      <c r="O16" s="110" t="s">
        <v>158</v>
      </c>
      <c r="P16" s="19">
        <v>0</v>
      </c>
      <c r="Q16" s="107">
        <v>44927</v>
      </c>
      <c r="R16" s="107" t="s">
        <v>309</v>
      </c>
      <c r="S16" s="14">
        <v>0.1</v>
      </c>
      <c r="T16" s="12">
        <v>0.25</v>
      </c>
      <c r="U16" s="140"/>
    </row>
    <row r="17" spans="1:23" ht="45" x14ac:dyDescent="0.25">
      <c r="A17" s="158"/>
      <c r="B17" s="170"/>
      <c r="C17" s="170"/>
      <c r="D17" s="170"/>
      <c r="E17" s="170"/>
      <c r="F17" s="170"/>
      <c r="G17" s="170"/>
      <c r="H17" s="170"/>
      <c r="I17" s="170"/>
      <c r="J17" s="170"/>
      <c r="K17" s="170"/>
      <c r="L17" s="276"/>
      <c r="M17" s="161"/>
      <c r="N17" s="150"/>
      <c r="O17" s="110" t="s">
        <v>307</v>
      </c>
      <c r="P17" s="19">
        <v>0</v>
      </c>
      <c r="Q17" s="107">
        <v>44927</v>
      </c>
      <c r="R17" s="107">
        <v>45291</v>
      </c>
      <c r="S17" s="14">
        <v>0.35</v>
      </c>
      <c r="T17" s="12">
        <v>0.25</v>
      </c>
      <c r="U17" s="140"/>
    </row>
    <row r="18" spans="1:23" ht="72" customHeight="1" x14ac:dyDescent="0.25">
      <c r="A18" s="159"/>
      <c r="B18" s="171"/>
      <c r="C18" s="171"/>
      <c r="D18" s="171"/>
      <c r="E18" s="171"/>
      <c r="F18" s="171"/>
      <c r="G18" s="171"/>
      <c r="H18" s="171"/>
      <c r="I18" s="171"/>
      <c r="J18" s="171"/>
      <c r="K18" s="171"/>
      <c r="L18" s="277"/>
      <c r="M18" s="148"/>
      <c r="N18" s="246"/>
      <c r="O18" s="78" t="s">
        <v>308</v>
      </c>
      <c r="P18" s="108">
        <v>0</v>
      </c>
      <c r="Q18" s="107">
        <v>44927</v>
      </c>
      <c r="R18" s="107">
        <v>45291</v>
      </c>
      <c r="S18" s="14">
        <v>0.05</v>
      </c>
      <c r="T18" s="12">
        <v>0.25</v>
      </c>
      <c r="U18" s="141"/>
    </row>
    <row r="19" spans="1:23" x14ac:dyDescent="0.25">
      <c r="L19" s="116">
        <f>AVERAGE(L12:L18)</f>
        <v>0.1</v>
      </c>
      <c r="N19" s="10">
        <f>AVERAGE(N12:N15)</f>
        <v>0.1125</v>
      </c>
      <c r="O19" s="54"/>
    </row>
    <row r="20" spans="1:23" x14ac:dyDescent="0.25">
      <c r="O20" s="55"/>
      <c r="W20">
        <f>1/4</f>
        <v>0.25</v>
      </c>
    </row>
    <row r="21" spans="1:23" x14ac:dyDescent="0.25">
      <c r="R21" s="114"/>
    </row>
  </sheetData>
  <mergeCells count="42">
    <mergeCell ref="A12:A14"/>
    <mergeCell ref="B12:B14"/>
    <mergeCell ref="C12:C14"/>
    <mergeCell ref="K10:L10"/>
    <mergeCell ref="K11:L11"/>
    <mergeCell ref="D12:D14"/>
    <mergeCell ref="E12:E14"/>
    <mergeCell ref="F12:F14"/>
    <mergeCell ref="G12:G14"/>
    <mergeCell ref="H12:H14"/>
    <mergeCell ref="I12:I14"/>
    <mergeCell ref="A8:U8"/>
    <mergeCell ref="A9:A11"/>
    <mergeCell ref="M9:N9"/>
    <mergeCell ref="O9:T9"/>
    <mergeCell ref="U9:U11"/>
    <mergeCell ref="C10:D10"/>
    <mergeCell ref="E10:F10"/>
    <mergeCell ref="G10:H10"/>
    <mergeCell ref="I10:J10"/>
    <mergeCell ref="B9:L9"/>
    <mergeCell ref="A15:A18"/>
    <mergeCell ref="B15:B18"/>
    <mergeCell ref="C15:C18"/>
    <mergeCell ref="D15:D18"/>
    <mergeCell ref="E15:E18"/>
    <mergeCell ref="F15:F18"/>
    <mergeCell ref="G15:G18"/>
    <mergeCell ref="H15:H18"/>
    <mergeCell ref="I15:I18"/>
    <mergeCell ref="N15:N18"/>
    <mergeCell ref="U15:U18"/>
    <mergeCell ref="M15:M18"/>
    <mergeCell ref="J15:J18"/>
    <mergeCell ref="K15:K18"/>
    <mergeCell ref="L15:L18"/>
    <mergeCell ref="M12:M14"/>
    <mergeCell ref="N12:N14"/>
    <mergeCell ref="U12:U14"/>
    <mergeCell ref="J12:J14"/>
    <mergeCell ref="K12:K14"/>
    <mergeCell ref="L12:L14"/>
  </mergeCells>
  <conditionalFormatting sqref="N12:N33">
    <cfRule type="cellIs" dxfId="5" priority="1" operator="between">
      <formula>0.7501</formula>
      <formula>1</formula>
    </cfRule>
    <cfRule type="cellIs" dxfId="4" priority="2" operator="between">
      <formula>0.001</formula>
      <formula>0.5</formula>
    </cfRule>
    <cfRule type="cellIs" dxfId="3" priority="3" operator="between">
      <formula>50%</formula>
      <formula>75%</formula>
    </cfRule>
  </conditionalFormatting>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4"/>
  <sheetViews>
    <sheetView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8" t="s">
        <v>346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69"/>
      <c r="P10" s="69"/>
      <c r="Q10" s="69"/>
      <c r="R10" s="69"/>
      <c r="S10" s="69"/>
      <c r="T10" s="70"/>
      <c r="U10" s="201"/>
    </row>
    <row r="11" spans="1:21" ht="30" x14ac:dyDescent="0.25">
      <c r="A11" s="189"/>
      <c r="B11" s="68" t="s">
        <v>202</v>
      </c>
      <c r="C11" s="68" t="s">
        <v>218</v>
      </c>
      <c r="D11" s="68" t="s">
        <v>2</v>
      </c>
      <c r="E11" s="68" t="s">
        <v>218</v>
      </c>
      <c r="F11" s="68" t="s">
        <v>2</v>
      </c>
      <c r="G11" s="68" t="s">
        <v>218</v>
      </c>
      <c r="H11" s="68" t="s">
        <v>2</v>
      </c>
      <c r="I11" s="68" t="s">
        <v>218</v>
      </c>
      <c r="J11" s="68" t="s">
        <v>2</v>
      </c>
      <c r="K11" s="136" t="s">
        <v>220</v>
      </c>
      <c r="L11" s="138"/>
      <c r="M11" s="68" t="s">
        <v>4</v>
      </c>
      <c r="N11" s="31" t="s">
        <v>2</v>
      </c>
      <c r="O11" s="30" t="s">
        <v>200</v>
      </c>
      <c r="P11" s="37" t="s">
        <v>195</v>
      </c>
      <c r="Q11" s="36" t="s">
        <v>191</v>
      </c>
      <c r="R11" s="36" t="s">
        <v>192</v>
      </c>
      <c r="S11" s="30" t="s">
        <v>4</v>
      </c>
      <c r="T11" s="30" t="s">
        <v>2</v>
      </c>
      <c r="U11" s="194"/>
    </row>
    <row r="12" spans="1:21" ht="30" x14ac:dyDescent="0.25">
      <c r="A12" s="143" t="s">
        <v>314</v>
      </c>
      <c r="B12" s="163">
        <v>1</v>
      </c>
      <c r="C12" s="163">
        <v>0.25</v>
      </c>
      <c r="D12" s="163">
        <v>0.24</v>
      </c>
      <c r="E12" s="163">
        <v>0.5</v>
      </c>
      <c r="F12" s="163"/>
      <c r="G12" s="163">
        <v>0.75</v>
      </c>
      <c r="H12" s="251"/>
      <c r="I12" s="163">
        <v>1</v>
      </c>
      <c r="J12" s="163"/>
      <c r="K12" s="163">
        <f>+D12</f>
        <v>0.24</v>
      </c>
      <c r="L12" s="252">
        <f>+K12/B12</f>
        <v>0.24</v>
      </c>
      <c r="M12" s="146">
        <v>3</v>
      </c>
      <c r="N12" s="149">
        <f>+S12*T12+S13*T13</f>
        <v>0.245</v>
      </c>
      <c r="O12" s="78" t="s">
        <v>315</v>
      </c>
      <c r="P12" s="19"/>
      <c r="Q12" s="81">
        <v>44927</v>
      </c>
      <c r="R12" s="81">
        <v>45291</v>
      </c>
      <c r="S12" s="14">
        <v>0.5</v>
      </c>
      <c r="T12" s="12">
        <v>0.25</v>
      </c>
      <c r="U12" s="139" t="s">
        <v>332</v>
      </c>
    </row>
    <row r="13" spans="1:21" ht="81" customHeight="1" x14ac:dyDescent="0.25">
      <c r="A13" s="145"/>
      <c r="B13" s="156"/>
      <c r="C13" s="250"/>
      <c r="D13" s="250"/>
      <c r="E13" s="250"/>
      <c r="F13" s="250"/>
      <c r="G13" s="250"/>
      <c r="H13" s="256"/>
      <c r="I13" s="250"/>
      <c r="J13" s="250"/>
      <c r="K13" s="156"/>
      <c r="L13" s="254"/>
      <c r="M13" s="148"/>
      <c r="N13" s="151"/>
      <c r="O13" s="78" t="s">
        <v>316</v>
      </c>
      <c r="P13" s="19"/>
      <c r="Q13" s="81">
        <v>44927</v>
      </c>
      <c r="R13" s="81">
        <v>45291</v>
      </c>
      <c r="S13" s="14">
        <v>0.5</v>
      </c>
      <c r="T13" s="12">
        <v>0.24</v>
      </c>
      <c r="U13" s="141"/>
    </row>
    <row r="14" spans="1:21" x14ac:dyDescent="0.25">
      <c r="L14" s="54">
        <f>+L12</f>
        <v>0.24</v>
      </c>
      <c r="N14" s="10">
        <f>+N12</f>
        <v>0.245</v>
      </c>
    </row>
  </sheetData>
  <mergeCells count="27">
    <mergeCell ref="F12:F13"/>
    <mergeCell ref="G12:G13"/>
    <mergeCell ref="H12:H13"/>
    <mergeCell ref="U12:U13"/>
    <mergeCell ref="I12:I13"/>
    <mergeCell ref="J12:J13"/>
    <mergeCell ref="K12:K13"/>
    <mergeCell ref="L12:L13"/>
    <mergeCell ref="M12:M13"/>
    <mergeCell ref="N12:N13"/>
    <mergeCell ref="A12:A13"/>
    <mergeCell ref="B12:B13"/>
    <mergeCell ref="C12:C13"/>
    <mergeCell ref="D12:D13"/>
    <mergeCell ref="E12:E13"/>
    <mergeCell ref="A8:U8"/>
    <mergeCell ref="A9:A11"/>
    <mergeCell ref="B9:L9"/>
    <mergeCell ref="M9:N9"/>
    <mergeCell ref="O9:T9"/>
    <mergeCell ref="U9:U11"/>
    <mergeCell ref="C10:D10"/>
    <mergeCell ref="E10:F10"/>
    <mergeCell ref="G10:H10"/>
    <mergeCell ref="I10:J10"/>
    <mergeCell ref="K10:L10"/>
    <mergeCell ref="K11:L11"/>
  </mergeCells>
  <conditionalFormatting sqref="N12:N28">
    <cfRule type="cellIs" dxfId="2" priority="1" operator="between">
      <formula>0.7501</formula>
      <formula>1</formula>
    </cfRule>
    <cfRule type="cellIs" dxfId="1" priority="2" operator="between">
      <formula>0.001</formula>
      <formula>0.5</formula>
    </cfRule>
    <cfRule type="cellIs" dxfId="0" priority="3" operator="between">
      <formula>50%</formula>
      <formula>75%</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20"/>
  <sheetViews>
    <sheetView showGridLines="0" topLeftCell="A61" workbookViewId="0">
      <selection activeCell="C9" sqref="C9:C84"/>
    </sheetView>
  </sheetViews>
  <sheetFormatPr baseColWidth="10" defaultRowHeight="15" x14ac:dyDescent="0.25"/>
  <cols>
    <col min="1" max="1" width="26.85546875" bestFit="1" customWidth="1"/>
    <col min="2" max="2" width="7.42578125" bestFit="1" customWidth="1"/>
    <col min="3" max="3" width="45.42578125" bestFit="1" customWidth="1"/>
    <col min="4" max="4" width="5.28515625" bestFit="1" customWidth="1"/>
    <col min="5" max="5" width="7.42578125" bestFit="1" customWidth="1"/>
    <col min="6" max="6" width="45.7109375" bestFit="1" customWidth="1"/>
    <col min="7" max="7" width="5.28515625" bestFit="1" customWidth="1"/>
    <col min="8" max="8" width="7.42578125" bestFit="1" customWidth="1"/>
    <col min="9" max="9" width="45.7109375" bestFit="1" customWidth="1"/>
    <col min="10" max="10" width="5.28515625" bestFit="1" customWidth="1"/>
    <col min="11" max="11" width="7.42578125" bestFit="1" customWidth="1"/>
    <col min="12" max="12" width="6.7109375" bestFit="1" customWidth="1"/>
    <col min="13" max="13" width="5.28515625" bestFit="1" customWidth="1"/>
    <col min="14" max="14" width="7.42578125" bestFit="1" customWidth="1"/>
  </cols>
  <sheetData>
    <row r="7" spans="1:14" ht="15" customHeight="1" x14ac:dyDescent="0.25">
      <c r="A7" s="1"/>
      <c r="B7" s="136" t="s">
        <v>0</v>
      </c>
      <c r="C7" s="137"/>
      <c r="D7" s="137"/>
      <c r="E7" s="137"/>
      <c r="F7" s="137"/>
      <c r="G7" s="137"/>
      <c r="H7" s="137"/>
      <c r="I7" s="137"/>
      <c r="J7" s="137"/>
      <c r="K7" s="137"/>
      <c r="L7" s="137"/>
      <c r="M7" s="137"/>
      <c r="N7" s="138"/>
    </row>
    <row r="8" spans="1:14" x14ac:dyDescent="0.25">
      <c r="A8" s="1" t="s">
        <v>1</v>
      </c>
      <c r="B8" s="1" t="s">
        <v>2</v>
      </c>
      <c r="C8" s="1" t="s">
        <v>3</v>
      </c>
      <c r="D8" s="1" t="s">
        <v>4</v>
      </c>
      <c r="E8" s="1" t="s">
        <v>2</v>
      </c>
      <c r="F8" s="1" t="s">
        <v>5</v>
      </c>
      <c r="G8" s="1" t="s">
        <v>4</v>
      </c>
      <c r="H8" s="1" t="s">
        <v>2</v>
      </c>
      <c r="I8" s="1" t="s">
        <v>6</v>
      </c>
      <c r="J8" s="1" t="s">
        <v>4</v>
      </c>
      <c r="K8" s="1" t="s">
        <v>2</v>
      </c>
      <c r="L8" s="1" t="s">
        <v>7</v>
      </c>
      <c r="M8" s="1" t="s">
        <v>4</v>
      </c>
      <c r="N8" s="1" t="s">
        <v>2</v>
      </c>
    </row>
    <row r="9" spans="1:14" ht="30" customHeight="1" x14ac:dyDescent="0.25">
      <c r="A9" s="133" t="s">
        <v>8</v>
      </c>
      <c r="B9" s="133" t="s">
        <v>9</v>
      </c>
      <c r="C9" s="133" t="s">
        <v>10</v>
      </c>
      <c r="D9" s="133">
        <v>50</v>
      </c>
      <c r="E9" s="133" t="s">
        <v>11</v>
      </c>
      <c r="F9" s="133" t="s">
        <v>12</v>
      </c>
      <c r="G9" s="133">
        <v>3.8</v>
      </c>
      <c r="H9" s="133" t="s">
        <v>13</v>
      </c>
      <c r="I9" s="2" t="s">
        <v>14</v>
      </c>
      <c r="J9" s="2">
        <v>50</v>
      </c>
      <c r="K9" s="2">
        <v>25</v>
      </c>
      <c r="L9" s="2"/>
      <c r="M9" s="2">
        <v>0</v>
      </c>
      <c r="N9" s="2">
        <v>0</v>
      </c>
    </row>
    <row r="10" spans="1:14" ht="30" x14ac:dyDescent="0.25">
      <c r="A10" s="134"/>
      <c r="B10" s="134"/>
      <c r="C10" s="134"/>
      <c r="D10" s="134"/>
      <c r="E10" s="134"/>
      <c r="F10" s="135"/>
      <c r="G10" s="135"/>
      <c r="H10" s="135"/>
      <c r="I10" s="2" t="s">
        <v>15</v>
      </c>
      <c r="J10" s="2">
        <v>50</v>
      </c>
      <c r="K10" s="2" t="s">
        <v>16</v>
      </c>
      <c r="L10" s="2"/>
      <c r="M10" s="2">
        <v>0</v>
      </c>
      <c r="N10" s="2">
        <v>0</v>
      </c>
    </row>
    <row r="11" spans="1:14" ht="90" x14ac:dyDescent="0.25">
      <c r="A11" s="134"/>
      <c r="B11" s="134"/>
      <c r="C11" s="134"/>
      <c r="D11" s="134"/>
      <c r="E11" s="134"/>
      <c r="F11" s="133" t="s">
        <v>17</v>
      </c>
      <c r="G11" s="133">
        <v>3</v>
      </c>
      <c r="H11" s="133" t="s">
        <v>18</v>
      </c>
      <c r="I11" s="2" t="s">
        <v>19</v>
      </c>
      <c r="J11" s="2">
        <v>50</v>
      </c>
      <c r="K11" s="2" t="s">
        <v>20</v>
      </c>
      <c r="L11" s="2"/>
      <c r="M11" s="2">
        <v>0</v>
      </c>
      <c r="N11" s="2">
        <v>0</v>
      </c>
    </row>
    <row r="12" spans="1:14" ht="30" x14ac:dyDescent="0.25">
      <c r="A12" s="134"/>
      <c r="B12" s="134"/>
      <c r="C12" s="134"/>
      <c r="D12" s="134"/>
      <c r="E12" s="134"/>
      <c r="F12" s="134"/>
      <c r="G12" s="134"/>
      <c r="H12" s="134"/>
      <c r="I12" s="2" t="s">
        <v>21</v>
      </c>
      <c r="J12" s="2">
        <v>25</v>
      </c>
      <c r="K12" s="2">
        <v>25</v>
      </c>
      <c r="L12" s="2"/>
      <c r="M12" s="2">
        <v>0</v>
      </c>
      <c r="N12" s="2">
        <v>0</v>
      </c>
    </row>
    <row r="13" spans="1:14" ht="90" x14ac:dyDescent="0.25">
      <c r="A13" s="134"/>
      <c r="B13" s="134"/>
      <c r="C13" s="134"/>
      <c r="D13" s="134"/>
      <c r="E13" s="134"/>
      <c r="F13" s="135"/>
      <c r="G13" s="135"/>
      <c r="H13" s="135"/>
      <c r="I13" s="2" t="s">
        <v>22</v>
      </c>
      <c r="J13" s="2">
        <v>25</v>
      </c>
      <c r="K13" s="2">
        <v>45</v>
      </c>
      <c r="L13" s="2"/>
      <c r="M13" s="2">
        <v>0</v>
      </c>
      <c r="N13" s="2">
        <v>0</v>
      </c>
    </row>
    <row r="14" spans="1:14" ht="30" x14ac:dyDescent="0.25">
      <c r="A14" s="134"/>
      <c r="B14" s="134"/>
      <c r="C14" s="134"/>
      <c r="D14" s="134"/>
      <c r="E14" s="134"/>
      <c r="F14" s="133" t="s">
        <v>23</v>
      </c>
      <c r="G14" s="133">
        <v>3.33</v>
      </c>
      <c r="H14" s="133" t="s">
        <v>24</v>
      </c>
      <c r="I14" s="2" t="s">
        <v>25</v>
      </c>
      <c r="J14" s="2">
        <v>40</v>
      </c>
      <c r="K14" s="2">
        <v>25</v>
      </c>
      <c r="L14" s="2"/>
      <c r="M14" s="2">
        <v>0</v>
      </c>
      <c r="N14" s="2">
        <v>0</v>
      </c>
    </row>
    <row r="15" spans="1:14" ht="30" x14ac:dyDescent="0.25">
      <c r="A15" s="134"/>
      <c r="B15" s="134"/>
      <c r="C15" s="134"/>
      <c r="D15" s="134"/>
      <c r="E15" s="134"/>
      <c r="F15" s="134"/>
      <c r="G15" s="134"/>
      <c r="H15" s="134"/>
      <c r="I15" s="2" t="s">
        <v>26</v>
      </c>
      <c r="J15" s="2">
        <v>30</v>
      </c>
      <c r="K15" s="2">
        <v>33</v>
      </c>
      <c r="L15" s="2"/>
      <c r="M15" s="2">
        <v>0</v>
      </c>
      <c r="N15" s="2">
        <v>0</v>
      </c>
    </row>
    <row r="16" spans="1:14" ht="45" x14ac:dyDescent="0.25">
      <c r="A16" s="134"/>
      <c r="B16" s="134"/>
      <c r="C16" s="134"/>
      <c r="D16" s="134"/>
      <c r="E16" s="134"/>
      <c r="F16" s="135"/>
      <c r="G16" s="135"/>
      <c r="H16" s="135"/>
      <c r="I16" s="2" t="s">
        <v>27</v>
      </c>
      <c r="J16" s="2">
        <v>30</v>
      </c>
      <c r="K16" s="2">
        <v>25</v>
      </c>
      <c r="L16" s="2"/>
      <c r="M16" s="2">
        <v>0</v>
      </c>
      <c r="N16" s="2">
        <v>0</v>
      </c>
    </row>
    <row r="17" spans="1:14" x14ac:dyDescent="0.25">
      <c r="A17" s="134"/>
      <c r="B17" s="134"/>
      <c r="C17" s="134"/>
      <c r="D17" s="134"/>
      <c r="E17" s="134"/>
      <c r="F17" s="133" t="s">
        <v>28</v>
      </c>
      <c r="G17" s="133">
        <v>3</v>
      </c>
      <c r="H17" s="133">
        <v>35</v>
      </c>
      <c r="I17" s="2" t="s">
        <v>29</v>
      </c>
      <c r="J17" s="2">
        <v>40</v>
      </c>
      <c r="K17" s="2">
        <v>25</v>
      </c>
      <c r="L17" s="2"/>
      <c r="M17" s="2">
        <v>0</v>
      </c>
      <c r="N17" s="2">
        <v>0</v>
      </c>
    </row>
    <row r="18" spans="1:14" x14ac:dyDescent="0.25">
      <c r="A18" s="134"/>
      <c r="B18" s="134"/>
      <c r="C18" s="134"/>
      <c r="D18" s="134"/>
      <c r="E18" s="134"/>
      <c r="F18" s="134"/>
      <c r="G18" s="134"/>
      <c r="H18" s="134"/>
      <c r="I18" s="2" t="s">
        <v>30</v>
      </c>
      <c r="J18" s="2">
        <v>40</v>
      </c>
      <c r="K18" s="2" t="s">
        <v>20</v>
      </c>
      <c r="L18" s="2"/>
      <c r="M18" s="2">
        <v>0</v>
      </c>
      <c r="N18" s="2">
        <v>0</v>
      </c>
    </row>
    <row r="19" spans="1:14" ht="30" x14ac:dyDescent="0.25">
      <c r="A19" s="134"/>
      <c r="B19" s="134"/>
      <c r="C19" s="134"/>
      <c r="D19" s="134"/>
      <c r="E19" s="134"/>
      <c r="F19" s="135"/>
      <c r="G19" s="135"/>
      <c r="H19" s="135"/>
      <c r="I19" s="2" t="s">
        <v>31</v>
      </c>
      <c r="J19" s="2">
        <v>20</v>
      </c>
      <c r="K19" s="2">
        <v>50</v>
      </c>
      <c r="L19" s="2"/>
      <c r="M19" s="2">
        <v>0</v>
      </c>
      <c r="N19" s="2">
        <v>0</v>
      </c>
    </row>
    <row r="20" spans="1:14" ht="30" x14ac:dyDescent="0.25">
      <c r="A20" s="134"/>
      <c r="B20" s="134"/>
      <c r="C20" s="134"/>
      <c r="D20" s="134"/>
      <c r="E20" s="134"/>
      <c r="F20" s="133" t="s">
        <v>32</v>
      </c>
      <c r="G20" s="133">
        <v>3</v>
      </c>
      <c r="H20" s="133">
        <v>31</v>
      </c>
      <c r="I20" s="2" t="s">
        <v>33</v>
      </c>
      <c r="J20" s="2">
        <v>20</v>
      </c>
      <c r="K20" s="2">
        <v>25</v>
      </c>
      <c r="L20" s="2"/>
      <c r="M20" s="2">
        <v>0</v>
      </c>
      <c r="N20" s="2">
        <v>0</v>
      </c>
    </row>
    <row r="21" spans="1:14" ht="30" x14ac:dyDescent="0.25">
      <c r="A21" s="134"/>
      <c r="B21" s="134"/>
      <c r="C21" s="134"/>
      <c r="D21" s="134"/>
      <c r="E21" s="134"/>
      <c r="F21" s="134"/>
      <c r="G21" s="134"/>
      <c r="H21" s="134"/>
      <c r="I21" s="2" t="s">
        <v>34</v>
      </c>
      <c r="J21" s="2">
        <v>20</v>
      </c>
      <c r="K21" s="2">
        <v>25</v>
      </c>
      <c r="L21" s="2"/>
      <c r="M21" s="2">
        <v>0</v>
      </c>
      <c r="N21" s="2">
        <v>0</v>
      </c>
    </row>
    <row r="22" spans="1:14" ht="30" x14ac:dyDescent="0.25">
      <c r="A22" s="134"/>
      <c r="B22" s="134"/>
      <c r="C22" s="134"/>
      <c r="D22" s="134"/>
      <c r="E22" s="134"/>
      <c r="F22" s="134"/>
      <c r="G22" s="134"/>
      <c r="H22" s="134"/>
      <c r="I22" s="2" t="s">
        <v>35</v>
      </c>
      <c r="J22" s="2">
        <v>30</v>
      </c>
      <c r="K22" s="2">
        <v>45</v>
      </c>
      <c r="L22" s="2"/>
      <c r="M22" s="2">
        <v>0</v>
      </c>
      <c r="N22" s="2">
        <v>0</v>
      </c>
    </row>
    <row r="23" spans="1:14" ht="45" x14ac:dyDescent="0.25">
      <c r="A23" s="134"/>
      <c r="B23" s="134"/>
      <c r="C23" s="134"/>
      <c r="D23" s="134"/>
      <c r="E23" s="134"/>
      <c r="F23" s="135"/>
      <c r="G23" s="135"/>
      <c r="H23" s="135"/>
      <c r="I23" s="2" t="s">
        <v>36</v>
      </c>
      <c r="J23" s="2">
        <v>30</v>
      </c>
      <c r="K23" s="2">
        <v>25</v>
      </c>
      <c r="L23" s="2"/>
      <c r="M23" s="2">
        <v>0</v>
      </c>
      <c r="N23" s="2">
        <v>0</v>
      </c>
    </row>
    <row r="24" spans="1:14" ht="60" x14ac:dyDescent="0.25">
      <c r="A24" s="134"/>
      <c r="B24" s="134"/>
      <c r="C24" s="134"/>
      <c r="D24" s="134"/>
      <c r="E24" s="134"/>
      <c r="F24" s="133" t="s">
        <v>37</v>
      </c>
      <c r="G24" s="133">
        <v>3.3</v>
      </c>
      <c r="H24" s="133" t="s">
        <v>38</v>
      </c>
      <c r="I24" s="2" t="s">
        <v>39</v>
      </c>
      <c r="J24" s="2">
        <v>40</v>
      </c>
      <c r="K24" s="2">
        <v>33</v>
      </c>
      <c r="L24" s="2"/>
      <c r="M24" s="2">
        <v>0</v>
      </c>
      <c r="N24" s="2">
        <v>0</v>
      </c>
    </row>
    <row r="25" spans="1:14" ht="45" x14ac:dyDescent="0.25">
      <c r="A25" s="134"/>
      <c r="B25" s="134"/>
      <c r="C25" s="134"/>
      <c r="D25" s="134"/>
      <c r="E25" s="134"/>
      <c r="F25" s="134"/>
      <c r="G25" s="134"/>
      <c r="H25" s="134"/>
      <c r="I25" s="2" t="s">
        <v>40</v>
      </c>
      <c r="J25" s="2">
        <v>30</v>
      </c>
      <c r="K25" s="2">
        <v>25</v>
      </c>
      <c r="L25" s="2"/>
      <c r="M25" s="2">
        <v>0</v>
      </c>
      <c r="N25" s="2">
        <v>0</v>
      </c>
    </row>
    <row r="26" spans="1:14" ht="60" x14ac:dyDescent="0.25">
      <c r="A26" s="134"/>
      <c r="B26" s="134"/>
      <c r="C26" s="134"/>
      <c r="D26" s="134"/>
      <c r="E26" s="134"/>
      <c r="F26" s="135"/>
      <c r="G26" s="135"/>
      <c r="H26" s="135"/>
      <c r="I26" s="2" t="s">
        <v>41</v>
      </c>
      <c r="J26" s="2">
        <v>30</v>
      </c>
      <c r="K26" s="2">
        <v>0</v>
      </c>
      <c r="L26" s="2"/>
      <c r="M26" s="2">
        <v>0</v>
      </c>
      <c r="N26" s="2">
        <v>0</v>
      </c>
    </row>
    <row r="27" spans="1:14" ht="45" x14ac:dyDescent="0.25">
      <c r="A27" s="134"/>
      <c r="B27" s="134"/>
      <c r="C27" s="134"/>
      <c r="D27" s="134"/>
      <c r="E27" s="134"/>
      <c r="F27" s="133" t="s">
        <v>42</v>
      </c>
      <c r="G27" s="133">
        <v>3.33</v>
      </c>
      <c r="H27" s="133">
        <v>50</v>
      </c>
      <c r="I27" s="2" t="s">
        <v>43</v>
      </c>
      <c r="J27" s="2">
        <v>50</v>
      </c>
      <c r="K27" s="2">
        <v>100</v>
      </c>
      <c r="L27" s="2"/>
      <c r="M27" s="2">
        <v>0</v>
      </c>
      <c r="N27" s="2">
        <v>0</v>
      </c>
    </row>
    <row r="28" spans="1:14" ht="45" x14ac:dyDescent="0.25">
      <c r="A28" s="134"/>
      <c r="B28" s="134"/>
      <c r="C28" s="134"/>
      <c r="D28" s="134"/>
      <c r="E28" s="134"/>
      <c r="F28" s="135"/>
      <c r="G28" s="135"/>
      <c r="H28" s="135"/>
      <c r="I28" s="3" t="s">
        <v>44</v>
      </c>
      <c r="J28" s="2">
        <v>50</v>
      </c>
      <c r="K28" s="2">
        <v>0</v>
      </c>
      <c r="L28" s="2"/>
      <c r="M28" s="2">
        <v>0</v>
      </c>
      <c r="N28" s="2">
        <v>0</v>
      </c>
    </row>
    <row r="29" spans="1:14" ht="30" x14ac:dyDescent="0.25">
      <c r="A29" s="134"/>
      <c r="B29" s="134"/>
      <c r="C29" s="134"/>
      <c r="D29" s="134"/>
      <c r="E29" s="134"/>
      <c r="F29" s="133" t="s">
        <v>45</v>
      </c>
      <c r="G29" s="133">
        <v>3.33</v>
      </c>
      <c r="H29" s="133" t="s">
        <v>46</v>
      </c>
      <c r="I29" s="2" t="s">
        <v>47</v>
      </c>
      <c r="J29" s="2">
        <v>20</v>
      </c>
      <c r="K29" s="2" t="s">
        <v>48</v>
      </c>
      <c r="L29" s="2"/>
      <c r="M29" s="2">
        <v>0</v>
      </c>
      <c r="N29" s="2">
        <v>0</v>
      </c>
    </row>
    <row r="30" spans="1:14" ht="45" x14ac:dyDescent="0.25">
      <c r="A30" s="134"/>
      <c r="B30" s="134"/>
      <c r="C30" s="134"/>
      <c r="D30" s="134"/>
      <c r="E30" s="134"/>
      <c r="F30" s="134"/>
      <c r="G30" s="134"/>
      <c r="H30" s="134"/>
      <c r="I30" s="2" t="s">
        <v>49</v>
      </c>
      <c r="J30" s="2">
        <v>20</v>
      </c>
      <c r="K30" s="2">
        <v>35</v>
      </c>
      <c r="L30" s="2"/>
      <c r="M30" s="2">
        <v>0</v>
      </c>
      <c r="N30" s="2">
        <v>0</v>
      </c>
    </row>
    <row r="31" spans="1:14" ht="30" x14ac:dyDescent="0.25">
      <c r="A31" s="134"/>
      <c r="B31" s="134"/>
      <c r="C31" s="134"/>
      <c r="D31" s="134"/>
      <c r="E31" s="134"/>
      <c r="F31" s="134"/>
      <c r="G31" s="134"/>
      <c r="H31" s="134"/>
      <c r="I31" s="2" t="s">
        <v>50</v>
      </c>
      <c r="J31" s="2">
        <v>20</v>
      </c>
      <c r="K31" s="2">
        <v>0</v>
      </c>
      <c r="L31" s="2"/>
      <c r="M31" s="2">
        <v>0</v>
      </c>
      <c r="N31" s="2">
        <v>0</v>
      </c>
    </row>
    <row r="32" spans="1:14" ht="30" x14ac:dyDescent="0.25">
      <c r="A32" s="134"/>
      <c r="B32" s="134"/>
      <c r="C32" s="134"/>
      <c r="D32" s="134"/>
      <c r="E32" s="134"/>
      <c r="F32" s="134"/>
      <c r="G32" s="134"/>
      <c r="H32" s="134"/>
      <c r="I32" s="2" t="s">
        <v>51</v>
      </c>
      <c r="J32" s="2">
        <v>20</v>
      </c>
      <c r="K32" s="2">
        <v>25</v>
      </c>
      <c r="L32" s="2"/>
      <c r="M32" s="2">
        <v>0</v>
      </c>
      <c r="N32" s="2">
        <v>0</v>
      </c>
    </row>
    <row r="33" spans="1:14" ht="45" x14ac:dyDescent="0.25">
      <c r="A33" s="134"/>
      <c r="B33" s="134"/>
      <c r="C33" s="134"/>
      <c r="D33" s="134"/>
      <c r="E33" s="134"/>
      <c r="F33" s="135"/>
      <c r="G33" s="135"/>
      <c r="H33" s="135"/>
      <c r="I33" s="2" t="s">
        <v>52</v>
      </c>
      <c r="J33" s="2">
        <v>20</v>
      </c>
      <c r="K33" s="2" t="s">
        <v>20</v>
      </c>
      <c r="L33" s="2"/>
      <c r="M33" s="2">
        <v>0</v>
      </c>
      <c r="N33" s="2">
        <v>0</v>
      </c>
    </row>
    <row r="34" spans="1:14" ht="90" x14ac:dyDescent="0.25">
      <c r="A34" s="134"/>
      <c r="B34" s="134"/>
      <c r="C34" s="134"/>
      <c r="D34" s="134"/>
      <c r="E34" s="134"/>
      <c r="F34" s="2" t="s">
        <v>53</v>
      </c>
      <c r="G34" s="2">
        <v>3.33</v>
      </c>
      <c r="H34" s="2">
        <v>33</v>
      </c>
      <c r="I34" s="2" t="s">
        <v>54</v>
      </c>
      <c r="J34" s="2">
        <v>100</v>
      </c>
      <c r="K34" s="2">
        <v>33</v>
      </c>
      <c r="L34" s="2"/>
      <c r="M34" s="2">
        <v>0</v>
      </c>
      <c r="N34" s="2">
        <v>0</v>
      </c>
    </row>
    <row r="35" spans="1:14" ht="90" x14ac:dyDescent="0.25">
      <c r="A35" s="134"/>
      <c r="B35" s="134"/>
      <c r="C35" s="134"/>
      <c r="D35" s="134"/>
      <c r="E35" s="134"/>
      <c r="F35" s="133" t="s">
        <v>55</v>
      </c>
      <c r="G35" s="133">
        <v>3</v>
      </c>
      <c r="H35" s="133" t="s">
        <v>56</v>
      </c>
      <c r="I35" s="2" t="s">
        <v>57</v>
      </c>
      <c r="J35" s="2">
        <v>20</v>
      </c>
      <c r="K35" s="2">
        <v>100</v>
      </c>
      <c r="L35" s="2"/>
      <c r="M35" s="2">
        <v>0</v>
      </c>
      <c r="N35" s="2">
        <v>0</v>
      </c>
    </row>
    <row r="36" spans="1:14" ht="30" x14ac:dyDescent="0.25">
      <c r="A36" s="134"/>
      <c r="B36" s="134"/>
      <c r="C36" s="134"/>
      <c r="D36" s="134"/>
      <c r="E36" s="134"/>
      <c r="F36" s="134"/>
      <c r="G36" s="134"/>
      <c r="H36" s="134"/>
      <c r="I36" s="2" t="s">
        <v>58</v>
      </c>
      <c r="J36" s="2">
        <v>60</v>
      </c>
      <c r="K36" s="2" t="s">
        <v>59</v>
      </c>
      <c r="L36" s="2"/>
      <c r="M36" s="2">
        <v>0</v>
      </c>
      <c r="N36" s="2">
        <v>0</v>
      </c>
    </row>
    <row r="37" spans="1:14" ht="45" x14ac:dyDescent="0.25">
      <c r="A37" s="134"/>
      <c r="B37" s="134"/>
      <c r="C37" s="134"/>
      <c r="D37" s="134"/>
      <c r="E37" s="134"/>
      <c r="F37" s="135"/>
      <c r="G37" s="135"/>
      <c r="H37" s="135"/>
      <c r="I37" s="2" t="s">
        <v>60</v>
      </c>
      <c r="J37" s="2">
        <v>20</v>
      </c>
      <c r="K37" s="2">
        <v>25</v>
      </c>
      <c r="L37" s="2"/>
      <c r="M37" s="2">
        <v>0</v>
      </c>
      <c r="N37" s="2">
        <v>0</v>
      </c>
    </row>
    <row r="38" spans="1:14" ht="45" x14ac:dyDescent="0.25">
      <c r="A38" s="134"/>
      <c r="B38" s="134"/>
      <c r="C38" s="134"/>
      <c r="D38" s="134"/>
      <c r="E38" s="134"/>
      <c r="F38" s="133" t="s">
        <v>61</v>
      </c>
      <c r="G38" s="133">
        <v>3.33</v>
      </c>
      <c r="H38" s="133" t="s">
        <v>62</v>
      </c>
      <c r="I38" s="2" t="s">
        <v>63</v>
      </c>
      <c r="J38" s="2">
        <v>25</v>
      </c>
      <c r="K38" s="2">
        <v>50</v>
      </c>
      <c r="L38" s="2"/>
      <c r="M38" s="2">
        <v>0</v>
      </c>
      <c r="N38" s="2">
        <v>0</v>
      </c>
    </row>
    <row r="39" spans="1:14" ht="30" x14ac:dyDescent="0.25">
      <c r="A39" s="134"/>
      <c r="B39" s="134"/>
      <c r="C39" s="134"/>
      <c r="D39" s="134"/>
      <c r="E39" s="134"/>
      <c r="F39" s="134"/>
      <c r="G39" s="134"/>
      <c r="H39" s="134"/>
      <c r="I39" s="3" t="s">
        <v>64</v>
      </c>
      <c r="J39" s="2">
        <v>30</v>
      </c>
      <c r="K39" s="2">
        <v>0</v>
      </c>
      <c r="L39" s="2"/>
      <c r="M39" s="2">
        <v>0</v>
      </c>
      <c r="N39" s="2">
        <v>0</v>
      </c>
    </row>
    <row r="40" spans="1:14" ht="30" x14ac:dyDescent="0.25">
      <c r="A40" s="134"/>
      <c r="B40" s="134"/>
      <c r="C40" s="134"/>
      <c r="D40" s="134"/>
      <c r="E40" s="134"/>
      <c r="F40" s="135"/>
      <c r="G40" s="135"/>
      <c r="H40" s="135"/>
      <c r="I40" s="2" t="s">
        <v>65</v>
      </c>
      <c r="J40" s="2">
        <v>45</v>
      </c>
      <c r="K40" s="2">
        <v>0</v>
      </c>
      <c r="L40" s="2"/>
      <c r="M40" s="2">
        <v>0</v>
      </c>
      <c r="N40" s="2">
        <v>0</v>
      </c>
    </row>
    <row r="41" spans="1:14" ht="60" x14ac:dyDescent="0.25">
      <c r="A41" s="134"/>
      <c r="B41" s="134"/>
      <c r="C41" s="134"/>
      <c r="D41" s="134"/>
      <c r="E41" s="134"/>
      <c r="F41" s="133" t="s">
        <v>66</v>
      </c>
      <c r="G41" s="133">
        <v>3</v>
      </c>
      <c r="H41" s="133">
        <v>44</v>
      </c>
      <c r="I41" s="2" t="s">
        <v>67</v>
      </c>
      <c r="J41" s="2">
        <v>30</v>
      </c>
      <c r="K41" s="2">
        <v>30</v>
      </c>
      <c r="L41" s="2"/>
      <c r="M41" s="2">
        <v>0</v>
      </c>
      <c r="N41" s="2">
        <v>0</v>
      </c>
    </row>
    <row r="42" spans="1:14" ht="45" x14ac:dyDescent="0.25">
      <c r="A42" s="134"/>
      <c r="B42" s="134"/>
      <c r="C42" s="134"/>
      <c r="D42" s="134"/>
      <c r="E42" s="134"/>
      <c r="F42" s="134"/>
      <c r="G42" s="134"/>
      <c r="H42" s="134"/>
      <c r="I42" s="2" t="s">
        <v>68</v>
      </c>
      <c r="J42" s="2">
        <v>40</v>
      </c>
      <c r="K42" s="2">
        <v>50</v>
      </c>
      <c r="L42" s="2"/>
      <c r="M42" s="2">
        <v>0</v>
      </c>
      <c r="N42" s="2">
        <v>0</v>
      </c>
    </row>
    <row r="43" spans="1:14" ht="30" x14ac:dyDescent="0.25">
      <c r="A43" s="134"/>
      <c r="B43" s="134"/>
      <c r="C43" s="134"/>
      <c r="D43" s="134"/>
      <c r="E43" s="134"/>
      <c r="F43" s="135"/>
      <c r="G43" s="135"/>
      <c r="H43" s="135"/>
      <c r="I43" s="2" t="s">
        <v>69</v>
      </c>
      <c r="J43" s="2">
        <v>30</v>
      </c>
      <c r="K43" s="2">
        <v>50</v>
      </c>
      <c r="L43" s="2"/>
      <c r="M43" s="2">
        <v>0</v>
      </c>
      <c r="N43" s="2">
        <v>0</v>
      </c>
    </row>
    <row r="44" spans="1:14" ht="60" x14ac:dyDescent="0.25">
      <c r="A44" s="134"/>
      <c r="B44" s="134"/>
      <c r="C44" s="134"/>
      <c r="D44" s="134"/>
      <c r="E44" s="134"/>
      <c r="F44" s="133" t="s">
        <v>70</v>
      </c>
      <c r="G44" s="133">
        <v>3.33</v>
      </c>
      <c r="H44" s="133" t="s">
        <v>71</v>
      </c>
      <c r="I44" s="2" t="s">
        <v>72</v>
      </c>
      <c r="J44" s="2">
        <v>50</v>
      </c>
      <c r="K44" s="2" t="s">
        <v>20</v>
      </c>
      <c r="L44" s="2"/>
      <c r="M44" s="2">
        <v>0</v>
      </c>
      <c r="N44" s="2">
        <v>0</v>
      </c>
    </row>
    <row r="45" spans="1:14" ht="60" x14ac:dyDescent="0.25">
      <c r="A45" s="134"/>
      <c r="B45" s="134"/>
      <c r="C45" s="134"/>
      <c r="D45" s="134"/>
      <c r="E45" s="134"/>
      <c r="F45" s="134"/>
      <c r="G45" s="134"/>
      <c r="H45" s="134"/>
      <c r="I45" s="2" t="s">
        <v>73</v>
      </c>
      <c r="J45" s="2">
        <v>30</v>
      </c>
      <c r="K45" s="2">
        <v>50</v>
      </c>
      <c r="L45" s="2"/>
      <c r="M45" s="2">
        <v>0</v>
      </c>
      <c r="N45" s="2">
        <v>0</v>
      </c>
    </row>
    <row r="46" spans="1:14" ht="45" x14ac:dyDescent="0.25">
      <c r="A46" s="134"/>
      <c r="B46" s="134"/>
      <c r="C46" s="134"/>
      <c r="D46" s="134"/>
      <c r="E46" s="134"/>
      <c r="F46" s="135"/>
      <c r="G46" s="135"/>
      <c r="H46" s="135"/>
      <c r="I46" s="2" t="s">
        <v>74</v>
      </c>
      <c r="J46" s="2">
        <v>20</v>
      </c>
      <c r="K46" s="2">
        <v>0</v>
      </c>
      <c r="L46" s="2"/>
      <c r="M46" s="2">
        <v>0</v>
      </c>
      <c r="N46" s="2">
        <v>0</v>
      </c>
    </row>
    <row r="47" spans="1:14" ht="45" x14ac:dyDescent="0.25">
      <c r="A47" s="134"/>
      <c r="B47" s="134"/>
      <c r="C47" s="134"/>
      <c r="D47" s="134"/>
      <c r="E47" s="134"/>
      <c r="F47" s="133" t="s">
        <v>75</v>
      </c>
      <c r="G47" s="133">
        <v>4</v>
      </c>
      <c r="H47" s="133" t="s">
        <v>76</v>
      </c>
      <c r="I47" s="2" t="s">
        <v>77</v>
      </c>
      <c r="J47" s="2">
        <v>15</v>
      </c>
      <c r="K47" s="2" t="s">
        <v>62</v>
      </c>
      <c r="L47" s="2"/>
      <c r="M47" s="2">
        <v>0</v>
      </c>
      <c r="N47" s="2">
        <v>0</v>
      </c>
    </row>
    <row r="48" spans="1:14" ht="60" x14ac:dyDescent="0.25">
      <c r="A48" s="134"/>
      <c r="B48" s="134"/>
      <c r="C48" s="134"/>
      <c r="D48" s="134"/>
      <c r="E48" s="134"/>
      <c r="F48" s="134"/>
      <c r="G48" s="134"/>
      <c r="H48" s="134"/>
      <c r="I48" s="2" t="s">
        <v>78</v>
      </c>
      <c r="J48" s="2">
        <v>10</v>
      </c>
      <c r="K48" s="2">
        <v>25</v>
      </c>
      <c r="L48" s="2"/>
      <c r="M48" s="2">
        <v>0</v>
      </c>
      <c r="N48" s="2">
        <v>0</v>
      </c>
    </row>
    <row r="49" spans="1:14" ht="60" x14ac:dyDescent="0.25">
      <c r="A49" s="134"/>
      <c r="B49" s="134"/>
      <c r="C49" s="134"/>
      <c r="D49" s="134"/>
      <c r="E49" s="134"/>
      <c r="F49" s="134"/>
      <c r="G49" s="134"/>
      <c r="H49" s="134"/>
      <c r="I49" s="2" t="s">
        <v>79</v>
      </c>
      <c r="J49" s="2">
        <v>15</v>
      </c>
      <c r="K49" s="2" t="s">
        <v>62</v>
      </c>
      <c r="L49" s="2"/>
      <c r="M49" s="2">
        <v>0</v>
      </c>
      <c r="N49" s="2">
        <v>0</v>
      </c>
    </row>
    <row r="50" spans="1:14" ht="45" x14ac:dyDescent="0.25">
      <c r="A50" s="134"/>
      <c r="B50" s="134"/>
      <c r="C50" s="134"/>
      <c r="D50" s="134"/>
      <c r="E50" s="134"/>
      <c r="F50" s="134"/>
      <c r="G50" s="134"/>
      <c r="H50" s="134"/>
      <c r="I50" s="2" t="s">
        <v>80</v>
      </c>
      <c r="J50" s="2">
        <v>40</v>
      </c>
      <c r="K50" s="2">
        <v>15</v>
      </c>
      <c r="L50" s="2"/>
      <c r="M50" s="2">
        <v>0</v>
      </c>
      <c r="N50" s="2">
        <v>0</v>
      </c>
    </row>
    <row r="51" spans="1:14" ht="45" x14ac:dyDescent="0.25">
      <c r="A51" s="134"/>
      <c r="B51" s="134"/>
      <c r="C51" s="134"/>
      <c r="D51" s="134"/>
      <c r="E51" s="134"/>
      <c r="F51" s="135"/>
      <c r="G51" s="135"/>
      <c r="H51" s="135"/>
      <c r="I51" s="2" t="s">
        <v>81</v>
      </c>
      <c r="J51" s="2">
        <v>20</v>
      </c>
      <c r="K51" s="2" t="s">
        <v>62</v>
      </c>
      <c r="L51" s="2"/>
      <c r="M51" s="2">
        <v>0</v>
      </c>
      <c r="N51" s="2">
        <v>0</v>
      </c>
    </row>
    <row r="52" spans="1:14" ht="45" x14ac:dyDescent="0.25">
      <c r="A52" s="134"/>
      <c r="B52" s="134"/>
      <c r="C52" s="134"/>
      <c r="D52" s="134"/>
      <c r="E52" s="134"/>
      <c r="F52" s="2" t="s">
        <v>82</v>
      </c>
      <c r="G52" s="2">
        <v>3.8</v>
      </c>
      <c r="H52" s="2" t="s">
        <v>16</v>
      </c>
      <c r="I52" s="2" t="s">
        <v>83</v>
      </c>
      <c r="J52" s="2">
        <v>100</v>
      </c>
      <c r="K52" s="2" t="s">
        <v>16</v>
      </c>
      <c r="L52" s="2"/>
      <c r="M52" s="2">
        <v>0</v>
      </c>
      <c r="N52" s="2">
        <v>0</v>
      </c>
    </row>
    <row r="53" spans="1:14" ht="60" x14ac:dyDescent="0.25">
      <c r="A53" s="134"/>
      <c r="B53" s="134"/>
      <c r="C53" s="134"/>
      <c r="D53" s="134"/>
      <c r="E53" s="134"/>
      <c r="F53" s="133" t="s">
        <v>84</v>
      </c>
      <c r="G53" s="133">
        <v>2.69</v>
      </c>
      <c r="H53" s="133">
        <v>25</v>
      </c>
      <c r="I53" s="2" t="s">
        <v>85</v>
      </c>
      <c r="J53" s="2">
        <v>30</v>
      </c>
      <c r="K53" s="2">
        <v>25</v>
      </c>
      <c r="L53" s="2"/>
      <c r="M53" s="2">
        <v>0</v>
      </c>
      <c r="N53" s="2">
        <v>0</v>
      </c>
    </row>
    <row r="54" spans="1:14" ht="30" x14ac:dyDescent="0.25">
      <c r="A54" s="134"/>
      <c r="B54" s="134"/>
      <c r="C54" s="134"/>
      <c r="D54" s="134"/>
      <c r="E54" s="134"/>
      <c r="F54" s="134"/>
      <c r="G54" s="134"/>
      <c r="H54" s="134"/>
      <c r="I54" s="2" t="s">
        <v>86</v>
      </c>
      <c r="J54" s="2">
        <v>10</v>
      </c>
      <c r="K54" s="2">
        <v>25</v>
      </c>
      <c r="L54" s="2"/>
      <c r="M54" s="2">
        <v>0</v>
      </c>
      <c r="N54" s="2">
        <v>0</v>
      </c>
    </row>
    <row r="55" spans="1:14" ht="75" x14ac:dyDescent="0.25">
      <c r="A55" s="134"/>
      <c r="B55" s="134"/>
      <c r="C55" s="134"/>
      <c r="D55" s="134"/>
      <c r="E55" s="134"/>
      <c r="F55" s="135"/>
      <c r="G55" s="135"/>
      <c r="H55" s="135"/>
      <c r="I55" s="2" t="s">
        <v>87</v>
      </c>
      <c r="J55" s="2">
        <v>60</v>
      </c>
      <c r="K55" s="2">
        <v>25</v>
      </c>
      <c r="L55" s="2"/>
      <c r="M55" s="2">
        <v>0</v>
      </c>
      <c r="N55" s="2">
        <v>0</v>
      </c>
    </row>
    <row r="56" spans="1:14" ht="30" x14ac:dyDescent="0.25">
      <c r="A56" s="134"/>
      <c r="B56" s="134"/>
      <c r="C56" s="134"/>
      <c r="D56" s="134"/>
      <c r="E56" s="134"/>
      <c r="F56" s="133" t="s">
        <v>88</v>
      </c>
      <c r="G56" s="133">
        <v>3.8</v>
      </c>
      <c r="H56" s="133" t="s">
        <v>89</v>
      </c>
      <c r="I56" s="2" t="s">
        <v>90</v>
      </c>
      <c r="J56" s="2">
        <v>50</v>
      </c>
      <c r="K56" s="2">
        <v>25</v>
      </c>
      <c r="L56" s="2"/>
      <c r="M56" s="2">
        <v>0</v>
      </c>
      <c r="N56" s="2">
        <v>0</v>
      </c>
    </row>
    <row r="57" spans="1:14" ht="45" x14ac:dyDescent="0.25">
      <c r="A57" s="134"/>
      <c r="B57" s="134"/>
      <c r="C57" s="134"/>
      <c r="D57" s="134"/>
      <c r="E57" s="134"/>
      <c r="F57" s="135"/>
      <c r="G57" s="135"/>
      <c r="H57" s="135"/>
      <c r="I57" s="2" t="s">
        <v>189</v>
      </c>
      <c r="J57" s="2">
        <v>50</v>
      </c>
      <c r="K57" s="2" t="s">
        <v>91</v>
      </c>
      <c r="L57" s="2"/>
      <c r="M57" s="2">
        <v>0</v>
      </c>
      <c r="N57" s="2">
        <v>0</v>
      </c>
    </row>
    <row r="58" spans="1:14" ht="30" x14ac:dyDescent="0.25">
      <c r="A58" s="134"/>
      <c r="B58" s="134"/>
      <c r="C58" s="134"/>
      <c r="D58" s="134"/>
      <c r="E58" s="134"/>
      <c r="F58" s="133" t="s">
        <v>92</v>
      </c>
      <c r="G58" s="133">
        <v>3.8</v>
      </c>
      <c r="H58" s="133" t="s">
        <v>93</v>
      </c>
      <c r="I58" s="2" t="s">
        <v>94</v>
      </c>
      <c r="J58" s="2">
        <v>50</v>
      </c>
      <c r="K58" s="2">
        <v>40</v>
      </c>
      <c r="L58" s="2"/>
      <c r="M58" s="2">
        <v>0</v>
      </c>
      <c r="N58" s="2">
        <v>0</v>
      </c>
    </row>
    <row r="59" spans="1:14" ht="45" x14ac:dyDescent="0.25">
      <c r="A59" s="134"/>
      <c r="B59" s="134"/>
      <c r="C59" s="134"/>
      <c r="D59" s="134"/>
      <c r="E59" s="134"/>
      <c r="F59" s="135"/>
      <c r="G59" s="135"/>
      <c r="H59" s="135"/>
      <c r="I59" s="2" t="s">
        <v>95</v>
      </c>
      <c r="J59" s="2">
        <v>50</v>
      </c>
      <c r="K59" s="2" t="s">
        <v>62</v>
      </c>
      <c r="L59" s="2"/>
      <c r="M59" s="2">
        <v>0</v>
      </c>
      <c r="N59" s="2">
        <v>0</v>
      </c>
    </row>
    <row r="60" spans="1:14" ht="30" x14ac:dyDescent="0.25">
      <c r="A60" s="134"/>
      <c r="B60" s="134"/>
      <c r="C60" s="134"/>
      <c r="D60" s="134"/>
      <c r="E60" s="134"/>
      <c r="F60" s="133" t="s">
        <v>96</v>
      </c>
      <c r="G60" s="133">
        <v>6</v>
      </c>
      <c r="H60" s="133">
        <v>45</v>
      </c>
      <c r="I60" s="2" t="s">
        <v>97</v>
      </c>
      <c r="J60" s="2">
        <v>50</v>
      </c>
      <c r="K60" s="2">
        <v>90</v>
      </c>
      <c r="L60" s="2"/>
      <c r="M60" s="2">
        <v>0</v>
      </c>
      <c r="N60" s="2">
        <v>0</v>
      </c>
    </row>
    <row r="61" spans="1:14" ht="45" x14ac:dyDescent="0.25">
      <c r="A61" s="134"/>
      <c r="B61" s="134"/>
      <c r="C61" s="134"/>
      <c r="D61" s="134"/>
      <c r="E61" s="134"/>
      <c r="F61" s="135"/>
      <c r="G61" s="135"/>
      <c r="H61" s="135"/>
      <c r="I61" s="2" t="s">
        <v>98</v>
      </c>
      <c r="J61" s="2">
        <v>50</v>
      </c>
      <c r="K61" s="2">
        <v>0</v>
      </c>
      <c r="L61" s="2"/>
      <c r="M61" s="2">
        <v>0</v>
      </c>
      <c r="N61" s="2">
        <v>0</v>
      </c>
    </row>
    <row r="62" spans="1:14" ht="30" x14ac:dyDescent="0.25">
      <c r="A62" s="134"/>
      <c r="B62" s="134"/>
      <c r="C62" s="134"/>
      <c r="D62" s="134"/>
      <c r="E62" s="134"/>
      <c r="F62" s="133" t="s">
        <v>99</v>
      </c>
      <c r="G62" s="133">
        <v>6</v>
      </c>
      <c r="H62" s="133" t="s">
        <v>100</v>
      </c>
      <c r="I62" s="2" t="s">
        <v>101</v>
      </c>
      <c r="J62" s="2">
        <v>50</v>
      </c>
      <c r="K62" s="2" t="s">
        <v>16</v>
      </c>
      <c r="L62" s="2"/>
      <c r="M62" s="2">
        <v>0</v>
      </c>
      <c r="N62" s="2">
        <v>0</v>
      </c>
    </row>
    <row r="63" spans="1:14" x14ac:dyDescent="0.25">
      <c r="A63" s="134"/>
      <c r="B63" s="134"/>
      <c r="C63" s="134"/>
      <c r="D63" s="134"/>
      <c r="E63" s="134"/>
      <c r="F63" s="135"/>
      <c r="G63" s="135"/>
      <c r="H63" s="135"/>
      <c r="I63" s="2" t="s">
        <v>102</v>
      </c>
      <c r="J63" s="2">
        <v>50</v>
      </c>
      <c r="K63" s="2">
        <v>0</v>
      </c>
      <c r="L63" s="2"/>
      <c r="M63" s="2">
        <v>0</v>
      </c>
      <c r="N63" s="2">
        <v>0</v>
      </c>
    </row>
    <row r="64" spans="1:14" ht="30" x14ac:dyDescent="0.25">
      <c r="A64" s="134"/>
      <c r="B64" s="134"/>
      <c r="C64" s="134"/>
      <c r="D64" s="134"/>
      <c r="E64" s="134"/>
      <c r="F64" s="133" t="s">
        <v>103</v>
      </c>
      <c r="G64" s="133">
        <v>3.8</v>
      </c>
      <c r="H64" s="133" t="s">
        <v>104</v>
      </c>
      <c r="I64" s="2" t="s">
        <v>105</v>
      </c>
      <c r="J64" s="2">
        <v>50</v>
      </c>
      <c r="K64" s="2">
        <v>25</v>
      </c>
      <c r="L64" s="2"/>
      <c r="M64" s="2">
        <v>0</v>
      </c>
      <c r="N64" s="2">
        <v>0</v>
      </c>
    </row>
    <row r="65" spans="1:14" ht="30" x14ac:dyDescent="0.25">
      <c r="A65" s="134"/>
      <c r="B65" s="134"/>
      <c r="C65" s="134"/>
      <c r="D65" s="134"/>
      <c r="E65" s="134"/>
      <c r="F65" s="135"/>
      <c r="G65" s="135"/>
      <c r="H65" s="135"/>
      <c r="I65" s="2" t="s">
        <v>106</v>
      </c>
      <c r="J65" s="2">
        <v>50</v>
      </c>
      <c r="K65" s="2" t="s">
        <v>107</v>
      </c>
      <c r="L65" s="2"/>
      <c r="M65" s="2">
        <v>0</v>
      </c>
      <c r="N65" s="2">
        <v>0</v>
      </c>
    </row>
    <row r="66" spans="1:14" x14ac:dyDescent="0.25">
      <c r="A66" s="134"/>
      <c r="B66" s="134"/>
      <c r="C66" s="134"/>
      <c r="D66" s="134"/>
      <c r="E66" s="134"/>
      <c r="F66" s="133" t="s">
        <v>108</v>
      </c>
      <c r="G66" s="133">
        <v>6</v>
      </c>
      <c r="H66" s="133" t="s">
        <v>109</v>
      </c>
      <c r="I66" s="2" t="s">
        <v>110</v>
      </c>
      <c r="J66" s="2">
        <v>50</v>
      </c>
      <c r="K66" s="2" t="s">
        <v>111</v>
      </c>
      <c r="L66" s="2"/>
      <c r="M66" s="2">
        <v>0</v>
      </c>
      <c r="N66" s="2">
        <v>0</v>
      </c>
    </row>
    <row r="67" spans="1:14" ht="30" x14ac:dyDescent="0.25">
      <c r="A67" s="134"/>
      <c r="B67" s="134"/>
      <c r="C67" s="134"/>
      <c r="D67" s="134"/>
      <c r="E67" s="134"/>
      <c r="F67" s="135"/>
      <c r="G67" s="135"/>
      <c r="H67" s="135"/>
      <c r="I67" s="2" t="s">
        <v>112</v>
      </c>
      <c r="J67" s="2">
        <v>50</v>
      </c>
      <c r="K67" s="2">
        <v>33</v>
      </c>
      <c r="L67" s="2"/>
      <c r="M67" s="2">
        <v>0</v>
      </c>
      <c r="N67" s="2">
        <v>0</v>
      </c>
    </row>
    <row r="68" spans="1:14" ht="45" x14ac:dyDescent="0.25">
      <c r="A68" s="134"/>
      <c r="B68" s="134"/>
      <c r="C68" s="134"/>
      <c r="D68" s="134"/>
      <c r="E68" s="134"/>
      <c r="F68" s="133" t="s">
        <v>113</v>
      </c>
      <c r="G68" s="133">
        <v>3</v>
      </c>
      <c r="H68" s="133" t="s">
        <v>114</v>
      </c>
      <c r="I68" s="2" t="s">
        <v>115</v>
      </c>
      <c r="J68" s="2">
        <v>30</v>
      </c>
      <c r="K68" s="2">
        <v>100</v>
      </c>
      <c r="L68" s="2"/>
      <c r="M68" s="2">
        <v>0</v>
      </c>
      <c r="N68" s="2">
        <v>0</v>
      </c>
    </row>
    <row r="69" spans="1:14" ht="45" x14ac:dyDescent="0.25">
      <c r="A69" s="134"/>
      <c r="B69" s="134"/>
      <c r="C69" s="134"/>
      <c r="D69" s="134"/>
      <c r="E69" s="134"/>
      <c r="F69" s="134"/>
      <c r="G69" s="134"/>
      <c r="H69" s="134"/>
      <c r="I69" s="2" t="s">
        <v>116</v>
      </c>
      <c r="J69" s="2">
        <v>50</v>
      </c>
      <c r="K69" s="2">
        <v>31</v>
      </c>
      <c r="L69" s="2"/>
      <c r="M69" s="2">
        <v>0</v>
      </c>
      <c r="N69" s="2">
        <v>0</v>
      </c>
    </row>
    <row r="70" spans="1:14" ht="45" x14ac:dyDescent="0.25">
      <c r="A70" s="134"/>
      <c r="B70" s="134"/>
      <c r="C70" s="134"/>
      <c r="D70" s="134"/>
      <c r="E70" s="134"/>
      <c r="F70" s="135"/>
      <c r="G70" s="135"/>
      <c r="H70" s="135"/>
      <c r="I70" s="2" t="s">
        <v>117</v>
      </c>
      <c r="J70" s="2">
        <v>20</v>
      </c>
      <c r="K70" s="2">
        <v>15</v>
      </c>
      <c r="L70" s="2"/>
      <c r="M70" s="2">
        <v>0</v>
      </c>
      <c r="N70" s="2">
        <v>0</v>
      </c>
    </row>
    <row r="71" spans="1:14" ht="45" x14ac:dyDescent="0.25">
      <c r="A71" s="134"/>
      <c r="B71" s="134"/>
      <c r="C71" s="134"/>
      <c r="D71" s="134"/>
      <c r="E71" s="134"/>
      <c r="F71" s="133" t="s">
        <v>118</v>
      </c>
      <c r="G71" s="133">
        <v>3</v>
      </c>
      <c r="H71" s="133">
        <v>35</v>
      </c>
      <c r="I71" s="2" t="s">
        <v>119</v>
      </c>
      <c r="J71" s="2">
        <v>20</v>
      </c>
      <c r="K71" s="2">
        <v>100</v>
      </c>
      <c r="L71" s="2"/>
      <c r="M71" s="2">
        <v>0</v>
      </c>
      <c r="N71" s="2">
        <v>0</v>
      </c>
    </row>
    <row r="72" spans="1:14" x14ac:dyDescent="0.25">
      <c r="A72" s="134"/>
      <c r="B72" s="134"/>
      <c r="C72" s="134"/>
      <c r="D72" s="134"/>
      <c r="E72" s="134"/>
      <c r="F72" s="134"/>
      <c r="G72" s="134"/>
      <c r="H72" s="134"/>
      <c r="I72" s="2" t="s">
        <v>120</v>
      </c>
      <c r="J72" s="2">
        <v>60</v>
      </c>
      <c r="K72" s="2">
        <v>25</v>
      </c>
      <c r="L72" s="2"/>
      <c r="M72" s="2">
        <v>0</v>
      </c>
      <c r="N72" s="2">
        <v>0</v>
      </c>
    </row>
    <row r="73" spans="1:14" ht="60" x14ac:dyDescent="0.25">
      <c r="A73" s="134"/>
      <c r="B73" s="134"/>
      <c r="C73" s="134"/>
      <c r="D73" s="134"/>
      <c r="E73" s="134"/>
      <c r="F73" s="135"/>
      <c r="G73" s="135"/>
      <c r="H73" s="135"/>
      <c r="I73" s="2" t="s">
        <v>121</v>
      </c>
      <c r="J73" s="2">
        <v>20</v>
      </c>
      <c r="K73" s="2">
        <v>0</v>
      </c>
      <c r="L73" s="2"/>
      <c r="M73" s="2">
        <v>0</v>
      </c>
      <c r="N73" s="2">
        <v>0</v>
      </c>
    </row>
    <row r="74" spans="1:14" ht="30" x14ac:dyDescent="0.25">
      <c r="A74" s="134"/>
      <c r="B74" s="134"/>
      <c r="C74" s="134"/>
      <c r="D74" s="134"/>
      <c r="E74" s="134"/>
      <c r="F74" s="133" t="s">
        <v>122</v>
      </c>
      <c r="G74" s="133">
        <v>6</v>
      </c>
      <c r="H74" s="133">
        <v>14</v>
      </c>
      <c r="I74" s="2" t="s">
        <v>123</v>
      </c>
      <c r="J74" s="2">
        <v>5</v>
      </c>
      <c r="K74" s="2">
        <v>100</v>
      </c>
      <c r="L74" s="2"/>
      <c r="M74" s="2">
        <v>0</v>
      </c>
      <c r="N74" s="2">
        <v>0</v>
      </c>
    </row>
    <row r="75" spans="1:14" ht="30" x14ac:dyDescent="0.25">
      <c r="A75" s="134"/>
      <c r="B75" s="134"/>
      <c r="C75" s="134"/>
      <c r="D75" s="134"/>
      <c r="E75" s="134"/>
      <c r="F75" s="134"/>
      <c r="G75" s="134"/>
      <c r="H75" s="134"/>
      <c r="I75" s="2" t="s">
        <v>124</v>
      </c>
      <c r="J75" s="2">
        <v>25</v>
      </c>
      <c r="K75" s="2">
        <v>5</v>
      </c>
      <c r="L75" s="2"/>
      <c r="M75" s="2">
        <v>0</v>
      </c>
      <c r="N75" s="2">
        <v>0</v>
      </c>
    </row>
    <row r="76" spans="1:14" ht="45" x14ac:dyDescent="0.25">
      <c r="A76" s="134"/>
      <c r="B76" s="134"/>
      <c r="C76" s="134"/>
      <c r="D76" s="134"/>
      <c r="E76" s="134"/>
      <c r="F76" s="134"/>
      <c r="G76" s="134"/>
      <c r="H76" s="134"/>
      <c r="I76" s="2" t="s">
        <v>125</v>
      </c>
      <c r="J76" s="2">
        <v>60</v>
      </c>
      <c r="K76" s="2" t="s">
        <v>126</v>
      </c>
      <c r="L76" s="2"/>
      <c r="M76" s="2">
        <v>0</v>
      </c>
      <c r="N76" s="2">
        <v>0</v>
      </c>
    </row>
    <row r="77" spans="1:14" ht="45" x14ac:dyDescent="0.25">
      <c r="A77" s="134"/>
      <c r="B77" s="134"/>
      <c r="C77" s="134"/>
      <c r="D77" s="134"/>
      <c r="E77" s="134"/>
      <c r="F77" s="135"/>
      <c r="G77" s="135"/>
      <c r="H77" s="135"/>
      <c r="I77" s="2" t="s">
        <v>127</v>
      </c>
      <c r="J77" s="2">
        <v>10</v>
      </c>
      <c r="K77" s="2" t="s">
        <v>62</v>
      </c>
      <c r="L77" s="2"/>
      <c r="M77" s="2">
        <v>0</v>
      </c>
      <c r="N77" s="2">
        <v>0</v>
      </c>
    </row>
    <row r="78" spans="1:14" ht="45" x14ac:dyDescent="0.25">
      <c r="A78" s="134"/>
      <c r="B78" s="134"/>
      <c r="C78" s="134"/>
      <c r="D78" s="134"/>
      <c r="E78" s="134"/>
      <c r="F78" s="133" t="s">
        <v>128</v>
      </c>
      <c r="G78" s="133">
        <v>6</v>
      </c>
      <c r="H78" s="133" t="s">
        <v>129</v>
      </c>
      <c r="I78" s="2" t="s">
        <v>130</v>
      </c>
      <c r="J78" s="2">
        <v>5</v>
      </c>
      <c r="K78" s="2">
        <v>100</v>
      </c>
      <c r="L78" s="2"/>
      <c r="M78" s="2">
        <v>0</v>
      </c>
      <c r="N78" s="2">
        <v>0</v>
      </c>
    </row>
    <row r="79" spans="1:14" ht="45" x14ac:dyDescent="0.25">
      <c r="A79" s="134"/>
      <c r="B79" s="134"/>
      <c r="C79" s="134"/>
      <c r="D79" s="134"/>
      <c r="E79" s="134"/>
      <c r="F79" s="134"/>
      <c r="G79" s="134"/>
      <c r="H79" s="134"/>
      <c r="I79" s="2" t="s">
        <v>131</v>
      </c>
      <c r="J79" s="2">
        <v>5</v>
      </c>
      <c r="K79" s="2">
        <v>100</v>
      </c>
      <c r="L79" s="2"/>
      <c r="M79" s="2">
        <v>0</v>
      </c>
      <c r="N79" s="2">
        <v>0</v>
      </c>
    </row>
    <row r="80" spans="1:14" ht="30" x14ac:dyDescent="0.25">
      <c r="A80" s="134"/>
      <c r="B80" s="134"/>
      <c r="C80" s="134"/>
      <c r="D80" s="134"/>
      <c r="E80" s="134"/>
      <c r="F80" s="134"/>
      <c r="G80" s="134"/>
      <c r="H80" s="134"/>
      <c r="I80" s="2" t="s">
        <v>132</v>
      </c>
      <c r="J80" s="2">
        <v>10</v>
      </c>
      <c r="K80" s="2">
        <v>20</v>
      </c>
      <c r="L80" s="2"/>
      <c r="M80" s="2">
        <v>0</v>
      </c>
      <c r="N80" s="2">
        <v>0</v>
      </c>
    </row>
    <row r="81" spans="1:14" ht="30" x14ac:dyDescent="0.25">
      <c r="A81" s="134"/>
      <c r="B81" s="134"/>
      <c r="C81" s="134"/>
      <c r="D81" s="134"/>
      <c r="E81" s="134"/>
      <c r="F81" s="134"/>
      <c r="G81" s="134"/>
      <c r="H81" s="134"/>
      <c r="I81" s="2" t="s">
        <v>133</v>
      </c>
      <c r="J81" s="2">
        <v>20</v>
      </c>
      <c r="K81" s="2">
        <v>25</v>
      </c>
      <c r="L81" s="2"/>
      <c r="M81" s="2">
        <v>0</v>
      </c>
      <c r="N81" s="2">
        <v>0</v>
      </c>
    </row>
    <row r="82" spans="1:14" ht="30" x14ac:dyDescent="0.25">
      <c r="A82" s="134"/>
      <c r="B82" s="134"/>
      <c r="C82" s="134"/>
      <c r="D82" s="134"/>
      <c r="E82" s="134"/>
      <c r="F82" s="134"/>
      <c r="G82" s="134"/>
      <c r="H82" s="134"/>
      <c r="I82" s="2" t="s">
        <v>134</v>
      </c>
      <c r="J82" s="2">
        <v>20</v>
      </c>
      <c r="K82" s="2">
        <v>50</v>
      </c>
      <c r="L82" s="2"/>
      <c r="M82" s="2">
        <v>0</v>
      </c>
      <c r="N82" s="2">
        <v>0</v>
      </c>
    </row>
    <row r="83" spans="1:14" ht="45" x14ac:dyDescent="0.25">
      <c r="A83" s="134"/>
      <c r="B83" s="134"/>
      <c r="C83" s="134"/>
      <c r="D83" s="134"/>
      <c r="E83" s="134"/>
      <c r="F83" s="134"/>
      <c r="G83" s="134"/>
      <c r="H83" s="134"/>
      <c r="I83" s="2" t="s">
        <v>135</v>
      </c>
      <c r="J83" s="2">
        <v>20</v>
      </c>
      <c r="K83" s="2">
        <v>25</v>
      </c>
      <c r="L83" s="2"/>
      <c r="M83" s="2">
        <v>0</v>
      </c>
      <c r="N83" s="2">
        <v>0</v>
      </c>
    </row>
    <row r="84" spans="1:14" ht="45" x14ac:dyDescent="0.25">
      <c r="A84" s="134"/>
      <c r="B84" s="134"/>
      <c r="C84" s="135"/>
      <c r="D84" s="135"/>
      <c r="E84" s="135"/>
      <c r="F84" s="135"/>
      <c r="G84" s="135"/>
      <c r="H84" s="135"/>
      <c r="I84" s="2" t="s">
        <v>136</v>
      </c>
      <c r="J84" s="2">
        <v>20</v>
      </c>
      <c r="K84" s="2">
        <v>42</v>
      </c>
      <c r="L84" s="2"/>
      <c r="M84" s="2">
        <v>0</v>
      </c>
      <c r="N84" s="2">
        <v>0</v>
      </c>
    </row>
    <row r="85" spans="1:14" ht="30" x14ac:dyDescent="0.25">
      <c r="A85" s="134"/>
      <c r="B85" s="134"/>
      <c r="C85" s="133" t="s">
        <v>137</v>
      </c>
      <c r="D85" s="133">
        <v>50</v>
      </c>
      <c r="E85" s="133" t="s">
        <v>138</v>
      </c>
      <c r="F85" s="133" t="s">
        <v>139</v>
      </c>
      <c r="G85" s="133">
        <v>11</v>
      </c>
      <c r="H85" s="133" t="s">
        <v>140</v>
      </c>
      <c r="I85" s="2" t="s">
        <v>141</v>
      </c>
      <c r="J85" s="2">
        <v>25</v>
      </c>
      <c r="K85" s="2">
        <v>100</v>
      </c>
      <c r="L85" s="2"/>
      <c r="M85" s="2">
        <v>0</v>
      </c>
      <c r="N85" s="2">
        <v>0</v>
      </c>
    </row>
    <row r="86" spans="1:14" ht="30" x14ac:dyDescent="0.25">
      <c r="A86" s="134"/>
      <c r="B86" s="134"/>
      <c r="C86" s="134"/>
      <c r="D86" s="134"/>
      <c r="E86" s="134"/>
      <c r="F86" s="134"/>
      <c r="G86" s="134"/>
      <c r="H86" s="134"/>
      <c r="I86" s="2" t="s">
        <v>142</v>
      </c>
      <c r="J86" s="2">
        <v>25</v>
      </c>
      <c r="K86" s="2">
        <v>33</v>
      </c>
      <c r="L86" s="2"/>
      <c r="M86" s="2">
        <v>0</v>
      </c>
      <c r="N86" s="2">
        <v>0</v>
      </c>
    </row>
    <row r="87" spans="1:14" ht="30" x14ac:dyDescent="0.25">
      <c r="A87" s="134"/>
      <c r="B87" s="134"/>
      <c r="C87" s="134"/>
      <c r="D87" s="134"/>
      <c r="E87" s="134"/>
      <c r="F87" s="134"/>
      <c r="G87" s="134"/>
      <c r="H87" s="134"/>
      <c r="I87" s="2" t="s">
        <v>143</v>
      </c>
      <c r="J87" s="2">
        <v>25</v>
      </c>
      <c r="K87" s="2">
        <v>33</v>
      </c>
      <c r="L87" s="2"/>
      <c r="M87" s="2">
        <v>0</v>
      </c>
      <c r="N87" s="2">
        <v>0</v>
      </c>
    </row>
    <row r="88" spans="1:14" ht="45" x14ac:dyDescent="0.25">
      <c r="A88" s="134"/>
      <c r="B88" s="134"/>
      <c r="C88" s="134"/>
      <c r="D88" s="134"/>
      <c r="E88" s="134"/>
      <c r="F88" s="135"/>
      <c r="G88" s="135"/>
      <c r="H88" s="135"/>
      <c r="I88" s="2" t="s">
        <v>144</v>
      </c>
      <c r="J88" s="2">
        <v>25</v>
      </c>
      <c r="K88" s="2">
        <v>0</v>
      </c>
      <c r="L88" s="2"/>
      <c r="M88" s="2">
        <v>0</v>
      </c>
      <c r="N88" s="2">
        <v>0</v>
      </c>
    </row>
    <row r="89" spans="1:14" ht="30" x14ac:dyDescent="0.25">
      <c r="A89" s="134"/>
      <c r="B89" s="134"/>
      <c r="C89" s="134"/>
      <c r="D89" s="134"/>
      <c r="E89" s="134"/>
      <c r="F89" s="133" t="s">
        <v>145</v>
      </c>
      <c r="G89" s="133">
        <v>19.399999999999999</v>
      </c>
      <c r="H89" s="133" t="s">
        <v>146</v>
      </c>
      <c r="I89" s="2" t="s">
        <v>147</v>
      </c>
      <c r="J89" s="2" t="s">
        <v>148</v>
      </c>
      <c r="K89" s="2">
        <v>30</v>
      </c>
      <c r="L89" s="2"/>
      <c r="M89" s="2">
        <v>0</v>
      </c>
      <c r="N89" s="2">
        <v>0</v>
      </c>
    </row>
    <row r="90" spans="1:14" ht="60" x14ac:dyDescent="0.25">
      <c r="A90" s="134"/>
      <c r="B90" s="134"/>
      <c r="C90" s="134"/>
      <c r="D90" s="134"/>
      <c r="E90" s="134"/>
      <c r="F90" s="134"/>
      <c r="G90" s="134"/>
      <c r="H90" s="134"/>
      <c r="I90" s="2" t="s">
        <v>149</v>
      </c>
      <c r="J90" s="2" t="s">
        <v>148</v>
      </c>
      <c r="K90" s="2">
        <v>0</v>
      </c>
      <c r="L90" s="2"/>
      <c r="M90" s="2">
        <v>0</v>
      </c>
      <c r="N90" s="2">
        <v>0</v>
      </c>
    </row>
    <row r="91" spans="1:14" ht="60" x14ac:dyDescent="0.25">
      <c r="A91" s="134"/>
      <c r="B91" s="134"/>
      <c r="C91" s="134"/>
      <c r="D91" s="134"/>
      <c r="E91" s="134"/>
      <c r="F91" s="134"/>
      <c r="G91" s="134"/>
      <c r="H91" s="134"/>
      <c r="I91" s="2" t="s">
        <v>150</v>
      </c>
      <c r="J91" s="2" t="s">
        <v>148</v>
      </c>
      <c r="K91" s="2">
        <v>25</v>
      </c>
      <c r="L91" s="2"/>
      <c r="M91" s="2">
        <v>0</v>
      </c>
      <c r="N91" s="2">
        <v>0</v>
      </c>
    </row>
    <row r="92" spans="1:14" ht="75" x14ac:dyDescent="0.25">
      <c r="A92" s="134"/>
      <c r="B92" s="134"/>
      <c r="C92" s="134"/>
      <c r="D92" s="134"/>
      <c r="E92" s="134"/>
      <c r="F92" s="134"/>
      <c r="G92" s="134"/>
      <c r="H92" s="134"/>
      <c r="I92" s="2" t="s">
        <v>151</v>
      </c>
      <c r="J92" s="2" t="s">
        <v>148</v>
      </c>
      <c r="K92" s="2">
        <v>0</v>
      </c>
      <c r="L92" s="2"/>
      <c r="M92" s="2">
        <v>0</v>
      </c>
      <c r="N92" s="2">
        <v>0</v>
      </c>
    </row>
    <row r="93" spans="1:14" ht="45" x14ac:dyDescent="0.25">
      <c r="A93" s="134"/>
      <c r="B93" s="134"/>
      <c r="C93" s="134"/>
      <c r="D93" s="134"/>
      <c r="E93" s="134"/>
      <c r="F93" s="134"/>
      <c r="G93" s="134"/>
      <c r="H93" s="134"/>
      <c r="I93" s="2" t="s">
        <v>152</v>
      </c>
      <c r="J93" s="2" t="s">
        <v>148</v>
      </c>
      <c r="K93" s="2">
        <v>0</v>
      </c>
      <c r="L93" s="2"/>
      <c r="M93" s="2">
        <v>0</v>
      </c>
      <c r="N93" s="2">
        <v>0</v>
      </c>
    </row>
    <row r="94" spans="1:14" ht="45" x14ac:dyDescent="0.25">
      <c r="A94" s="134"/>
      <c r="B94" s="134"/>
      <c r="C94" s="134"/>
      <c r="D94" s="134"/>
      <c r="E94" s="134"/>
      <c r="F94" s="134"/>
      <c r="G94" s="134"/>
      <c r="H94" s="134"/>
      <c r="I94" s="2" t="s">
        <v>153</v>
      </c>
      <c r="J94" s="2" t="s">
        <v>148</v>
      </c>
      <c r="K94" s="2">
        <v>0</v>
      </c>
      <c r="L94" s="2"/>
      <c r="M94" s="2">
        <v>0</v>
      </c>
      <c r="N94" s="2">
        <v>0</v>
      </c>
    </row>
    <row r="95" spans="1:14" ht="90" x14ac:dyDescent="0.25">
      <c r="A95" s="134"/>
      <c r="B95" s="134"/>
      <c r="C95" s="134"/>
      <c r="D95" s="134"/>
      <c r="E95" s="134"/>
      <c r="F95" s="135"/>
      <c r="G95" s="135"/>
      <c r="H95" s="135"/>
      <c r="I95" s="2" t="s">
        <v>154</v>
      </c>
      <c r="J95" s="2" t="s">
        <v>155</v>
      </c>
      <c r="K95" s="2">
        <v>34</v>
      </c>
      <c r="L95" s="2"/>
      <c r="M95" s="2">
        <v>0</v>
      </c>
      <c r="N95" s="2">
        <v>0</v>
      </c>
    </row>
    <row r="96" spans="1:14" ht="30" x14ac:dyDescent="0.25">
      <c r="A96" s="134"/>
      <c r="B96" s="134"/>
      <c r="C96" s="134"/>
      <c r="D96" s="134"/>
      <c r="E96" s="134"/>
      <c r="F96" s="133" t="s">
        <v>156</v>
      </c>
      <c r="G96" s="133">
        <v>38.799999999999997</v>
      </c>
      <c r="H96" s="133" t="s">
        <v>157</v>
      </c>
      <c r="I96" s="2" t="s">
        <v>158</v>
      </c>
      <c r="J96" s="2" t="s">
        <v>159</v>
      </c>
      <c r="K96" s="2">
        <v>33</v>
      </c>
      <c r="L96" s="2"/>
      <c r="M96" s="2">
        <v>0</v>
      </c>
      <c r="N96" s="2">
        <v>0</v>
      </c>
    </row>
    <row r="97" spans="1:14" ht="45" x14ac:dyDescent="0.25">
      <c r="A97" s="134"/>
      <c r="B97" s="134"/>
      <c r="C97" s="134"/>
      <c r="D97" s="134"/>
      <c r="E97" s="134"/>
      <c r="F97" s="134"/>
      <c r="G97" s="134"/>
      <c r="H97" s="134"/>
      <c r="I97" s="2" t="s">
        <v>160</v>
      </c>
      <c r="J97" s="2" t="s">
        <v>159</v>
      </c>
      <c r="K97" s="2">
        <v>33</v>
      </c>
      <c r="L97" s="2"/>
      <c r="M97" s="2">
        <v>0</v>
      </c>
      <c r="N97" s="2">
        <v>0</v>
      </c>
    </row>
    <row r="98" spans="1:14" x14ac:dyDescent="0.25">
      <c r="A98" s="134"/>
      <c r="B98" s="134"/>
      <c r="C98" s="134"/>
      <c r="D98" s="134"/>
      <c r="E98" s="134"/>
      <c r="F98" s="134"/>
      <c r="G98" s="134"/>
      <c r="H98" s="134"/>
      <c r="I98" s="2" t="s">
        <v>161</v>
      </c>
      <c r="J98" s="2" t="s">
        <v>159</v>
      </c>
      <c r="K98" s="2">
        <v>30</v>
      </c>
      <c r="L98" s="2"/>
      <c r="M98" s="2">
        <v>0</v>
      </c>
      <c r="N98" s="2">
        <v>0</v>
      </c>
    </row>
    <row r="99" spans="1:14" ht="30" x14ac:dyDescent="0.25">
      <c r="A99" s="134"/>
      <c r="B99" s="134"/>
      <c r="C99" s="134"/>
      <c r="D99" s="134"/>
      <c r="E99" s="134"/>
      <c r="F99" s="134"/>
      <c r="G99" s="134"/>
      <c r="H99" s="134"/>
      <c r="I99" s="2" t="s">
        <v>162</v>
      </c>
      <c r="J99" s="2" t="s">
        <v>159</v>
      </c>
      <c r="K99" s="2">
        <v>30</v>
      </c>
      <c r="L99" s="2"/>
      <c r="M99" s="2">
        <v>0</v>
      </c>
      <c r="N99" s="2">
        <v>0</v>
      </c>
    </row>
    <row r="100" spans="1:14" ht="30" x14ac:dyDescent="0.25">
      <c r="A100" s="134"/>
      <c r="B100" s="134"/>
      <c r="C100" s="134"/>
      <c r="D100" s="134"/>
      <c r="E100" s="134"/>
      <c r="F100" s="134"/>
      <c r="G100" s="134"/>
      <c r="H100" s="134"/>
      <c r="I100" s="2" t="s">
        <v>163</v>
      </c>
      <c r="J100" s="2" t="s">
        <v>159</v>
      </c>
      <c r="K100" s="2">
        <v>100</v>
      </c>
      <c r="L100" s="2"/>
      <c r="M100" s="2">
        <v>0</v>
      </c>
      <c r="N100" s="2">
        <v>0</v>
      </c>
    </row>
    <row r="101" spans="1:14" ht="45" x14ac:dyDescent="0.25">
      <c r="A101" s="134"/>
      <c r="B101" s="134"/>
      <c r="C101" s="134"/>
      <c r="D101" s="134"/>
      <c r="E101" s="134"/>
      <c r="F101" s="134"/>
      <c r="G101" s="134"/>
      <c r="H101" s="134"/>
      <c r="I101" s="2" t="s">
        <v>164</v>
      </c>
      <c r="J101" s="2" t="s">
        <v>159</v>
      </c>
      <c r="K101" s="2">
        <v>50</v>
      </c>
      <c r="L101" s="2"/>
      <c r="M101" s="2">
        <v>0</v>
      </c>
      <c r="N101" s="2">
        <v>0</v>
      </c>
    </row>
    <row r="102" spans="1:14" ht="75" x14ac:dyDescent="0.25">
      <c r="A102" s="134"/>
      <c r="B102" s="134"/>
      <c r="C102" s="134"/>
      <c r="D102" s="134"/>
      <c r="E102" s="134"/>
      <c r="F102" s="134"/>
      <c r="G102" s="134"/>
      <c r="H102" s="134"/>
      <c r="I102" s="2" t="s">
        <v>165</v>
      </c>
      <c r="J102" s="2" t="s">
        <v>159</v>
      </c>
      <c r="K102" s="2">
        <v>20</v>
      </c>
      <c r="L102" s="2"/>
      <c r="M102" s="2">
        <v>0</v>
      </c>
      <c r="N102" s="2">
        <v>0</v>
      </c>
    </row>
    <row r="103" spans="1:14" ht="45" x14ac:dyDescent="0.25">
      <c r="A103" s="134"/>
      <c r="B103" s="134"/>
      <c r="C103" s="134"/>
      <c r="D103" s="134"/>
      <c r="E103" s="134"/>
      <c r="F103" s="134"/>
      <c r="G103" s="134"/>
      <c r="H103" s="134"/>
      <c r="I103" s="2" t="s">
        <v>166</v>
      </c>
      <c r="J103" s="2" t="s">
        <v>159</v>
      </c>
      <c r="K103" s="2">
        <v>34</v>
      </c>
      <c r="L103" s="2"/>
      <c r="M103" s="2">
        <v>0</v>
      </c>
      <c r="N103" s="2">
        <v>0</v>
      </c>
    </row>
    <row r="104" spans="1:14" ht="45" x14ac:dyDescent="0.25">
      <c r="A104" s="134"/>
      <c r="B104" s="134"/>
      <c r="C104" s="134"/>
      <c r="D104" s="134"/>
      <c r="E104" s="134"/>
      <c r="F104" s="134"/>
      <c r="G104" s="134"/>
      <c r="H104" s="134"/>
      <c r="I104" s="2" t="s">
        <v>167</v>
      </c>
      <c r="J104" s="2" t="s">
        <v>159</v>
      </c>
      <c r="K104" s="2">
        <v>0</v>
      </c>
      <c r="L104" s="2"/>
      <c r="M104" s="2">
        <v>0</v>
      </c>
      <c r="N104" s="2">
        <v>0</v>
      </c>
    </row>
    <row r="105" spans="1:14" ht="30" x14ac:dyDescent="0.25">
      <c r="A105" s="134"/>
      <c r="B105" s="134"/>
      <c r="C105" s="134"/>
      <c r="D105" s="134"/>
      <c r="E105" s="134"/>
      <c r="F105" s="134"/>
      <c r="G105" s="134"/>
      <c r="H105" s="134"/>
      <c r="I105" s="2" t="s">
        <v>168</v>
      </c>
      <c r="J105" s="2" t="s">
        <v>159</v>
      </c>
      <c r="K105" s="2">
        <v>0</v>
      </c>
      <c r="L105" s="2"/>
      <c r="M105" s="2">
        <v>0</v>
      </c>
      <c r="N105" s="2">
        <v>0</v>
      </c>
    </row>
    <row r="106" spans="1:14" ht="30" x14ac:dyDescent="0.25">
      <c r="A106" s="134"/>
      <c r="B106" s="134"/>
      <c r="C106" s="134"/>
      <c r="D106" s="134"/>
      <c r="E106" s="134"/>
      <c r="F106" s="134"/>
      <c r="G106" s="134"/>
      <c r="H106" s="134"/>
      <c r="I106" s="2" t="s">
        <v>169</v>
      </c>
      <c r="J106" s="2" t="s">
        <v>159</v>
      </c>
      <c r="K106" s="2">
        <v>33</v>
      </c>
      <c r="L106" s="2"/>
      <c r="M106" s="2">
        <v>0</v>
      </c>
      <c r="N106" s="2">
        <v>0</v>
      </c>
    </row>
    <row r="107" spans="1:14" ht="45" x14ac:dyDescent="0.25">
      <c r="A107" s="134"/>
      <c r="B107" s="134"/>
      <c r="C107" s="134"/>
      <c r="D107" s="134"/>
      <c r="E107" s="134"/>
      <c r="F107" s="134"/>
      <c r="G107" s="134"/>
      <c r="H107" s="134"/>
      <c r="I107" s="2" t="s">
        <v>170</v>
      </c>
      <c r="J107" s="2" t="s">
        <v>159</v>
      </c>
      <c r="K107" s="2">
        <v>50</v>
      </c>
      <c r="L107" s="2"/>
      <c r="M107" s="2">
        <v>0</v>
      </c>
      <c r="N107" s="2">
        <v>0</v>
      </c>
    </row>
    <row r="108" spans="1:14" ht="90" x14ac:dyDescent="0.25">
      <c r="A108" s="134"/>
      <c r="B108" s="134"/>
      <c r="C108" s="134"/>
      <c r="D108" s="134"/>
      <c r="E108" s="134"/>
      <c r="F108" s="134"/>
      <c r="G108" s="134"/>
      <c r="H108" s="134"/>
      <c r="I108" s="2" t="s">
        <v>171</v>
      </c>
      <c r="J108" s="2" t="s">
        <v>159</v>
      </c>
      <c r="K108" s="2">
        <v>0</v>
      </c>
      <c r="L108" s="2"/>
      <c r="M108" s="2">
        <v>0</v>
      </c>
      <c r="N108" s="2">
        <v>0</v>
      </c>
    </row>
    <row r="109" spans="1:14" ht="45" x14ac:dyDescent="0.25">
      <c r="A109" s="134"/>
      <c r="B109" s="134"/>
      <c r="C109" s="134"/>
      <c r="D109" s="134"/>
      <c r="E109" s="134"/>
      <c r="F109" s="135"/>
      <c r="G109" s="135"/>
      <c r="H109" s="135"/>
      <c r="I109" s="2" t="s">
        <v>172</v>
      </c>
      <c r="J109" s="2" t="s">
        <v>173</v>
      </c>
      <c r="K109" s="2">
        <v>15</v>
      </c>
      <c r="L109" s="2"/>
      <c r="M109" s="2">
        <v>0</v>
      </c>
      <c r="N109" s="2">
        <v>0</v>
      </c>
    </row>
    <row r="110" spans="1:14" ht="75" x14ac:dyDescent="0.25">
      <c r="A110" s="134"/>
      <c r="B110" s="134"/>
      <c r="C110" s="134"/>
      <c r="D110" s="134"/>
      <c r="E110" s="134"/>
      <c r="F110" s="133" t="s">
        <v>174</v>
      </c>
      <c r="G110" s="133">
        <v>19.399999999999999</v>
      </c>
      <c r="H110" s="133" t="s">
        <v>175</v>
      </c>
      <c r="I110" s="2" t="s">
        <v>176</v>
      </c>
      <c r="J110" s="2" t="s">
        <v>148</v>
      </c>
      <c r="K110" s="2">
        <v>34</v>
      </c>
      <c r="L110" s="2"/>
      <c r="M110" s="2">
        <v>0</v>
      </c>
      <c r="N110" s="2">
        <v>0</v>
      </c>
    </row>
    <row r="111" spans="1:14" ht="45" x14ac:dyDescent="0.25">
      <c r="A111" s="134"/>
      <c r="B111" s="134"/>
      <c r="C111" s="134"/>
      <c r="D111" s="134"/>
      <c r="E111" s="134"/>
      <c r="F111" s="134"/>
      <c r="G111" s="134"/>
      <c r="H111" s="134"/>
      <c r="I111" s="2" t="s">
        <v>177</v>
      </c>
      <c r="J111" s="2" t="s">
        <v>148</v>
      </c>
      <c r="K111" s="2">
        <v>30</v>
      </c>
      <c r="L111" s="2"/>
      <c r="M111" s="2">
        <v>0</v>
      </c>
      <c r="N111" s="2">
        <v>0</v>
      </c>
    </row>
    <row r="112" spans="1:14" ht="45" x14ac:dyDescent="0.25">
      <c r="A112" s="134"/>
      <c r="B112" s="134"/>
      <c r="C112" s="134"/>
      <c r="D112" s="134"/>
      <c r="E112" s="134"/>
      <c r="F112" s="134"/>
      <c r="G112" s="134"/>
      <c r="H112" s="134"/>
      <c r="I112" s="2" t="s">
        <v>178</v>
      </c>
      <c r="J112" s="2" t="s">
        <v>148</v>
      </c>
      <c r="K112" s="2">
        <v>30</v>
      </c>
      <c r="L112" s="2"/>
      <c r="M112" s="2">
        <v>0</v>
      </c>
      <c r="N112" s="2">
        <v>0</v>
      </c>
    </row>
    <row r="113" spans="1:14" x14ac:dyDescent="0.25">
      <c r="A113" s="134"/>
      <c r="B113" s="134"/>
      <c r="C113" s="134"/>
      <c r="D113" s="134"/>
      <c r="E113" s="134"/>
      <c r="F113" s="134"/>
      <c r="G113" s="134"/>
      <c r="H113" s="134"/>
      <c r="I113" s="2" t="s">
        <v>179</v>
      </c>
      <c r="J113" s="2" t="s">
        <v>148</v>
      </c>
      <c r="K113" s="2">
        <v>10</v>
      </c>
      <c r="L113" s="2"/>
      <c r="M113" s="2">
        <v>0</v>
      </c>
      <c r="N113" s="2">
        <v>0</v>
      </c>
    </row>
    <row r="114" spans="1:14" ht="30" x14ac:dyDescent="0.25">
      <c r="A114" s="134"/>
      <c r="B114" s="134"/>
      <c r="C114" s="134"/>
      <c r="D114" s="134"/>
      <c r="E114" s="134"/>
      <c r="F114" s="134"/>
      <c r="G114" s="134"/>
      <c r="H114" s="134"/>
      <c r="I114" s="2" t="s">
        <v>180</v>
      </c>
      <c r="J114" s="2" t="s">
        <v>148</v>
      </c>
      <c r="K114" s="2">
        <v>25</v>
      </c>
      <c r="L114" s="2"/>
      <c r="M114" s="2">
        <v>0</v>
      </c>
      <c r="N114" s="2">
        <v>0</v>
      </c>
    </row>
    <row r="115" spans="1:14" ht="30" x14ac:dyDescent="0.25">
      <c r="A115" s="134"/>
      <c r="B115" s="134"/>
      <c r="C115" s="134"/>
      <c r="D115" s="134"/>
      <c r="E115" s="134"/>
      <c r="F115" s="134"/>
      <c r="G115" s="134"/>
      <c r="H115" s="134"/>
      <c r="I115" s="2" t="s">
        <v>181</v>
      </c>
      <c r="J115" s="2" t="s">
        <v>148</v>
      </c>
      <c r="K115" s="2">
        <v>25</v>
      </c>
      <c r="L115" s="2"/>
      <c r="M115" s="2">
        <v>0</v>
      </c>
      <c r="N115" s="2">
        <v>0</v>
      </c>
    </row>
    <row r="116" spans="1:14" ht="30" x14ac:dyDescent="0.25">
      <c r="A116" s="134"/>
      <c r="B116" s="134"/>
      <c r="C116" s="134"/>
      <c r="D116" s="134"/>
      <c r="E116" s="134"/>
      <c r="F116" s="135"/>
      <c r="G116" s="135"/>
      <c r="H116" s="135"/>
      <c r="I116" s="2" t="s">
        <v>182</v>
      </c>
      <c r="J116" s="2" t="s">
        <v>155</v>
      </c>
      <c r="K116" s="2">
        <v>50</v>
      </c>
      <c r="L116" s="2"/>
      <c r="M116" s="2">
        <v>0</v>
      </c>
      <c r="N116" s="2">
        <v>0</v>
      </c>
    </row>
    <row r="117" spans="1:14" ht="60" x14ac:dyDescent="0.25">
      <c r="A117" s="134"/>
      <c r="B117" s="134"/>
      <c r="C117" s="134"/>
      <c r="D117" s="134"/>
      <c r="E117" s="134"/>
      <c r="F117" s="133" t="s">
        <v>183</v>
      </c>
      <c r="G117" s="133">
        <v>11.1</v>
      </c>
      <c r="H117" s="133" t="s">
        <v>184</v>
      </c>
      <c r="I117" s="2" t="s">
        <v>185</v>
      </c>
      <c r="J117" s="2">
        <v>25</v>
      </c>
      <c r="K117" s="2">
        <v>60</v>
      </c>
      <c r="L117" s="2"/>
      <c r="M117" s="2">
        <v>0</v>
      </c>
      <c r="N117" s="2">
        <v>0</v>
      </c>
    </row>
    <row r="118" spans="1:14" ht="45" x14ac:dyDescent="0.25">
      <c r="A118" s="134"/>
      <c r="B118" s="134"/>
      <c r="C118" s="134"/>
      <c r="D118" s="134"/>
      <c r="E118" s="134"/>
      <c r="F118" s="134"/>
      <c r="G118" s="134"/>
      <c r="H118" s="134"/>
      <c r="I118" s="2" t="s">
        <v>186</v>
      </c>
      <c r="J118" s="2">
        <v>25</v>
      </c>
      <c r="K118" s="2">
        <v>25</v>
      </c>
      <c r="L118" s="2"/>
      <c r="M118" s="2">
        <v>0</v>
      </c>
      <c r="N118" s="2">
        <v>0</v>
      </c>
    </row>
    <row r="119" spans="1:14" ht="45" x14ac:dyDescent="0.25">
      <c r="A119" s="134"/>
      <c r="B119" s="134"/>
      <c r="C119" s="134"/>
      <c r="D119" s="134"/>
      <c r="E119" s="134"/>
      <c r="F119" s="134"/>
      <c r="G119" s="134"/>
      <c r="H119" s="134"/>
      <c r="I119" s="2" t="s">
        <v>187</v>
      </c>
      <c r="J119" s="2">
        <v>25</v>
      </c>
      <c r="K119" s="2">
        <v>25</v>
      </c>
      <c r="L119" s="2"/>
      <c r="M119" s="2">
        <v>0</v>
      </c>
      <c r="N119" s="2">
        <v>0</v>
      </c>
    </row>
    <row r="120" spans="1:14" ht="30" x14ac:dyDescent="0.25">
      <c r="A120" s="135"/>
      <c r="B120" s="135"/>
      <c r="C120" s="135"/>
      <c r="D120" s="135"/>
      <c r="E120" s="135"/>
      <c r="F120" s="135"/>
      <c r="G120" s="135"/>
      <c r="H120" s="135"/>
      <c r="I120" s="2" t="s">
        <v>188</v>
      </c>
      <c r="J120" s="2">
        <v>25</v>
      </c>
      <c r="K120" s="2">
        <v>0</v>
      </c>
      <c r="L120" s="2"/>
      <c r="M120" s="2">
        <v>0</v>
      </c>
      <c r="N120" s="2">
        <v>0</v>
      </c>
    </row>
  </sheetData>
  <mergeCells count="96">
    <mergeCell ref="B7:N7"/>
    <mergeCell ref="A9:A120"/>
    <mergeCell ref="B9:B120"/>
    <mergeCell ref="C9:C84"/>
    <mergeCell ref="D9:D84"/>
    <mergeCell ref="E9:E84"/>
    <mergeCell ref="F9:F10"/>
    <mergeCell ref="G9:G10"/>
    <mergeCell ref="H9:H10"/>
    <mergeCell ref="F11:F13"/>
    <mergeCell ref="G11:G13"/>
    <mergeCell ref="H11:H13"/>
    <mergeCell ref="F14:F16"/>
    <mergeCell ref="G14:G16"/>
    <mergeCell ref="H14:H16"/>
    <mergeCell ref="F20:F23"/>
    <mergeCell ref="G20:G23"/>
    <mergeCell ref="H20:H23"/>
    <mergeCell ref="F17:F19"/>
    <mergeCell ref="G17:G19"/>
    <mergeCell ref="H17:H19"/>
    <mergeCell ref="F24:F26"/>
    <mergeCell ref="G24:G26"/>
    <mergeCell ref="H24:H26"/>
    <mergeCell ref="F27:F28"/>
    <mergeCell ref="G27:G28"/>
    <mergeCell ref="H27:H28"/>
    <mergeCell ref="F29:F33"/>
    <mergeCell ref="G29:G33"/>
    <mergeCell ref="H29:H33"/>
    <mergeCell ref="F35:F37"/>
    <mergeCell ref="G35:G37"/>
    <mergeCell ref="H35:H37"/>
    <mergeCell ref="F38:F40"/>
    <mergeCell ref="G38:G40"/>
    <mergeCell ref="H38:H40"/>
    <mergeCell ref="F41:F43"/>
    <mergeCell ref="G41:G43"/>
    <mergeCell ref="H41:H43"/>
    <mergeCell ref="F44:F46"/>
    <mergeCell ref="G44:G46"/>
    <mergeCell ref="H44:H46"/>
    <mergeCell ref="F47:F51"/>
    <mergeCell ref="G47:G51"/>
    <mergeCell ref="H47:H51"/>
    <mergeCell ref="F53:F55"/>
    <mergeCell ref="G53:G55"/>
    <mergeCell ref="H53:H55"/>
    <mergeCell ref="F56:F57"/>
    <mergeCell ref="G56:G57"/>
    <mergeCell ref="H56:H57"/>
    <mergeCell ref="F58:F59"/>
    <mergeCell ref="G58:G59"/>
    <mergeCell ref="H58:H59"/>
    <mergeCell ref="F60:F61"/>
    <mergeCell ref="G60:G61"/>
    <mergeCell ref="H60:H61"/>
    <mergeCell ref="F62:F63"/>
    <mergeCell ref="G62:G63"/>
    <mergeCell ref="H62:H63"/>
    <mergeCell ref="F64:F65"/>
    <mergeCell ref="G64:G65"/>
    <mergeCell ref="H64:H65"/>
    <mergeCell ref="F66:F67"/>
    <mergeCell ref="G66:G67"/>
    <mergeCell ref="H66:H67"/>
    <mergeCell ref="F68:F70"/>
    <mergeCell ref="G68:G70"/>
    <mergeCell ref="H68:H70"/>
    <mergeCell ref="F71:F73"/>
    <mergeCell ref="G71:G73"/>
    <mergeCell ref="H71:H73"/>
    <mergeCell ref="F74:F77"/>
    <mergeCell ref="G74:G77"/>
    <mergeCell ref="H74:H77"/>
    <mergeCell ref="F78:F84"/>
    <mergeCell ref="G78:G84"/>
    <mergeCell ref="H78:H84"/>
    <mergeCell ref="F117:F120"/>
    <mergeCell ref="G117:G120"/>
    <mergeCell ref="H117:H120"/>
    <mergeCell ref="H85:H88"/>
    <mergeCell ref="H89:H95"/>
    <mergeCell ref="H96:H109"/>
    <mergeCell ref="H110:H116"/>
    <mergeCell ref="C85:C120"/>
    <mergeCell ref="D85:D120"/>
    <mergeCell ref="E85:E120"/>
    <mergeCell ref="F85:F88"/>
    <mergeCell ref="G85:G88"/>
    <mergeCell ref="F89:F95"/>
    <mergeCell ref="G89:G95"/>
    <mergeCell ref="F96:F109"/>
    <mergeCell ref="G96:G109"/>
    <mergeCell ref="F110:F116"/>
    <mergeCell ref="G110:G116"/>
  </mergeCells>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topLeftCell="A64" workbookViewId="0">
      <selection activeCell="F73" sqref="F73"/>
    </sheetView>
  </sheetViews>
  <sheetFormatPr baseColWidth="10" defaultRowHeight="15" x14ac:dyDescent="0.25"/>
  <cols>
    <col min="1" max="1" width="45.7109375" bestFit="1" customWidth="1"/>
    <col min="2" max="2" width="6.28515625" customWidth="1"/>
    <col min="3" max="3" width="7.42578125" bestFit="1" customWidth="1"/>
    <col min="4" max="4" width="5.28515625" customWidth="1"/>
    <col min="5" max="5" width="9.42578125" style="10" bestFit="1" customWidth="1"/>
    <col min="6" max="6" width="45.7109375" bestFit="1" customWidth="1"/>
    <col min="7" max="7" width="17.42578125" style="18" customWidth="1"/>
    <col min="8" max="8" width="13" customWidth="1"/>
    <col min="9" max="9" width="10.7109375" bestFit="1" customWidth="1"/>
    <col min="10" max="10" width="5.5703125" bestFit="1" customWidth="1"/>
    <col min="11" max="11" width="7.42578125" bestFit="1" customWidth="1"/>
    <col min="12" max="12" width="83.140625" customWidth="1"/>
    <col min="13" max="20" width="11.42578125" customWidth="1"/>
  </cols>
  <sheetData>
    <row r="1" spans="1:12" x14ac:dyDescent="0.25">
      <c r="H1" s="7"/>
    </row>
    <row r="2" spans="1:12" ht="16.5" x14ac:dyDescent="0.25">
      <c r="H2" s="8"/>
    </row>
    <row r="8" spans="1:12" ht="58.5" customHeight="1" x14ac:dyDescent="0.25">
      <c r="A8" s="178" t="s">
        <v>196</v>
      </c>
      <c r="B8" s="178"/>
      <c r="C8" s="178"/>
      <c r="D8" s="178"/>
      <c r="E8" s="178"/>
      <c r="F8" s="178"/>
      <c r="G8" s="178"/>
      <c r="H8" s="178"/>
      <c r="I8" s="178"/>
      <c r="J8" s="178"/>
      <c r="K8" s="178"/>
      <c r="L8" s="178"/>
    </row>
    <row r="9" spans="1:12" ht="30" customHeight="1" x14ac:dyDescent="0.25">
      <c r="A9" s="188" t="s">
        <v>212</v>
      </c>
      <c r="B9" s="179" t="s">
        <v>198</v>
      </c>
      <c r="C9" s="180"/>
      <c r="D9" s="179" t="s">
        <v>5</v>
      </c>
      <c r="E9" s="180"/>
      <c r="F9" s="190" t="s">
        <v>199</v>
      </c>
      <c r="G9" s="191"/>
      <c r="H9" s="191"/>
      <c r="I9" s="191"/>
      <c r="J9" s="191"/>
      <c r="K9" s="192"/>
      <c r="L9" s="193" t="s">
        <v>201</v>
      </c>
    </row>
    <row r="10" spans="1:12" ht="30" x14ac:dyDescent="0.25">
      <c r="A10" s="189"/>
      <c r="B10" s="27" t="s">
        <v>202</v>
      </c>
      <c r="C10" s="27" t="s">
        <v>2</v>
      </c>
      <c r="D10" s="27" t="s">
        <v>4</v>
      </c>
      <c r="E10" s="31" t="s">
        <v>2</v>
      </c>
      <c r="F10" s="30" t="s">
        <v>200</v>
      </c>
      <c r="G10" s="37" t="s">
        <v>195</v>
      </c>
      <c r="H10" s="36" t="s">
        <v>191</v>
      </c>
      <c r="I10" s="36" t="s">
        <v>192</v>
      </c>
      <c r="J10" s="30" t="s">
        <v>4</v>
      </c>
      <c r="K10" s="30" t="s">
        <v>2</v>
      </c>
      <c r="L10" s="194"/>
    </row>
    <row r="11" spans="1:12" ht="30" customHeight="1" x14ac:dyDescent="0.25">
      <c r="A11" s="133" t="s">
        <v>203</v>
      </c>
      <c r="B11" s="155">
        <v>8</v>
      </c>
      <c r="C11" s="155">
        <v>5</v>
      </c>
      <c r="D11" s="146">
        <v>3.8</v>
      </c>
      <c r="E11" s="181">
        <f>+J11*K11+J12*K12</f>
        <v>0.41500000000000004</v>
      </c>
      <c r="F11" s="17" t="s">
        <v>14</v>
      </c>
      <c r="G11" s="32"/>
      <c r="H11" s="33">
        <v>44593</v>
      </c>
      <c r="I11" s="33">
        <v>44926</v>
      </c>
      <c r="J11" s="34">
        <v>0.5</v>
      </c>
      <c r="K11" s="35">
        <v>0.5</v>
      </c>
      <c r="L11" s="142"/>
    </row>
    <row r="12" spans="1:12" ht="42.75" customHeight="1" x14ac:dyDescent="0.25">
      <c r="A12" s="135"/>
      <c r="B12" s="156"/>
      <c r="C12" s="156"/>
      <c r="D12" s="148"/>
      <c r="E12" s="182"/>
      <c r="F12" s="2" t="s">
        <v>15</v>
      </c>
      <c r="G12" s="19"/>
      <c r="H12" s="9">
        <v>44593</v>
      </c>
      <c r="I12" s="33">
        <v>44926</v>
      </c>
      <c r="J12" s="14">
        <v>0.5</v>
      </c>
      <c r="K12" s="15">
        <v>0.33</v>
      </c>
      <c r="L12" s="140"/>
    </row>
    <row r="13" spans="1:12" ht="87" customHeight="1" x14ac:dyDescent="0.25">
      <c r="A13" s="143" t="s">
        <v>204</v>
      </c>
      <c r="B13" s="163">
        <v>1</v>
      </c>
      <c r="C13" s="164">
        <v>0.22500000000000001</v>
      </c>
      <c r="D13" s="146">
        <v>3</v>
      </c>
      <c r="E13" s="181">
        <f>+J13*K13+J14*K14+J15*K15</f>
        <v>0.72499999999999998</v>
      </c>
      <c r="F13" s="2" t="s">
        <v>197</v>
      </c>
      <c r="G13" s="19"/>
      <c r="H13" s="9">
        <v>44593</v>
      </c>
      <c r="I13" s="33">
        <v>44926</v>
      </c>
      <c r="J13" s="14">
        <v>0.5</v>
      </c>
      <c r="K13" s="15">
        <v>0.75</v>
      </c>
      <c r="L13" s="142"/>
    </row>
    <row r="14" spans="1:12" ht="30" x14ac:dyDescent="0.25">
      <c r="A14" s="144"/>
      <c r="B14" s="162"/>
      <c r="C14" s="162"/>
      <c r="D14" s="147"/>
      <c r="E14" s="183"/>
      <c r="F14" s="2" t="s">
        <v>21</v>
      </c>
      <c r="G14" s="19"/>
      <c r="H14" s="9">
        <v>44593</v>
      </c>
      <c r="I14" s="33">
        <v>44926</v>
      </c>
      <c r="J14" s="14">
        <v>0.25</v>
      </c>
      <c r="K14" s="15">
        <v>0.5</v>
      </c>
      <c r="L14" s="140"/>
    </row>
    <row r="15" spans="1:12" ht="90" x14ac:dyDescent="0.25">
      <c r="A15" s="145"/>
      <c r="B15" s="156"/>
      <c r="C15" s="156"/>
      <c r="D15" s="148"/>
      <c r="E15" s="182"/>
      <c r="F15" s="2" t="s">
        <v>22</v>
      </c>
      <c r="G15" s="19"/>
      <c r="H15" s="9">
        <v>44593</v>
      </c>
      <c r="I15" s="33">
        <v>44926</v>
      </c>
      <c r="J15" s="14">
        <v>0.25</v>
      </c>
      <c r="K15" s="15">
        <v>0.9</v>
      </c>
      <c r="L15" s="141"/>
    </row>
    <row r="16" spans="1:12" ht="30" x14ac:dyDescent="0.25">
      <c r="A16" s="143" t="s">
        <v>23</v>
      </c>
      <c r="B16" s="163">
        <v>1</v>
      </c>
      <c r="C16" s="163">
        <v>0.5</v>
      </c>
      <c r="D16" s="146">
        <v>3.33</v>
      </c>
      <c r="E16" s="149">
        <f>+J16*K16+J17*K17+J18*K18</f>
        <v>0.54800000000000004</v>
      </c>
      <c r="F16" s="2" t="s">
        <v>25</v>
      </c>
      <c r="G16" s="19"/>
      <c r="H16" s="9">
        <v>44562</v>
      </c>
      <c r="I16" s="9">
        <v>44910</v>
      </c>
      <c r="J16" s="14">
        <v>0.4</v>
      </c>
      <c r="K16" s="15">
        <v>0.5</v>
      </c>
      <c r="L16" s="142"/>
    </row>
    <row r="17" spans="1:12" ht="30" x14ac:dyDescent="0.25">
      <c r="A17" s="144"/>
      <c r="B17" s="162"/>
      <c r="C17" s="162"/>
      <c r="D17" s="147"/>
      <c r="E17" s="150"/>
      <c r="F17" s="2" t="s">
        <v>26</v>
      </c>
      <c r="G17" s="19"/>
      <c r="H17" s="9">
        <v>44576</v>
      </c>
      <c r="I17" s="9">
        <v>44834</v>
      </c>
      <c r="J17" s="14">
        <v>0.3</v>
      </c>
      <c r="K17" s="15">
        <v>0.66</v>
      </c>
      <c r="L17" s="141"/>
    </row>
    <row r="18" spans="1:12" ht="45" x14ac:dyDescent="0.25">
      <c r="A18" s="145"/>
      <c r="B18" s="156"/>
      <c r="C18" s="156"/>
      <c r="D18" s="148"/>
      <c r="E18" s="151"/>
      <c r="F18" s="2" t="s">
        <v>27</v>
      </c>
      <c r="G18" s="19"/>
      <c r="H18" s="9">
        <v>44576</v>
      </c>
      <c r="I18" s="9">
        <v>44910</v>
      </c>
      <c r="J18" s="14">
        <v>0.3</v>
      </c>
      <c r="K18" s="15">
        <v>0.5</v>
      </c>
      <c r="L18" s="16"/>
    </row>
    <row r="19" spans="1:12" ht="15" customHeight="1" x14ac:dyDescent="0.25">
      <c r="A19" s="143" t="s">
        <v>28</v>
      </c>
      <c r="B19" s="163">
        <v>1</v>
      </c>
      <c r="C19" s="163">
        <v>0.57999999999999996</v>
      </c>
      <c r="D19" s="146">
        <v>3</v>
      </c>
      <c r="E19" s="149">
        <f>+J19*K19+J20*K20+J21*K21</f>
        <v>0.6</v>
      </c>
      <c r="F19" s="2" t="s">
        <v>29</v>
      </c>
      <c r="G19" s="19"/>
      <c r="H19" s="9">
        <v>44682</v>
      </c>
      <c r="I19" s="9">
        <v>44926</v>
      </c>
      <c r="J19" s="14">
        <v>0.4</v>
      </c>
      <c r="K19" s="15">
        <v>0.5</v>
      </c>
      <c r="L19" s="142"/>
    </row>
    <row r="20" spans="1:12" x14ac:dyDescent="0.25">
      <c r="A20" s="144"/>
      <c r="B20" s="162"/>
      <c r="C20" s="162"/>
      <c r="D20" s="147"/>
      <c r="E20" s="150"/>
      <c r="F20" s="2" t="s">
        <v>30</v>
      </c>
      <c r="G20" s="19"/>
      <c r="H20" s="9">
        <v>44565</v>
      </c>
      <c r="I20" s="9">
        <v>44926</v>
      </c>
      <c r="J20" s="14">
        <v>0.4</v>
      </c>
      <c r="K20" s="15">
        <v>0.75</v>
      </c>
      <c r="L20" s="140"/>
    </row>
    <row r="21" spans="1:12" ht="30" x14ac:dyDescent="0.25">
      <c r="A21" s="145"/>
      <c r="B21" s="156"/>
      <c r="C21" s="156"/>
      <c r="D21" s="148"/>
      <c r="E21" s="151"/>
      <c r="F21" s="2" t="s">
        <v>31</v>
      </c>
      <c r="G21" s="19"/>
      <c r="H21" s="9">
        <v>44565</v>
      </c>
      <c r="I21" s="9">
        <v>44926</v>
      </c>
      <c r="J21" s="14">
        <v>0.2</v>
      </c>
      <c r="K21" s="15">
        <v>0.5</v>
      </c>
      <c r="L21" s="141"/>
    </row>
    <row r="22" spans="1:12" ht="30" customHeight="1" x14ac:dyDescent="0.25">
      <c r="A22" s="143" t="s">
        <v>205</v>
      </c>
      <c r="B22" s="163">
        <v>1</v>
      </c>
      <c r="C22" s="163">
        <v>0.2</v>
      </c>
      <c r="D22" s="146">
        <v>3</v>
      </c>
      <c r="E22" s="149">
        <f>+J22*K22+J23*K23+J24*K24+J25*K25+J26*K26</f>
        <v>0.57000000000000006</v>
      </c>
      <c r="F22" s="2" t="s">
        <v>33</v>
      </c>
      <c r="G22" s="19"/>
      <c r="H22" s="9">
        <v>44593</v>
      </c>
      <c r="I22" s="9">
        <v>44926</v>
      </c>
      <c r="J22" s="14">
        <v>0.2</v>
      </c>
      <c r="K22" s="15">
        <v>0.5</v>
      </c>
      <c r="L22" s="142"/>
    </row>
    <row r="23" spans="1:12" ht="20.25" customHeight="1" x14ac:dyDescent="0.25">
      <c r="A23" s="144"/>
      <c r="B23" s="162"/>
      <c r="C23" s="162"/>
      <c r="D23" s="147"/>
      <c r="E23" s="150"/>
      <c r="F23" s="2" t="s">
        <v>34</v>
      </c>
      <c r="G23" s="19"/>
      <c r="H23" s="9">
        <v>44562</v>
      </c>
      <c r="I23" s="9">
        <v>44926</v>
      </c>
      <c r="J23" s="14">
        <v>0.2</v>
      </c>
      <c r="K23" s="15">
        <v>0.5</v>
      </c>
      <c r="L23" s="140"/>
    </row>
    <row r="24" spans="1:12" ht="30" x14ac:dyDescent="0.25">
      <c r="A24" s="144"/>
      <c r="B24" s="162"/>
      <c r="C24" s="162"/>
      <c r="D24" s="147"/>
      <c r="E24" s="150"/>
      <c r="F24" s="2" t="s">
        <v>35</v>
      </c>
      <c r="G24" s="19"/>
      <c r="H24" s="9">
        <v>44652</v>
      </c>
      <c r="I24" s="9">
        <v>44926</v>
      </c>
      <c r="J24" s="14">
        <v>0.3</v>
      </c>
      <c r="K24" s="15">
        <v>0.9</v>
      </c>
      <c r="L24" s="140"/>
    </row>
    <row r="25" spans="1:12" ht="45" x14ac:dyDescent="0.25">
      <c r="A25" s="144"/>
      <c r="B25" s="162"/>
      <c r="C25" s="162"/>
      <c r="D25" s="147"/>
      <c r="E25" s="150"/>
      <c r="F25" s="2" t="s">
        <v>36</v>
      </c>
      <c r="G25" s="19"/>
      <c r="H25" s="9">
        <v>44652</v>
      </c>
      <c r="I25" s="9">
        <v>44926</v>
      </c>
      <c r="J25" s="14">
        <v>0.2</v>
      </c>
      <c r="K25" s="15">
        <v>0.5</v>
      </c>
      <c r="L25" s="140"/>
    </row>
    <row r="26" spans="1:12" ht="30" x14ac:dyDescent="0.25">
      <c r="A26" s="145"/>
      <c r="B26" s="156"/>
      <c r="C26" s="156"/>
      <c r="D26" s="148"/>
      <c r="E26" s="151"/>
      <c r="F26" s="2" t="s">
        <v>193</v>
      </c>
      <c r="G26" s="19"/>
      <c r="H26" s="9">
        <v>44865</v>
      </c>
      <c r="I26" s="9">
        <v>44926</v>
      </c>
      <c r="J26" s="14">
        <v>0.1</v>
      </c>
      <c r="K26" s="15"/>
      <c r="L26" s="141"/>
    </row>
    <row r="27" spans="1:12" ht="60" x14ac:dyDescent="0.25">
      <c r="A27" s="143" t="s">
        <v>37</v>
      </c>
      <c r="B27" s="177">
        <v>0.8</v>
      </c>
      <c r="C27" s="184">
        <v>0.72460000000000002</v>
      </c>
      <c r="D27" s="146">
        <v>3.3</v>
      </c>
      <c r="E27" s="149">
        <f>+J27*K27+J28*K28+J29*K29</f>
        <v>0.28200000000000003</v>
      </c>
      <c r="F27" s="28" t="s">
        <v>39</v>
      </c>
      <c r="G27" s="29"/>
      <c r="H27" s="9">
        <v>44652</v>
      </c>
      <c r="I27" s="9">
        <v>44926</v>
      </c>
      <c r="J27" s="14">
        <v>0.4</v>
      </c>
      <c r="K27" s="15">
        <v>0.33</v>
      </c>
      <c r="L27" s="142"/>
    </row>
    <row r="28" spans="1:12" ht="45" x14ac:dyDescent="0.25">
      <c r="A28" s="144"/>
      <c r="B28" s="173"/>
      <c r="C28" s="173"/>
      <c r="D28" s="147"/>
      <c r="E28" s="150"/>
      <c r="F28" s="2" t="s">
        <v>40</v>
      </c>
      <c r="G28" s="19"/>
      <c r="H28" s="9">
        <v>44562</v>
      </c>
      <c r="I28" s="9">
        <v>44926</v>
      </c>
      <c r="J28" s="14">
        <v>0.3</v>
      </c>
      <c r="K28" s="15">
        <v>0.5</v>
      </c>
      <c r="L28" s="140"/>
    </row>
    <row r="29" spans="1:12" ht="60" x14ac:dyDescent="0.25">
      <c r="A29" s="145"/>
      <c r="B29" s="174"/>
      <c r="C29" s="174"/>
      <c r="D29" s="148"/>
      <c r="E29" s="151"/>
      <c r="F29" s="2" t="s">
        <v>41</v>
      </c>
      <c r="G29" s="19"/>
      <c r="H29" s="9">
        <v>44866</v>
      </c>
      <c r="I29" s="9">
        <v>44926</v>
      </c>
      <c r="J29" s="14">
        <v>0.3</v>
      </c>
      <c r="K29" s="12">
        <v>0</v>
      </c>
      <c r="L29" s="140"/>
    </row>
    <row r="30" spans="1:12" ht="45" x14ac:dyDescent="0.25">
      <c r="A30" s="175" t="s">
        <v>206</v>
      </c>
      <c r="B30" s="155">
        <v>2</v>
      </c>
      <c r="C30" s="155">
        <v>0</v>
      </c>
      <c r="D30" s="146">
        <v>3.33</v>
      </c>
      <c r="E30" s="149">
        <f>+J30*K30+J31*K31</f>
        <v>0.5</v>
      </c>
      <c r="F30" s="2" t="s">
        <v>43</v>
      </c>
      <c r="G30" s="19"/>
      <c r="H30" s="9">
        <v>44562</v>
      </c>
      <c r="I30" s="9">
        <v>44742</v>
      </c>
      <c r="J30" s="14">
        <v>0.5</v>
      </c>
      <c r="K30" s="12">
        <v>1</v>
      </c>
      <c r="L30" s="142"/>
    </row>
    <row r="31" spans="1:12" ht="26.25" customHeight="1" x14ac:dyDescent="0.25">
      <c r="A31" s="176"/>
      <c r="B31" s="156"/>
      <c r="C31" s="156"/>
      <c r="D31" s="148"/>
      <c r="E31" s="151"/>
      <c r="F31" s="6" t="s">
        <v>44</v>
      </c>
      <c r="G31" s="20"/>
      <c r="H31" s="9">
        <v>44743</v>
      </c>
      <c r="I31" s="9">
        <v>44926</v>
      </c>
      <c r="J31" s="14">
        <v>0.5</v>
      </c>
      <c r="K31" s="12">
        <v>0</v>
      </c>
      <c r="L31" s="141"/>
    </row>
    <row r="32" spans="1:12" ht="30" x14ac:dyDescent="0.25">
      <c r="A32" s="143" t="s">
        <v>45</v>
      </c>
      <c r="B32" s="172">
        <v>400</v>
      </c>
      <c r="C32" s="172">
        <v>14.9</v>
      </c>
      <c r="D32" s="146">
        <v>3.33</v>
      </c>
      <c r="E32" s="149">
        <f>+J32*K32+J33*K33+J34*K34+J35*K35+J36*K36</f>
        <v>0.43800000000000006</v>
      </c>
      <c r="F32" s="28" t="s">
        <v>47</v>
      </c>
      <c r="G32" s="29"/>
      <c r="H32" s="9">
        <v>44562</v>
      </c>
      <c r="I32" s="9">
        <v>44926</v>
      </c>
      <c r="J32" s="14">
        <v>0.2</v>
      </c>
      <c r="K32" s="12">
        <v>0.49</v>
      </c>
      <c r="L32" s="142"/>
    </row>
    <row r="33" spans="1:12" ht="45" x14ac:dyDescent="0.25">
      <c r="A33" s="144"/>
      <c r="B33" s="173"/>
      <c r="C33" s="173"/>
      <c r="D33" s="147"/>
      <c r="E33" s="150"/>
      <c r="F33" s="2" t="s">
        <v>49</v>
      </c>
      <c r="G33" s="19"/>
      <c r="H33" s="9">
        <v>44562</v>
      </c>
      <c r="I33" s="9">
        <v>44895</v>
      </c>
      <c r="J33" s="14">
        <v>0.2</v>
      </c>
      <c r="K33" s="12">
        <v>0.35</v>
      </c>
      <c r="L33" s="140"/>
    </row>
    <row r="34" spans="1:12" ht="30" x14ac:dyDescent="0.25">
      <c r="A34" s="144"/>
      <c r="B34" s="173"/>
      <c r="C34" s="173"/>
      <c r="D34" s="147"/>
      <c r="E34" s="150"/>
      <c r="F34" s="2" t="s">
        <v>50</v>
      </c>
      <c r="G34" s="19"/>
      <c r="H34" s="9">
        <v>44562</v>
      </c>
      <c r="I34" s="9">
        <v>44926</v>
      </c>
      <c r="J34" s="14">
        <v>0.2</v>
      </c>
      <c r="K34" s="13">
        <v>0.1</v>
      </c>
      <c r="L34" s="140"/>
    </row>
    <row r="35" spans="1:12" ht="30" x14ac:dyDescent="0.25">
      <c r="A35" s="144"/>
      <c r="B35" s="173"/>
      <c r="C35" s="173"/>
      <c r="D35" s="147"/>
      <c r="E35" s="150"/>
      <c r="F35" s="2" t="s">
        <v>51</v>
      </c>
      <c r="G35" s="19"/>
      <c r="H35" s="9">
        <v>44562</v>
      </c>
      <c r="I35" s="9">
        <v>44926</v>
      </c>
      <c r="J35" s="14">
        <v>0.2</v>
      </c>
      <c r="K35" s="12">
        <v>0.5</v>
      </c>
      <c r="L35" s="140"/>
    </row>
    <row r="36" spans="1:12" ht="45" x14ac:dyDescent="0.25">
      <c r="A36" s="145"/>
      <c r="B36" s="174"/>
      <c r="C36" s="174"/>
      <c r="D36" s="148"/>
      <c r="E36" s="151"/>
      <c r="F36" s="2" t="s">
        <v>52</v>
      </c>
      <c r="G36" s="19"/>
      <c r="H36" s="9">
        <v>44562</v>
      </c>
      <c r="I36" s="9">
        <v>44926</v>
      </c>
      <c r="J36" s="14">
        <v>0.2</v>
      </c>
      <c r="K36" s="12">
        <v>0.75</v>
      </c>
      <c r="L36" s="141"/>
    </row>
    <row r="37" spans="1:12" ht="90" x14ac:dyDescent="0.25">
      <c r="A37" s="4" t="s">
        <v>53</v>
      </c>
      <c r="B37" s="40">
        <v>1</v>
      </c>
      <c r="C37" s="40">
        <v>0</v>
      </c>
      <c r="D37" s="5">
        <v>3.33</v>
      </c>
      <c r="E37" s="11">
        <f>+J37*K37</f>
        <v>0.66</v>
      </c>
      <c r="F37" s="6" t="s">
        <v>54</v>
      </c>
      <c r="G37" s="21">
        <v>43800000</v>
      </c>
      <c r="H37" s="9">
        <v>44593</v>
      </c>
      <c r="I37" s="9">
        <v>44834</v>
      </c>
      <c r="J37" s="14">
        <v>1</v>
      </c>
      <c r="K37" s="12">
        <v>0.66</v>
      </c>
      <c r="L37" s="16"/>
    </row>
    <row r="38" spans="1:12" ht="90" x14ac:dyDescent="0.25">
      <c r="A38" s="143" t="s">
        <v>55</v>
      </c>
      <c r="B38" s="164">
        <v>6.1400000000000003E-2</v>
      </c>
      <c r="C38" s="164">
        <v>2.9499999999999998E-2</v>
      </c>
      <c r="D38" s="146">
        <v>3</v>
      </c>
      <c r="E38" s="149">
        <f>+J38*K38+J39*K39+J40*K40</f>
        <v>0.53734000000000004</v>
      </c>
      <c r="F38" s="2" t="s">
        <v>57</v>
      </c>
      <c r="G38" s="19"/>
      <c r="H38" s="9">
        <v>44562</v>
      </c>
      <c r="I38" s="9">
        <v>44592</v>
      </c>
      <c r="J38" s="14">
        <v>0.2</v>
      </c>
      <c r="K38" s="12">
        <v>1</v>
      </c>
      <c r="L38" s="142"/>
    </row>
    <row r="39" spans="1:12" ht="30" x14ac:dyDescent="0.25">
      <c r="A39" s="144"/>
      <c r="B39" s="162"/>
      <c r="C39" s="162"/>
      <c r="D39" s="147"/>
      <c r="E39" s="150"/>
      <c r="F39" s="2" t="s">
        <v>58</v>
      </c>
      <c r="G39" s="19">
        <v>80000000</v>
      </c>
      <c r="H39" s="9">
        <v>44593</v>
      </c>
      <c r="I39" s="9">
        <v>44926</v>
      </c>
      <c r="J39" s="14">
        <v>0.6</v>
      </c>
      <c r="K39" s="12">
        <v>0.47889999999999999</v>
      </c>
      <c r="L39" s="140"/>
    </row>
    <row r="40" spans="1:12" ht="45" x14ac:dyDescent="0.25">
      <c r="A40" s="145"/>
      <c r="B40" s="162"/>
      <c r="C40" s="156"/>
      <c r="D40" s="148"/>
      <c r="E40" s="151"/>
      <c r="F40" s="2" t="s">
        <v>60</v>
      </c>
      <c r="G40" s="19"/>
      <c r="H40" s="9">
        <v>44896</v>
      </c>
      <c r="I40" s="9">
        <v>44926</v>
      </c>
      <c r="J40" s="14">
        <v>0.2</v>
      </c>
      <c r="K40" s="12">
        <v>0.25</v>
      </c>
      <c r="L40" s="141"/>
    </row>
    <row r="41" spans="1:12" ht="45" x14ac:dyDescent="0.25">
      <c r="A41" s="157" t="s">
        <v>207</v>
      </c>
      <c r="B41" s="169">
        <v>6</v>
      </c>
      <c r="C41" s="165">
        <v>0</v>
      </c>
      <c r="D41" s="146">
        <v>3.33</v>
      </c>
      <c r="E41" s="149">
        <f>+J41*K41+J42*K42+J43*K43</f>
        <v>0.25</v>
      </c>
      <c r="F41" s="2" t="s">
        <v>63</v>
      </c>
      <c r="G41" s="22"/>
      <c r="H41" s="9">
        <v>44562</v>
      </c>
      <c r="I41" s="9">
        <v>44803</v>
      </c>
      <c r="J41" s="14">
        <v>0.25</v>
      </c>
      <c r="K41" s="12">
        <v>1</v>
      </c>
      <c r="L41" s="142"/>
    </row>
    <row r="42" spans="1:12" ht="30" x14ac:dyDescent="0.25">
      <c r="A42" s="158"/>
      <c r="B42" s="170"/>
      <c r="C42" s="166"/>
      <c r="D42" s="147"/>
      <c r="E42" s="150"/>
      <c r="F42" s="24" t="s">
        <v>64</v>
      </c>
      <c r="G42" s="26">
        <v>2850000000</v>
      </c>
      <c r="H42" s="25">
        <v>44743</v>
      </c>
      <c r="I42" s="9">
        <v>44865</v>
      </c>
      <c r="J42" s="14">
        <v>0.3</v>
      </c>
      <c r="K42" s="12">
        <v>0</v>
      </c>
      <c r="L42" s="140"/>
    </row>
    <row r="43" spans="1:12" ht="30" x14ac:dyDescent="0.25">
      <c r="A43" s="159"/>
      <c r="B43" s="171"/>
      <c r="C43" s="167"/>
      <c r="D43" s="148"/>
      <c r="E43" s="151"/>
      <c r="F43" s="2" t="s">
        <v>65</v>
      </c>
      <c r="G43" s="23"/>
      <c r="H43" s="9">
        <v>44773</v>
      </c>
      <c r="I43" s="9">
        <v>44926</v>
      </c>
      <c r="J43" s="14">
        <v>0.45</v>
      </c>
      <c r="K43" s="12">
        <v>0</v>
      </c>
      <c r="L43" s="141"/>
    </row>
    <row r="44" spans="1:12" ht="60" x14ac:dyDescent="0.25">
      <c r="A44" s="143" t="s">
        <v>66</v>
      </c>
      <c r="B44" s="168">
        <v>1</v>
      </c>
      <c r="C44" s="163">
        <v>0.5</v>
      </c>
      <c r="D44" s="146">
        <v>3</v>
      </c>
      <c r="E44" s="149">
        <f>+J44*K44+J45*K45+J46*K46</f>
        <v>0.53</v>
      </c>
      <c r="F44" s="2" t="s">
        <v>67</v>
      </c>
      <c r="G44" s="19"/>
      <c r="H44" s="9">
        <v>44652</v>
      </c>
      <c r="I44" s="9">
        <v>44926</v>
      </c>
      <c r="J44" s="14">
        <v>0.3</v>
      </c>
      <c r="K44" s="12">
        <v>0.6</v>
      </c>
      <c r="L44" s="142"/>
    </row>
    <row r="45" spans="1:12" ht="45" x14ac:dyDescent="0.25">
      <c r="A45" s="144"/>
      <c r="B45" s="162"/>
      <c r="C45" s="162"/>
      <c r="D45" s="147"/>
      <c r="E45" s="150"/>
      <c r="F45" s="2" t="s">
        <v>68</v>
      </c>
      <c r="G45" s="19">
        <v>135600000</v>
      </c>
      <c r="H45" s="9">
        <v>44621</v>
      </c>
      <c r="I45" s="9">
        <v>44926</v>
      </c>
      <c r="J45" s="14">
        <v>0.4</v>
      </c>
      <c r="K45" s="12">
        <v>0.5</v>
      </c>
      <c r="L45" s="140"/>
    </row>
    <row r="46" spans="1:12" ht="30" x14ac:dyDescent="0.25">
      <c r="A46" s="145"/>
      <c r="B46" s="156"/>
      <c r="C46" s="156"/>
      <c r="D46" s="148"/>
      <c r="E46" s="151"/>
      <c r="F46" s="2" t="s">
        <v>69</v>
      </c>
      <c r="G46" s="19">
        <v>30400000</v>
      </c>
      <c r="H46" s="9">
        <v>44593</v>
      </c>
      <c r="I46" s="9">
        <v>44926</v>
      </c>
      <c r="J46" s="14">
        <v>0.3</v>
      </c>
      <c r="K46" s="12">
        <v>0.5</v>
      </c>
      <c r="L46" s="141"/>
    </row>
    <row r="47" spans="1:12" ht="60" x14ac:dyDescent="0.25">
      <c r="A47" s="143" t="s">
        <v>70</v>
      </c>
      <c r="B47" s="155">
        <v>2</v>
      </c>
      <c r="C47" s="155">
        <v>1</v>
      </c>
      <c r="D47" s="146">
        <v>3.33</v>
      </c>
      <c r="E47" s="149">
        <f>+J47*K47+J48*K48+J49*K49</f>
        <v>0.67500000000000004</v>
      </c>
      <c r="F47" s="2" t="s">
        <v>72</v>
      </c>
      <c r="G47" s="19">
        <v>172500000</v>
      </c>
      <c r="H47" s="9">
        <v>44652</v>
      </c>
      <c r="I47" s="9">
        <v>44803</v>
      </c>
      <c r="J47" s="14">
        <v>0.5</v>
      </c>
      <c r="K47" s="12">
        <v>0.75</v>
      </c>
      <c r="L47" s="142"/>
    </row>
    <row r="48" spans="1:12" ht="60" x14ac:dyDescent="0.25">
      <c r="A48" s="144"/>
      <c r="B48" s="162"/>
      <c r="C48" s="162"/>
      <c r="D48" s="147"/>
      <c r="E48" s="150"/>
      <c r="F48" s="2" t="s">
        <v>73</v>
      </c>
      <c r="G48" s="19"/>
      <c r="H48" s="9">
        <v>44576</v>
      </c>
      <c r="I48" s="9">
        <v>44742</v>
      </c>
      <c r="J48" s="14">
        <v>0.3</v>
      </c>
      <c r="K48" s="12">
        <v>1</v>
      </c>
      <c r="L48" s="140"/>
    </row>
    <row r="49" spans="1:14" ht="45" x14ac:dyDescent="0.25">
      <c r="A49" s="145"/>
      <c r="B49" s="156"/>
      <c r="C49" s="156"/>
      <c r="D49" s="148"/>
      <c r="E49" s="151"/>
      <c r="F49" s="2" t="s">
        <v>74</v>
      </c>
      <c r="G49" s="19"/>
      <c r="H49" s="9">
        <v>44743</v>
      </c>
      <c r="I49" s="9">
        <v>44926</v>
      </c>
      <c r="J49" s="14">
        <v>0.2</v>
      </c>
      <c r="K49" s="12">
        <v>0</v>
      </c>
      <c r="L49" s="141"/>
    </row>
    <row r="50" spans="1:14" ht="45" x14ac:dyDescent="0.25">
      <c r="A50" s="143" t="s">
        <v>75</v>
      </c>
      <c r="B50" s="163">
        <v>0.87</v>
      </c>
      <c r="C50" s="164">
        <v>0.29680000000000001</v>
      </c>
      <c r="D50" s="146">
        <v>4</v>
      </c>
      <c r="E50" s="149">
        <f>+J50*K50+J51*K51+J52*K52+J53*K53+J54*K54</f>
        <v>0.29499999999999998</v>
      </c>
      <c r="F50" s="2" t="s">
        <v>77</v>
      </c>
      <c r="G50" s="19"/>
      <c r="H50" s="9">
        <v>44713</v>
      </c>
      <c r="I50" s="9">
        <v>44926</v>
      </c>
      <c r="J50" s="14">
        <v>0.15</v>
      </c>
      <c r="K50" s="12">
        <v>0.25</v>
      </c>
      <c r="L50" s="139"/>
    </row>
    <row r="51" spans="1:14" ht="60" x14ac:dyDescent="0.25">
      <c r="A51" s="144"/>
      <c r="B51" s="162"/>
      <c r="C51" s="162"/>
      <c r="D51" s="147"/>
      <c r="E51" s="150"/>
      <c r="F51" s="2" t="s">
        <v>78</v>
      </c>
      <c r="G51" s="19"/>
      <c r="H51" s="9">
        <v>44562</v>
      </c>
      <c r="I51" s="9">
        <v>44926</v>
      </c>
      <c r="J51" s="14">
        <v>0.1</v>
      </c>
      <c r="K51" s="12">
        <v>0.5</v>
      </c>
      <c r="L51" s="140"/>
    </row>
    <row r="52" spans="1:14" ht="60" x14ac:dyDescent="0.25">
      <c r="A52" s="144"/>
      <c r="B52" s="162"/>
      <c r="C52" s="162"/>
      <c r="D52" s="147"/>
      <c r="E52" s="150"/>
      <c r="F52" s="2" t="s">
        <v>79</v>
      </c>
      <c r="G52" s="19"/>
      <c r="H52" s="9">
        <v>44713</v>
      </c>
      <c r="I52" s="9">
        <v>44926</v>
      </c>
      <c r="J52" s="14">
        <v>0.15</v>
      </c>
      <c r="K52" s="12">
        <v>0.25</v>
      </c>
      <c r="L52" s="140"/>
    </row>
    <row r="53" spans="1:14" ht="45" x14ac:dyDescent="0.25">
      <c r="A53" s="144"/>
      <c r="B53" s="162"/>
      <c r="C53" s="162"/>
      <c r="D53" s="147"/>
      <c r="E53" s="150"/>
      <c r="F53" s="2" t="s">
        <v>80</v>
      </c>
      <c r="G53" s="19">
        <v>82818044550</v>
      </c>
      <c r="H53" s="9">
        <v>44562</v>
      </c>
      <c r="I53" s="9">
        <v>44926</v>
      </c>
      <c r="J53" s="14">
        <v>0.4</v>
      </c>
      <c r="K53" s="12">
        <v>0.3</v>
      </c>
      <c r="L53" s="140"/>
    </row>
    <row r="54" spans="1:14" ht="45" x14ac:dyDescent="0.25">
      <c r="A54" s="145"/>
      <c r="B54" s="156"/>
      <c r="C54" s="156"/>
      <c r="D54" s="148"/>
      <c r="E54" s="151"/>
      <c r="F54" s="2" t="s">
        <v>81</v>
      </c>
      <c r="G54" s="19"/>
      <c r="H54" s="9">
        <v>44713</v>
      </c>
      <c r="I54" s="9">
        <v>44926</v>
      </c>
      <c r="J54" s="14">
        <v>0.2</v>
      </c>
      <c r="K54" s="12">
        <v>0.25</v>
      </c>
      <c r="L54" s="141"/>
    </row>
    <row r="55" spans="1:14" ht="45" x14ac:dyDescent="0.25">
      <c r="A55" s="2" t="s">
        <v>82</v>
      </c>
      <c r="B55" s="41">
        <v>3</v>
      </c>
      <c r="C55" s="41">
        <v>0</v>
      </c>
      <c r="D55" s="5">
        <v>3.8</v>
      </c>
      <c r="E55" s="11">
        <f>+J55*K55</f>
        <v>0.33329999999999999</v>
      </c>
      <c r="F55" s="2" t="s">
        <v>83</v>
      </c>
      <c r="G55" s="19"/>
      <c r="H55" s="9">
        <v>44621</v>
      </c>
      <c r="I55" s="9">
        <v>44926</v>
      </c>
      <c r="J55" s="14">
        <v>1</v>
      </c>
      <c r="K55" s="12">
        <v>0.33329999999999999</v>
      </c>
      <c r="L55" s="16"/>
    </row>
    <row r="56" spans="1:14" ht="60" x14ac:dyDescent="0.25">
      <c r="A56" s="157" t="s">
        <v>208</v>
      </c>
      <c r="B56" s="169">
        <v>12</v>
      </c>
      <c r="C56" s="169">
        <v>3</v>
      </c>
      <c r="D56" s="160">
        <v>2.69</v>
      </c>
      <c r="E56" s="149">
        <f>+J56*K56+J57*K57+J58*K58</f>
        <v>0.5</v>
      </c>
      <c r="F56" s="2" t="s">
        <v>85</v>
      </c>
      <c r="G56" s="19"/>
      <c r="H56" s="9">
        <v>44562</v>
      </c>
      <c r="I56" s="9">
        <v>44926</v>
      </c>
      <c r="J56" s="14">
        <v>0.3</v>
      </c>
      <c r="K56" s="12">
        <v>0.5</v>
      </c>
      <c r="L56" s="142"/>
    </row>
    <row r="57" spans="1:14" ht="30" x14ac:dyDescent="0.25">
      <c r="A57" s="158"/>
      <c r="B57" s="171"/>
      <c r="C57" s="171"/>
      <c r="D57" s="161"/>
      <c r="E57" s="150"/>
      <c r="F57" s="2" t="s">
        <v>86</v>
      </c>
      <c r="G57" s="19"/>
      <c r="H57" s="9">
        <v>44562</v>
      </c>
      <c r="I57" s="9">
        <v>44926</v>
      </c>
      <c r="J57" s="14">
        <v>0.1</v>
      </c>
      <c r="K57" s="12">
        <v>0.5</v>
      </c>
      <c r="L57" s="140"/>
    </row>
    <row r="58" spans="1:14" ht="75" x14ac:dyDescent="0.25">
      <c r="A58" s="159"/>
      <c r="B58" s="38">
        <v>8</v>
      </c>
      <c r="C58" s="39">
        <v>1</v>
      </c>
      <c r="D58" s="148"/>
      <c r="E58" s="151"/>
      <c r="F58" s="2" t="s">
        <v>87</v>
      </c>
      <c r="G58" s="19"/>
      <c r="H58" s="9">
        <v>44562</v>
      </c>
      <c r="I58" s="9">
        <v>44926</v>
      </c>
      <c r="J58" s="14">
        <v>0.6</v>
      </c>
      <c r="K58" s="12">
        <v>0.5</v>
      </c>
      <c r="L58" s="141"/>
    </row>
    <row r="59" spans="1:14" ht="30" x14ac:dyDescent="0.25">
      <c r="A59" s="143" t="s">
        <v>209</v>
      </c>
      <c r="B59" s="162">
        <v>12</v>
      </c>
      <c r="C59" s="155">
        <v>0</v>
      </c>
      <c r="D59" s="146">
        <v>3.8</v>
      </c>
      <c r="E59" s="149">
        <f>+J59*K59+J60*K60</f>
        <v>0.42499999999999999</v>
      </c>
      <c r="F59" s="2" t="s">
        <v>90</v>
      </c>
      <c r="G59" s="42">
        <v>700000000</v>
      </c>
      <c r="H59" s="9">
        <v>44621</v>
      </c>
      <c r="I59" s="9">
        <v>44926</v>
      </c>
      <c r="J59" s="14">
        <v>0.5</v>
      </c>
      <c r="K59" s="12">
        <v>0.5</v>
      </c>
      <c r="L59" s="142"/>
      <c r="N59">
        <f>+J59*K59</f>
        <v>0.25</v>
      </c>
    </row>
    <row r="60" spans="1:14" ht="27" customHeight="1" x14ac:dyDescent="0.25">
      <c r="A60" s="145"/>
      <c r="B60" s="156"/>
      <c r="C60" s="156"/>
      <c r="D60" s="148"/>
      <c r="E60" s="151"/>
      <c r="F60" s="2" t="s">
        <v>190</v>
      </c>
      <c r="G60" s="32"/>
      <c r="H60" s="9">
        <v>44621</v>
      </c>
      <c r="I60" s="9">
        <v>44926</v>
      </c>
      <c r="J60" s="14">
        <v>0.5</v>
      </c>
      <c r="K60" s="12">
        <v>0.35</v>
      </c>
      <c r="L60" s="141"/>
      <c r="N60">
        <f>+J60*K60</f>
        <v>0.17499999999999999</v>
      </c>
    </row>
    <row r="61" spans="1:14" ht="30" x14ac:dyDescent="0.25">
      <c r="A61" s="143" t="s">
        <v>92</v>
      </c>
      <c r="B61" s="155">
        <v>5</v>
      </c>
      <c r="C61" s="155">
        <v>3</v>
      </c>
      <c r="D61" s="146">
        <v>3.8</v>
      </c>
      <c r="E61" s="149">
        <f>+J61*K61+J62*K62</f>
        <v>0.52500000000000002</v>
      </c>
      <c r="F61" s="2" t="s">
        <v>94</v>
      </c>
      <c r="G61" s="185">
        <v>700000000</v>
      </c>
      <c r="H61" s="9">
        <v>44562</v>
      </c>
      <c r="I61" s="9">
        <v>44926</v>
      </c>
      <c r="J61" s="14">
        <v>0.5</v>
      </c>
      <c r="K61" s="12">
        <v>0.8</v>
      </c>
      <c r="L61" s="142"/>
    </row>
    <row r="62" spans="1:14" ht="45" x14ac:dyDescent="0.25">
      <c r="A62" s="145"/>
      <c r="B62" s="156"/>
      <c r="C62" s="156"/>
      <c r="D62" s="148"/>
      <c r="E62" s="151"/>
      <c r="F62" s="2" t="s">
        <v>95</v>
      </c>
      <c r="G62" s="186"/>
      <c r="H62" s="9">
        <v>44562</v>
      </c>
      <c r="I62" s="9">
        <v>44926</v>
      </c>
      <c r="J62" s="14">
        <v>0.5</v>
      </c>
      <c r="K62" s="12">
        <v>0.25</v>
      </c>
      <c r="L62" s="141"/>
    </row>
    <row r="63" spans="1:14" ht="30" x14ac:dyDescent="0.25">
      <c r="A63" s="143" t="s">
        <v>210</v>
      </c>
      <c r="B63" s="155">
        <v>2</v>
      </c>
      <c r="C63" s="155">
        <v>1</v>
      </c>
      <c r="D63" s="146">
        <v>6</v>
      </c>
      <c r="E63" s="149">
        <f>+J63*K63+J64*K64</f>
        <v>0.45</v>
      </c>
      <c r="F63" s="2" t="s">
        <v>97</v>
      </c>
      <c r="G63" s="19"/>
      <c r="H63" s="9">
        <v>44713</v>
      </c>
      <c r="I63" s="9">
        <v>44926</v>
      </c>
      <c r="J63" s="14">
        <v>0.5</v>
      </c>
      <c r="K63" s="12">
        <v>0.9</v>
      </c>
      <c r="L63" s="142"/>
    </row>
    <row r="64" spans="1:14" ht="45" x14ac:dyDescent="0.25">
      <c r="A64" s="145"/>
      <c r="B64" s="156"/>
      <c r="C64" s="156"/>
      <c r="D64" s="148"/>
      <c r="E64" s="151"/>
      <c r="F64" s="2" t="s">
        <v>98</v>
      </c>
      <c r="G64" s="19"/>
      <c r="H64" s="9">
        <v>44713</v>
      </c>
      <c r="I64" s="9">
        <v>44926</v>
      </c>
      <c r="J64" s="14">
        <v>0.5</v>
      </c>
      <c r="K64" s="12">
        <v>0</v>
      </c>
      <c r="L64" s="141"/>
    </row>
    <row r="65" spans="1:12" ht="30" x14ac:dyDescent="0.25">
      <c r="A65" s="143" t="s">
        <v>99</v>
      </c>
      <c r="B65" s="155">
        <v>5</v>
      </c>
      <c r="C65" s="155">
        <v>0</v>
      </c>
      <c r="D65" s="146">
        <v>6</v>
      </c>
      <c r="E65" s="149">
        <f>+J65*K65+J66*K66</f>
        <v>0.16664999999999999</v>
      </c>
      <c r="F65" s="2" t="s">
        <v>101</v>
      </c>
      <c r="G65" s="19"/>
      <c r="H65" s="9">
        <v>44652</v>
      </c>
      <c r="I65" s="9">
        <v>44926</v>
      </c>
      <c r="J65" s="14">
        <v>0.5</v>
      </c>
      <c r="K65" s="12">
        <v>0.33329999999999999</v>
      </c>
      <c r="L65" s="142"/>
    </row>
    <row r="66" spans="1:12" x14ac:dyDescent="0.25">
      <c r="A66" s="145"/>
      <c r="B66" s="156"/>
      <c r="C66" s="156"/>
      <c r="D66" s="148"/>
      <c r="E66" s="151"/>
      <c r="F66" s="2" t="s">
        <v>102</v>
      </c>
      <c r="G66" s="19"/>
      <c r="H66" s="9">
        <v>44743</v>
      </c>
      <c r="I66" s="9">
        <v>44926</v>
      </c>
      <c r="J66" s="14">
        <v>0.5</v>
      </c>
      <c r="K66" s="12">
        <v>0</v>
      </c>
      <c r="L66" s="141"/>
    </row>
    <row r="67" spans="1:12" ht="39" customHeight="1" x14ac:dyDescent="0.25">
      <c r="A67" s="143" t="s">
        <v>103</v>
      </c>
      <c r="B67" s="155">
        <v>3</v>
      </c>
      <c r="C67" s="155">
        <v>0</v>
      </c>
      <c r="D67" s="146">
        <v>3.8</v>
      </c>
      <c r="E67" s="149">
        <f>+J67*K67+J68*K68</f>
        <v>0.32500000000000001</v>
      </c>
      <c r="F67" s="2" t="s">
        <v>105</v>
      </c>
      <c r="G67" s="19"/>
      <c r="H67" s="9">
        <v>44621</v>
      </c>
      <c r="I67" s="9">
        <v>44926</v>
      </c>
      <c r="J67" s="14">
        <v>0.5</v>
      </c>
      <c r="K67" s="12">
        <v>0.5</v>
      </c>
      <c r="L67" s="142"/>
    </row>
    <row r="68" spans="1:12" ht="58.5" customHeight="1" x14ac:dyDescent="0.25">
      <c r="A68" s="145"/>
      <c r="B68" s="156"/>
      <c r="C68" s="156"/>
      <c r="D68" s="148"/>
      <c r="E68" s="151"/>
      <c r="F68" s="2" t="s">
        <v>106</v>
      </c>
      <c r="G68" s="19"/>
      <c r="H68" s="9">
        <v>44621</v>
      </c>
      <c r="I68" s="9">
        <v>44926</v>
      </c>
      <c r="J68" s="14">
        <v>0.5</v>
      </c>
      <c r="K68" s="12">
        <v>0.15</v>
      </c>
      <c r="L68" s="141"/>
    </row>
    <row r="69" spans="1:12" x14ac:dyDescent="0.25">
      <c r="A69" s="133" t="s">
        <v>108</v>
      </c>
      <c r="B69" s="155">
        <v>6</v>
      </c>
      <c r="C69" s="155">
        <v>5</v>
      </c>
      <c r="D69" s="146">
        <v>6</v>
      </c>
      <c r="E69" s="149">
        <f>+J69*K69+J70*K70</f>
        <v>0.74665000000000004</v>
      </c>
      <c r="F69" s="2" t="s">
        <v>110</v>
      </c>
      <c r="G69" s="19">
        <v>291500000</v>
      </c>
      <c r="H69" s="9">
        <v>44652</v>
      </c>
      <c r="I69" s="9">
        <v>44926</v>
      </c>
      <c r="J69" s="14">
        <v>0.5</v>
      </c>
      <c r="K69" s="12">
        <v>0.83330000000000004</v>
      </c>
      <c r="L69" s="142"/>
    </row>
    <row r="70" spans="1:12" ht="63" customHeight="1" x14ac:dyDescent="0.25">
      <c r="A70" s="135"/>
      <c r="B70" s="156"/>
      <c r="C70" s="156"/>
      <c r="D70" s="148"/>
      <c r="E70" s="151"/>
      <c r="F70" s="2" t="s">
        <v>112</v>
      </c>
      <c r="G70" s="19"/>
      <c r="H70" s="9">
        <v>44652</v>
      </c>
      <c r="I70" s="9">
        <v>44926</v>
      </c>
      <c r="J70" s="14">
        <v>0.5</v>
      </c>
      <c r="K70" s="12">
        <v>0.66</v>
      </c>
      <c r="L70" s="141"/>
    </row>
    <row r="71" spans="1:12" ht="45" x14ac:dyDescent="0.25">
      <c r="A71" s="143" t="s">
        <v>113</v>
      </c>
      <c r="B71" s="163">
        <v>1</v>
      </c>
      <c r="C71" s="163">
        <v>0.62</v>
      </c>
      <c r="D71" s="146">
        <v>3</v>
      </c>
      <c r="E71" s="149">
        <f>+J71*K71+J72*K72+J73*K73</f>
        <v>0.66999999999999993</v>
      </c>
      <c r="F71" s="2" t="s">
        <v>115</v>
      </c>
      <c r="G71" s="19"/>
      <c r="H71" s="9">
        <v>44562</v>
      </c>
      <c r="I71" s="9">
        <v>44648</v>
      </c>
      <c r="J71" s="14">
        <v>0.3</v>
      </c>
      <c r="K71" s="12">
        <v>1</v>
      </c>
      <c r="L71" s="142"/>
    </row>
    <row r="72" spans="1:12" ht="45" x14ac:dyDescent="0.25">
      <c r="A72" s="144"/>
      <c r="B72" s="162"/>
      <c r="C72" s="162"/>
      <c r="D72" s="147"/>
      <c r="E72" s="150"/>
      <c r="F72" s="2" t="s">
        <v>116</v>
      </c>
      <c r="G72" s="19"/>
      <c r="H72" s="9">
        <v>44562</v>
      </c>
      <c r="I72" s="9">
        <v>44926</v>
      </c>
      <c r="J72" s="14">
        <v>0.5</v>
      </c>
      <c r="K72" s="12">
        <v>0.62</v>
      </c>
      <c r="L72" s="140"/>
    </row>
    <row r="73" spans="1:12" ht="45" x14ac:dyDescent="0.25">
      <c r="A73" s="145"/>
      <c r="B73" s="156"/>
      <c r="C73" s="156"/>
      <c r="D73" s="148"/>
      <c r="E73" s="151"/>
      <c r="F73" s="2" t="s">
        <v>117</v>
      </c>
      <c r="G73" s="19"/>
      <c r="H73" s="9">
        <v>44652</v>
      </c>
      <c r="I73" s="9">
        <v>44926</v>
      </c>
      <c r="J73" s="14">
        <v>0.2</v>
      </c>
      <c r="K73" s="12">
        <v>0.3</v>
      </c>
      <c r="L73" s="141"/>
    </row>
    <row r="74" spans="1:12" ht="45" x14ac:dyDescent="0.25">
      <c r="A74" s="143" t="s">
        <v>118</v>
      </c>
      <c r="B74" s="163">
        <v>1</v>
      </c>
      <c r="C74" s="163">
        <v>0.5</v>
      </c>
      <c r="D74" s="146">
        <v>3</v>
      </c>
      <c r="E74" s="149">
        <f>+J74*K74+J75*K75+J76*K76</f>
        <v>0.5</v>
      </c>
      <c r="F74" s="2" t="s">
        <v>119</v>
      </c>
      <c r="G74" s="19"/>
      <c r="H74" s="9">
        <v>44593</v>
      </c>
      <c r="I74" s="9">
        <v>44651</v>
      </c>
      <c r="J74" s="14">
        <v>0.2</v>
      </c>
      <c r="K74" s="12">
        <v>1</v>
      </c>
      <c r="L74" s="142"/>
    </row>
    <row r="75" spans="1:12" x14ac:dyDescent="0.25">
      <c r="A75" s="144"/>
      <c r="B75" s="162"/>
      <c r="C75" s="162"/>
      <c r="D75" s="147"/>
      <c r="E75" s="150"/>
      <c r="F75" s="2" t="s">
        <v>120</v>
      </c>
      <c r="G75" s="19"/>
      <c r="H75" s="9">
        <v>44652</v>
      </c>
      <c r="I75" s="9">
        <v>44742</v>
      </c>
      <c r="J75" s="14">
        <v>0.6</v>
      </c>
      <c r="K75" s="12">
        <v>0.5</v>
      </c>
      <c r="L75" s="140"/>
    </row>
    <row r="76" spans="1:12" ht="60" x14ac:dyDescent="0.25">
      <c r="A76" s="145"/>
      <c r="B76" s="156"/>
      <c r="C76" s="156"/>
      <c r="D76" s="148"/>
      <c r="E76" s="151"/>
      <c r="F76" s="2" t="s">
        <v>121</v>
      </c>
      <c r="G76" s="19"/>
      <c r="H76" s="9">
        <v>44743</v>
      </c>
      <c r="I76" s="9">
        <v>44926</v>
      </c>
      <c r="J76" s="14">
        <v>0.2</v>
      </c>
      <c r="K76" s="12">
        <v>0</v>
      </c>
      <c r="L76" s="141"/>
    </row>
    <row r="77" spans="1:12" ht="57" customHeight="1" x14ac:dyDescent="0.25">
      <c r="A77" s="152" t="s">
        <v>194</v>
      </c>
      <c r="B77" s="163">
        <v>1</v>
      </c>
      <c r="C77" s="164">
        <v>0.2167</v>
      </c>
      <c r="D77" s="146">
        <v>6</v>
      </c>
      <c r="E77" s="149">
        <f>+J77*K77+J78*K78+J79*K79+J80*K80</f>
        <v>0.23002</v>
      </c>
      <c r="F77" s="2" t="s">
        <v>123</v>
      </c>
      <c r="G77" s="19"/>
      <c r="H77" s="9">
        <v>44562</v>
      </c>
      <c r="I77" s="9">
        <v>44620</v>
      </c>
      <c r="J77" s="14">
        <v>0.05</v>
      </c>
      <c r="K77" s="12">
        <v>1</v>
      </c>
      <c r="L77" s="139"/>
    </row>
    <row r="78" spans="1:12" ht="49.5" customHeight="1" x14ac:dyDescent="0.25">
      <c r="A78" s="153"/>
      <c r="B78" s="162"/>
      <c r="C78" s="162"/>
      <c r="D78" s="147"/>
      <c r="E78" s="150"/>
      <c r="F78" s="2" t="s">
        <v>124</v>
      </c>
      <c r="G78" s="19"/>
      <c r="H78" s="9">
        <v>44562</v>
      </c>
      <c r="I78" s="9">
        <v>44926</v>
      </c>
      <c r="J78" s="14">
        <v>0.25</v>
      </c>
      <c r="K78" s="12">
        <v>0.1</v>
      </c>
      <c r="L78" s="140"/>
    </row>
    <row r="79" spans="1:12" ht="96.75" customHeight="1" x14ac:dyDescent="0.25">
      <c r="A79" s="153"/>
      <c r="B79" s="162"/>
      <c r="C79" s="162"/>
      <c r="D79" s="147"/>
      <c r="E79" s="150"/>
      <c r="F79" s="2" t="s">
        <v>125</v>
      </c>
      <c r="G79" s="19">
        <v>58080000</v>
      </c>
      <c r="H79" s="9">
        <v>44562</v>
      </c>
      <c r="I79" s="9">
        <v>44926</v>
      </c>
      <c r="J79" s="14">
        <v>0.6</v>
      </c>
      <c r="K79" s="12">
        <v>0.2167</v>
      </c>
      <c r="L79" s="140"/>
    </row>
    <row r="80" spans="1:12" ht="75.75" customHeight="1" x14ac:dyDescent="0.25">
      <c r="A80" s="154"/>
      <c r="B80" s="156"/>
      <c r="C80" s="156"/>
      <c r="D80" s="148"/>
      <c r="E80" s="151"/>
      <c r="F80" s="2" t="s">
        <v>127</v>
      </c>
      <c r="G80" s="19"/>
      <c r="H80" s="9">
        <v>44896</v>
      </c>
      <c r="I80" s="9">
        <v>44926</v>
      </c>
      <c r="J80" s="14">
        <v>0.1</v>
      </c>
      <c r="K80" s="12">
        <v>0.25</v>
      </c>
      <c r="L80" s="141"/>
    </row>
    <row r="81" spans="1:12" ht="45.75" customHeight="1" x14ac:dyDescent="0.25">
      <c r="A81" s="143" t="s">
        <v>128</v>
      </c>
      <c r="B81" s="163">
        <v>1</v>
      </c>
      <c r="C81" s="155">
        <v>40</v>
      </c>
      <c r="D81" s="146">
        <v>6</v>
      </c>
      <c r="E81" s="149">
        <f>+J81*K81+J82*K82+J83*K83+J84*K84+J85*K85+J86*K86+J87*K87</f>
        <v>0.52400000000000002</v>
      </c>
      <c r="F81" s="2" t="s">
        <v>130</v>
      </c>
      <c r="G81" s="19"/>
      <c r="H81" s="9">
        <v>44593</v>
      </c>
      <c r="I81" s="9">
        <v>44742</v>
      </c>
      <c r="J81" s="14">
        <v>0.05</v>
      </c>
      <c r="K81" s="12">
        <v>1</v>
      </c>
      <c r="L81" s="142"/>
    </row>
    <row r="82" spans="1:12" ht="45" x14ac:dyDescent="0.25">
      <c r="A82" s="144"/>
      <c r="B82" s="162"/>
      <c r="C82" s="162"/>
      <c r="D82" s="147"/>
      <c r="E82" s="150"/>
      <c r="F82" s="2" t="s">
        <v>131</v>
      </c>
      <c r="G82" s="19"/>
      <c r="H82" s="9">
        <v>44593</v>
      </c>
      <c r="I82" s="9">
        <v>44926</v>
      </c>
      <c r="J82" s="14">
        <v>0.05</v>
      </c>
      <c r="K82" s="12">
        <v>1</v>
      </c>
      <c r="L82" s="140"/>
    </row>
    <row r="83" spans="1:12" ht="30" x14ac:dyDescent="0.25">
      <c r="A83" s="144"/>
      <c r="B83" s="162"/>
      <c r="C83" s="162"/>
      <c r="D83" s="147"/>
      <c r="E83" s="150"/>
      <c r="F83" s="2" t="s">
        <v>132</v>
      </c>
      <c r="G83" s="19"/>
      <c r="H83" s="9">
        <v>44593</v>
      </c>
      <c r="I83" s="9">
        <v>44926</v>
      </c>
      <c r="J83" s="14">
        <v>0.1</v>
      </c>
      <c r="K83" s="12">
        <v>0.4</v>
      </c>
      <c r="L83" s="140"/>
    </row>
    <row r="84" spans="1:12" ht="30" x14ac:dyDescent="0.25">
      <c r="A84" s="144"/>
      <c r="B84" s="162"/>
      <c r="C84" s="162"/>
      <c r="D84" s="147"/>
      <c r="E84" s="150"/>
      <c r="F84" s="2" t="s">
        <v>133</v>
      </c>
      <c r="G84" s="19"/>
      <c r="H84" s="9">
        <v>44593</v>
      </c>
      <c r="I84" s="9">
        <v>44926</v>
      </c>
      <c r="J84" s="14">
        <v>0.2</v>
      </c>
      <c r="K84" s="12">
        <v>0.5</v>
      </c>
      <c r="L84" s="140"/>
    </row>
    <row r="85" spans="1:12" ht="30" x14ac:dyDescent="0.25">
      <c r="A85" s="144"/>
      <c r="B85" s="162"/>
      <c r="C85" s="162"/>
      <c r="D85" s="147"/>
      <c r="E85" s="150"/>
      <c r="F85" s="2" t="s">
        <v>134</v>
      </c>
      <c r="G85" s="19"/>
      <c r="H85" s="9">
        <v>44593</v>
      </c>
      <c r="I85" s="9">
        <v>44926</v>
      </c>
      <c r="J85" s="14">
        <v>0.2</v>
      </c>
      <c r="K85" s="12">
        <v>0.5</v>
      </c>
      <c r="L85" s="140"/>
    </row>
    <row r="86" spans="1:12" ht="45" x14ac:dyDescent="0.25">
      <c r="A86" s="144"/>
      <c r="B86" s="162"/>
      <c r="C86" s="162"/>
      <c r="D86" s="147"/>
      <c r="E86" s="150"/>
      <c r="F86" s="2" t="s">
        <v>135</v>
      </c>
      <c r="G86" s="19"/>
      <c r="H86" s="9">
        <v>44593</v>
      </c>
      <c r="I86" s="9">
        <v>44926</v>
      </c>
      <c r="J86" s="14">
        <v>0.2</v>
      </c>
      <c r="K86" s="12">
        <v>0.5</v>
      </c>
      <c r="L86" s="140"/>
    </row>
    <row r="87" spans="1:12" ht="45" x14ac:dyDescent="0.25">
      <c r="A87" s="145"/>
      <c r="B87" s="156"/>
      <c r="C87" s="156"/>
      <c r="D87" s="148"/>
      <c r="E87" s="151"/>
      <c r="F87" s="2" t="s">
        <v>136</v>
      </c>
      <c r="G87" s="19"/>
      <c r="H87" s="9">
        <v>44593</v>
      </c>
      <c r="I87" s="9">
        <v>44926</v>
      </c>
      <c r="J87" s="14">
        <v>0.2</v>
      </c>
      <c r="K87" s="12">
        <v>0.42</v>
      </c>
      <c r="L87" s="141"/>
    </row>
    <row r="90" spans="1:12" ht="189" customHeight="1" x14ac:dyDescent="0.25">
      <c r="A90" s="187" t="s">
        <v>211</v>
      </c>
      <c r="B90" s="187"/>
      <c r="C90" s="187"/>
      <c r="D90" s="187"/>
      <c r="E90" s="187"/>
      <c r="F90" s="187"/>
      <c r="G90" s="187"/>
      <c r="H90" s="187"/>
      <c r="I90" s="187"/>
      <c r="J90" s="187"/>
      <c r="K90" s="187"/>
      <c r="L90" s="187"/>
    </row>
  </sheetData>
  <mergeCells count="152">
    <mergeCell ref="A90:L90"/>
    <mergeCell ref="A9:A10"/>
    <mergeCell ref="F9:K9"/>
    <mergeCell ref="L9:L10"/>
    <mergeCell ref="B56:B57"/>
    <mergeCell ref="C56:C57"/>
    <mergeCell ref="B69:B70"/>
    <mergeCell ref="C69:C70"/>
    <mergeCell ref="C71:C73"/>
    <mergeCell ref="B71:B73"/>
    <mergeCell ref="B74:B76"/>
    <mergeCell ref="C74:C76"/>
    <mergeCell ref="B77:B80"/>
    <mergeCell ref="C77:C80"/>
    <mergeCell ref="C81:C87"/>
    <mergeCell ref="B81:B87"/>
    <mergeCell ref="B11:B12"/>
    <mergeCell ref="C11:C12"/>
    <mergeCell ref="B13:B15"/>
    <mergeCell ref="C13:C15"/>
    <mergeCell ref="B16:B18"/>
    <mergeCell ref="C16:C18"/>
    <mergeCell ref="B19:B21"/>
    <mergeCell ref="L61:L62"/>
    <mergeCell ref="L63:L64"/>
    <mergeCell ref="L65:L66"/>
    <mergeCell ref="L67:L68"/>
    <mergeCell ref="L69:L70"/>
    <mergeCell ref="L71:L73"/>
    <mergeCell ref="D65:D66"/>
    <mergeCell ref="E65:E66"/>
    <mergeCell ref="C19:C21"/>
    <mergeCell ref="C22:C26"/>
    <mergeCell ref="C27:C29"/>
    <mergeCell ref="C30:C31"/>
    <mergeCell ref="C32:C36"/>
    <mergeCell ref="G61:G62"/>
    <mergeCell ref="D27:D29"/>
    <mergeCell ref="E27:E29"/>
    <mergeCell ref="L74:L76"/>
    <mergeCell ref="A8:L8"/>
    <mergeCell ref="B9:C9"/>
    <mergeCell ref="L13:L15"/>
    <mergeCell ref="L11:L12"/>
    <mergeCell ref="L19:L21"/>
    <mergeCell ref="L22:L26"/>
    <mergeCell ref="L27:L29"/>
    <mergeCell ref="L16:L17"/>
    <mergeCell ref="L50:L54"/>
    <mergeCell ref="L56:L58"/>
    <mergeCell ref="L59:L60"/>
    <mergeCell ref="A11:A12"/>
    <mergeCell ref="D11:D12"/>
    <mergeCell ref="E11:E12"/>
    <mergeCell ref="A13:A15"/>
    <mergeCell ref="D13:D15"/>
    <mergeCell ref="E13:E15"/>
    <mergeCell ref="A16:A18"/>
    <mergeCell ref="D16:D18"/>
    <mergeCell ref="E16:E18"/>
    <mergeCell ref="A22:A26"/>
    <mergeCell ref="D9:E9"/>
    <mergeCell ref="A27:A29"/>
    <mergeCell ref="A30:A31"/>
    <mergeCell ref="D30:D31"/>
    <mergeCell ref="E30:E31"/>
    <mergeCell ref="D22:D26"/>
    <mergeCell ref="E22:E26"/>
    <mergeCell ref="A19:A21"/>
    <mergeCell ref="D19:D21"/>
    <mergeCell ref="E19:E21"/>
    <mergeCell ref="B22:B26"/>
    <mergeCell ref="B27:B29"/>
    <mergeCell ref="B30:B31"/>
    <mergeCell ref="A41:A43"/>
    <mergeCell ref="D41:D43"/>
    <mergeCell ref="E41:E43"/>
    <mergeCell ref="A44:A46"/>
    <mergeCell ref="D44:D46"/>
    <mergeCell ref="E44:E46"/>
    <mergeCell ref="A32:A36"/>
    <mergeCell ref="D32:D36"/>
    <mergeCell ref="E32:E36"/>
    <mergeCell ref="A38:A40"/>
    <mergeCell ref="D38:D40"/>
    <mergeCell ref="E38:E40"/>
    <mergeCell ref="C41:C43"/>
    <mergeCell ref="B44:B46"/>
    <mergeCell ref="C44:C46"/>
    <mergeCell ref="B38:B40"/>
    <mergeCell ref="C38:C40"/>
    <mergeCell ref="B41:B43"/>
    <mergeCell ref="B32:B36"/>
    <mergeCell ref="A56:A58"/>
    <mergeCell ref="D56:D58"/>
    <mergeCell ref="E56:E58"/>
    <mergeCell ref="A59:A60"/>
    <mergeCell ref="D59:D60"/>
    <mergeCell ref="E59:E60"/>
    <mergeCell ref="A47:A49"/>
    <mergeCell ref="D47:D49"/>
    <mergeCell ref="E47:E49"/>
    <mergeCell ref="A50:A54"/>
    <mergeCell ref="D50:D54"/>
    <mergeCell ref="E50:E54"/>
    <mergeCell ref="B47:B49"/>
    <mergeCell ref="C47:C49"/>
    <mergeCell ref="B50:B54"/>
    <mergeCell ref="C50:C54"/>
    <mergeCell ref="B59:B60"/>
    <mergeCell ref="C59:C60"/>
    <mergeCell ref="A67:A68"/>
    <mergeCell ref="D67:D68"/>
    <mergeCell ref="E67:E68"/>
    <mergeCell ref="A61:A62"/>
    <mergeCell ref="D61:D62"/>
    <mergeCell ref="E61:E62"/>
    <mergeCell ref="A63:A64"/>
    <mergeCell ref="D63:D64"/>
    <mergeCell ref="E63:E64"/>
    <mergeCell ref="B61:B62"/>
    <mergeCell ref="C61:C62"/>
    <mergeCell ref="B63:B64"/>
    <mergeCell ref="C63:C64"/>
    <mergeCell ref="B65:B66"/>
    <mergeCell ref="C65:C66"/>
    <mergeCell ref="B67:B68"/>
    <mergeCell ref="C67:C68"/>
    <mergeCell ref="L77:L80"/>
    <mergeCell ref="L81:L87"/>
    <mergeCell ref="L44:L46"/>
    <mergeCell ref="L47:L49"/>
    <mergeCell ref="L30:L31"/>
    <mergeCell ref="L32:L36"/>
    <mergeCell ref="L38:L40"/>
    <mergeCell ref="L41:L43"/>
    <mergeCell ref="A81:A87"/>
    <mergeCell ref="D81:D87"/>
    <mergeCell ref="E81:E87"/>
    <mergeCell ref="A74:A76"/>
    <mergeCell ref="D74:D76"/>
    <mergeCell ref="E74:E76"/>
    <mergeCell ref="A77:A80"/>
    <mergeCell ref="D77:D80"/>
    <mergeCell ref="E77:E80"/>
    <mergeCell ref="A69:A70"/>
    <mergeCell ref="D69:D70"/>
    <mergeCell ref="E69:E70"/>
    <mergeCell ref="A71:A73"/>
    <mergeCell ref="D71:D73"/>
    <mergeCell ref="E71:E73"/>
    <mergeCell ref="A65:A66"/>
  </mergeCells>
  <conditionalFormatting sqref="E11:E89 E91:E105">
    <cfRule type="cellIs" dxfId="47" priority="2" operator="between">
      <formula>0.7501</formula>
      <formula>1</formula>
    </cfRule>
    <cfRule type="cellIs" dxfId="46" priority="3" operator="between">
      <formula>0.001</formula>
      <formula>0.5</formula>
    </cfRule>
    <cfRule type="cellIs" dxfId="45" priority="4" operator="between">
      <formula>50%</formula>
      <formula>75%</formula>
    </cfRule>
  </conditionalFormatting>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6"/>
  <sheetViews>
    <sheetView showGridLines="0" topLeftCell="A9" workbookViewId="0">
      <pane xSplit="1" ySplit="3" topLeftCell="I18" activePane="bottomRight" state="frozen"/>
      <selection activeCell="A9" sqref="A9"/>
      <selection pane="topRight" activeCell="B9" sqref="B9"/>
      <selection pane="bottomLeft" activeCell="A12" sqref="A12"/>
      <selection pane="bottomRight" activeCell="A12" sqref="A12:A14"/>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9.5703125" customWidth="1"/>
    <col min="13" max="13" width="5.28515625" hidden="1" customWidth="1"/>
    <col min="14" max="14" width="9.42578125" style="10" bestFit="1" customWidth="1"/>
    <col min="15" max="15" width="45.7109375" bestFit="1" customWidth="1"/>
    <col min="16" max="16" width="12.5703125" style="18" bestFit="1" customWidth="1"/>
    <col min="17" max="17" width="13" customWidth="1"/>
    <col min="18" max="18" width="12.7109375" bestFit="1" customWidth="1"/>
    <col min="19" max="19" width="5.5703125" bestFit="1" customWidth="1"/>
    <col min="20" max="20" width="8.1406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8" t="s">
        <v>196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44"/>
      <c r="P10" s="44"/>
      <c r="Q10" s="44"/>
      <c r="R10" s="44"/>
      <c r="S10" s="44"/>
      <c r="T10" s="45"/>
      <c r="U10" s="201"/>
    </row>
    <row r="11" spans="1:21" ht="30" x14ac:dyDescent="0.25">
      <c r="A11" s="189"/>
      <c r="B11" s="43" t="s">
        <v>202</v>
      </c>
      <c r="C11" s="43" t="s">
        <v>218</v>
      </c>
      <c r="D11" s="43" t="s">
        <v>2</v>
      </c>
      <c r="E11" s="43" t="s">
        <v>218</v>
      </c>
      <c r="F11" s="43" t="s">
        <v>2</v>
      </c>
      <c r="G11" s="43" t="s">
        <v>218</v>
      </c>
      <c r="H11" s="43" t="s">
        <v>2</v>
      </c>
      <c r="I11" s="43" t="s">
        <v>218</v>
      </c>
      <c r="J11" s="43" t="s">
        <v>2</v>
      </c>
      <c r="K11" s="136" t="s">
        <v>220</v>
      </c>
      <c r="L11" s="138"/>
      <c r="M11" s="43" t="s">
        <v>4</v>
      </c>
      <c r="N11" s="31" t="s">
        <v>2</v>
      </c>
      <c r="O11" s="30" t="s">
        <v>200</v>
      </c>
      <c r="P11" s="37" t="s">
        <v>195</v>
      </c>
      <c r="Q11" s="36" t="s">
        <v>191</v>
      </c>
      <c r="R11" s="36" t="s">
        <v>192</v>
      </c>
      <c r="S11" s="30" t="s">
        <v>4</v>
      </c>
      <c r="T11" s="30" t="s">
        <v>2</v>
      </c>
      <c r="U11" s="194"/>
    </row>
    <row r="12" spans="1:21" ht="75" x14ac:dyDescent="0.25">
      <c r="A12" s="152" t="s">
        <v>243</v>
      </c>
      <c r="B12" s="177">
        <v>0.8</v>
      </c>
      <c r="C12" s="177">
        <v>0.7</v>
      </c>
      <c r="D12" s="177">
        <v>0.98499999999999999</v>
      </c>
      <c r="E12" s="177">
        <v>0.73</v>
      </c>
      <c r="F12" s="177"/>
      <c r="G12" s="177">
        <v>0.75</v>
      </c>
      <c r="H12" s="177"/>
      <c r="I12" s="177">
        <v>0.8</v>
      </c>
      <c r="J12" s="177"/>
      <c r="K12" s="184">
        <f>+D12</f>
        <v>0.98499999999999999</v>
      </c>
      <c r="L12" s="197">
        <f>+K12/B12</f>
        <v>1.23125</v>
      </c>
      <c r="M12" s="146">
        <v>3.3</v>
      </c>
      <c r="N12" s="149">
        <f>+S12*T12+S13*T13</f>
        <v>8.7499999999999994E-2</v>
      </c>
      <c r="O12" s="78" t="s">
        <v>244</v>
      </c>
      <c r="P12" s="51" t="s">
        <v>221</v>
      </c>
      <c r="Q12" s="82">
        <v>45017</v>
      </c>
      <c r="R12" s="81">
        <v>45291</v>
      </c>
      <c r="S12" s="79">
        <v>0.35</v>
      </c>
      <c r="T12" s="15">
        <v>0</v>
      </c>
      <c r="U12" s="139" t="s">
        <v>335</v>
      </c>
    </row>
    <row r="13" spans="1:21" ht="60" x14ac:dyDescent="0.25">
      <c r="A13" s="153"/>
      <c r="B13" s="173"/>
      <c r="C13" s="195"/>
      <c r="D13" s="195"/>
      <c r="E13" s="195"/>
      <c r="F13" s="195"/>
      <c r="G13" s="195"/>
      <c r="H13" s="195"/>
      <c r="I13" s="195"/>
      <c r="J13" s="195"/>
      <c r="K13" s="173"/>
      <c r="L13" s="198"/>
      <c r="M13" s="147"/>
      <c r="N13" s="150"/>
      <c r="O13" s="78" t="s">
        <v>245</v>
      </c>
      <c r="P13" s="51" t="s">
        <v>221</v>
      </c>
      <c r="Q13" s="82">
        <v>44927</v>
      </c>
      <c r="R13" s="81">
        <v>45291</v>
      </c>
      <c r="S13" s="79">
        <v>0.35</v>
      </c>
      <c r="T13" s="15">
        <v>0.25</v>
      </c>
      <c r="U13" s="140"/>
    </row>
    <row r="14" spans="1:21" ht="61.5" customHeight="1" x14ac:dyDescent="0.25">
      <c r="A14" s="154"/>
      <c r="B14" s="174"/>
      <c r="C14" s="196"/>
      <c r="D14" s="196"/>
      <c r="E14" s="196"/>
      <c r="F14" s="196"/>
      <c r="G14" s="196"/>
      <c r="H14" s="196"/>
      <c r="I14" s="196"/>
      <c r="J14" s="196"/>
      <c r="K14" s="174"/>
      <c r="L14" s="199"/>
      <c r="M14" s="148"/>
      <c r="N14" s="151"/>
      <c r="O14" s="78" t="s">
        <v>246</v>
      </c>
      <c r="P14" s="51" t="s">
        <v>221</v>
      </c>
      <c r="Q14" s="82">
        <v>45231</v>
      </c>
      <c r="R14" s="81">
        <v>45291</v>
      </c>
      <c r="S14" s="79">
        <v>0.3</v>
      </c>
      <c r="T14" s="12">
        <v>0</v>
      </c>
      <c r="U14" s="140"/>
    </row>
    <row r="15" spans="1:21" ht="45" x14ac:dyDescent="0.25">
      <c r="A15" s="152" t="s">
        <v>250</v>
      </c>
      <c r="B15" s="155">
        <v>2</v>
      </c>
      <c r="C15" s="155">
        <v>0</v>
      </c>
      <c r="D15" s="155"/>
      <c r="E15" s="155">
        <v>0</v>
      </c>
      <c r="F15" s="155"/>
      <c r="G15" s="155">
        <v>1</v>
      </c>
      <c r="H15" s="206"/>
      <c r="I15" s="155">
        <v>1</v>
      </c>
      <c r="J15" s="155"/>
      <c r="K15" s="155"/>
      <c r="L15" s="203">
        <f>+K15/B15</f>
        <v>0</v>
      </c>
      <c r="M15" s="146">
        <v>3.33</v>
      </c>
      <c r="N15" s="149">
        <f>+S15*T15+S17*T17</f>
        <v>0</v>
      </c>
      <c r="O15" s="78" t="s">
        <v>251</v>
      </c>
      <c r="P15" s="51" t="s">
        <v>221</v>
      </c>
      <c r="Q15" s="82">
        <v>45017</v>
      </c>
      <c r="R15" s="81">
        <v>45291</v>
      </c>
      <c r="S15" s="14">
        <v>0.35</v>
      </c>
      <c r="T15" s="12">
        <v>0</v>
      </c>
      <c r="U15" s="142" t="s">
        <v>336</v>
      </c>
    </row>
    <row r="16" spans="1:21" ht="30" x14ac:dyDescent="0.25">
      <c r="A16" s="153"/>
      <c r="B16" s="162"/>
      <c r="C16" s="162"/>
      <c r="D16" s="162"/>
      <c r="E16" s="162"/>
      <c r="F16" s="162"/>
      <c r="G16" s="162"/>
      <c r="H16" s="210"/>
      <c r="I16" s="162"/>
      <c r="J16" s="162"/>
      <c r="K16" s="162"/>
      <c r="L16" s="204"/>
      <c r="M16" s="147"/>
      <c r="N16" s="150"/>
      <c r="O16" s="78" t="s">
        <v>252</v>
      </c>
      <c r="P16" s="51" t="s">
        <v>221</v>
      </c>
      <c r="Q16" s="82">
        <v>45108</v>
      </c>
      <c r="R16" s="81">
        <v>45291</v>
      </c>
      <c r="S16" s="14">
        <v>0.35</v>
      </c>
      <c r="T16" s="12">
        <v>0</v>
      </c>
      <c r="U16" s="140"/>
    </row>
    <row r="17" spans="1:21" ht="26.25" customHeight="1" x14ac:dyDescent="0.25">
      <c r="A17" s="154"/>
      <c r="B17" s="156"/>
      <c r="C17" s="156"/>
      <c r="D17" s="156"/>
      <c r="E17" s="156"/>
      <c r="F17" s="156"/>
      <c r="G17" s="156"/>
      <c r="H17" s="207"/>
      <c r="I17" s="156"/>
      <c r="J17" s="156"/>
      <c r="K17" s="156"/>
      <c r="L17" s="205"/>
      <c r="M17" s="148"/>
      <c r="N17" s="151"/>
      <c r="O17" s="78" t="s">
        <v>253</v>
      </c>
      <c r="P17" s="51" t="s">
        <v>221</v>
      </c>
      <c r="Q17" s="82">
        <v>45017</v>
      </c>
      <c r="R17" s="81">
        <v>45291</v>
      </c>
      <c r="S17" s="14">
        <v>0.3</v>
      </c>
      <c r="T17" s="12">
        <v>0</v>
      </c>
      <c r="U17" s="141"/>
    </row>
    <row r="18" spans="1:21" ht="45" customHeight="1" x14ac:dyDescent="0.25">
      <c r="A18" s="152" t="s">
        <v>235</v>
      </c>
      <c r="B18" s="172">
        <v>800</v>
      </c>
      <c r="C18" s="172">
        <v>40</v>
      </c>
      <c r="D18" s="172">
        <v>85.8</v>
      </c>
      <c r="E18" s="172">
        <v>60</v>
      </c>
      <c r="F18" s="172"/>
      <c r="G18" s="172">
        <v>90</v>
      </c>
      <c r="H18" s="206"/>
      <c r="I18" s="172">
        <v>800</v>
      </c>
      <c r="J18" s="172"/>
      <c r="K18" s="172">
        <f>+D18</f>
        <v>85.8</v>
      </c>
      <c r="L18" s="197">
        <f>+K18/B18</f>
        <v>0.10725</v>
      </c>
      <c r="M18" s="146">
        <v>3.33</v>
      </c>
      <c r="N18" s="149">
        <f>+S18*T18+S19*T19+S20*T20+S21*T21+S23*T23+S22*T22</f>
        <v>0.2024</v>
      </c>
      <c r="O18" s="78" t="s">
        <v>236</v>
      </c>
      <c r="P18" s="51" t="s">
        <v>221</v>
      </c>
      <c r="Q18" s="81">
        <v>44927</v>
      </c>
      <c r="R18" s="81">
        <v>45291</v>
      </c>
      <c r="S18" s="79">
        <v>0.2</v>
      </c>
      <c r="T18" s="52">
        <v>0.112</v>
      </c>
      <c r="U18" s="139" t="s">
        <v>337</v>
      </c>
    </row>
    <row r="19" spans="1:21" ht="45" x14ac:dyDescent="0.25">
      <c r="A19" s="153"/>
      <c r="B19" s="173"/>
      <c r="C19" s="173"/>
      <c r="D19" s="173"/>
      <c r="E19" s="173"/>
      <c r="F19" s="173"/>
      <c r="G19" s="173"/>
      <c r="H19" s="210"/>
      <c r="I19" s="173"/>
      <c r="J19" s="173"/>
      <c r="K19" s="173"/>
      <c r="L19" s="198"/>
      <c r="M19" s="147"/>
      <c r="N19" s="150"/>
      <c r="O19" s="78" t="s">
        <v>237</v>
      </c>
      <c r="P19" s="51" t="s">
        <v>221</v>
      </c>
      <c r="Q19" s="81">
        <v>44927</v>
      </c>
      <c r="R19" s="81" t="s">
        <v>242</v>
      </c>
      <c r="S19" s="79">
        <v>0.2</v>
      </c>
      <c r="T19" s="52">
        <v>0.15</v>
      </c>
      <c r="U19" s="140"/>
    </row>
    <row r="20" spans="1:21" ht="60" x14ac:dyDescent="0.25">
      <c r="A20" s="153"/>
      <c r="B20" s="173"/>
      <c r="C20" s="173"/>
      <c r="D20" s="173"/>
      <c r="E20" s="173"/>
      <c r="F20" s="173"/>
      <c r="G20" s="173"/>
      <c r="H20" s="210"/>
      <c r="I20" s="173"/>
      <c r="J20" s="173"/>
      <c r="K20" s="173"/>
      <c r="L20" s="198"/>
      <c r="M20" s="147"/>
      <c r="N20" s="150"/>
      <c r="O20" s="83" t="s">
        <v>238</v>
      </c>
      <c r="P20" s="51" t="s">
        <v>221</v>
      </c>
      <c r="Q20" s="81">
        <v>44927</v>
      </c>
      <c r="R20" s="81">
        <v>44957</v>
      </c>
      <c r="S20" s="79">
        <v>0.2</v>
      </c>
      <c r="T20" s="53">
        <v>0.3</v>
      </c>
      <c r="U20" s="140"/>
    </row>
    <row r="21" spans="1:21" ht="45" customHeight="1" x14ac:dyDescent="0.25">
      <c r="A21" s="153"/>
      <c r="B21" s="173"/>
      <c r="C21" s="173"/>
      <c r="D21" s="173"/>
      <c r="E21" s="173"/>
      <c r="F21" s="173"/>
      <c r="G21" s="173"/>
      <c r="H21" s="210"/>
      <c r="I21" s="173"/>
      <c r="J21" s="173"/>
      <c r="K21" s="173"/>
      <c r="L21" s="198"/>
      <c r="M21" s="147"/>
      <c r="N21" s="150"/>
      <c r="O21" s="78" t="s">
        <v>239</v>
      </c>
      <c r="P21" s="51" t="s">
        <v>221</v>
      </c>
      <c r="Q21" s="81">
        <v>44927</v>
      </c>
      <c r="R21" s="81">
        <v>45291</v>
      </c>
      <c r="S21" s="79">
        <v>0.2</v>
      </c>
      <c r="T21" s="12">
        <v>0.25</v>
      </c>
      <c r="U21" s="140"/>
    </row>
    <row r="22" spans="1:21" ht="45" customHeight="1" x14ac:dyDescent="0.25">
      <c r="A22" s="153"/>
      <c r="B22" s="173"/>
      <c r="C22" s="173"/>
      <c r="D22" s="173"/>
      <c r="E22" s="173"/>
      <c r="F22" s="173"/>
      <c r="G22" s="173"/>
      <c r="H22" s="210"/>
      <c r="I22" s="173"/>
      <c r="J22" s="173"/>
      <c r="K22" s="173"/>
      <c r="L22" s="198"/>
      <c r="M22" s="147"/>
      <c r="N22" s="150"/>
      <c r="O22" s="78" t="s">
        <v>240</v>
      </c>
      <c r="P22" s="51"/>
      <c r="Q22" s="82">
        <v>44927</v>
      </c>
      <c r="R22" s="81">
        <v>45291</v>
      </c>
      <c r="S22" s="80">
        <v>0.1</v>
      </c>
      <c r="T22" s="52">
        <v>0.25</v>
      </c>
      <c r="U22" s="140"/>
    </row>
    <row r="23" spans="1:21" ht="45" x14ac:dyDescent="0.25">
      <c r="A23" s="154"/>
      <c r="B23" s="174"/>
      <c r="C23" s="174"/>
      <c r="D23" s="174"/>
      <c r="E23" s="174"/>
      <c r="F23" s="174"/>
      <c r="G23" s="174"/>
      <c r="H23" s="207"/>
      <c r="I23" s="174"/>
      <c r="J23" s="174"/>
      <c r="K23" s="174"/>
      <c r="L23" s="199"/>
      <c r="M23" s="148"/>
      <c r="N23" s="151"/>
      <c r="O23" s="78" t="s">
        <v>241</v>
      </c>
      <c r="P23" s="51" t="s">
        <v>221</v>
      </c>
      <c r="Q23" s="82">
        <v>45047</v>
      </c>
      <c r="R23" s="81">
        <v>45291</v>
      </c>
      <c r="S23" s="80">
        <v>0.1</v>
      </c>
      <c r="T23" s="12">
        <v>0.15</v>
      </c>
      <c r="U23" s="141"/>
    </row>
    <row r="24" spans="1:21" ht="47.25" customHeight="1" x14ac:dyDescent="0.25">
      <c r="A24" s="152" t="s">
        <v>247</v>
      </c>
      <c r="B24" s="155">
        <v>2</v>
      </c>
      <c r="C24" s="155">
        <v>0</v>
      </c>
      <c r="D24" s="155"/>
      <c r="E24" s="155">
        <v>0</v>
      </c>
      <c r="F24" s="155"/>
      <c r="G24" s="155">
        <v>1</v>
      </c>
      <c r="H24" s="206"/>
      <c r="I24" s="155">
        <v>1</v>
      </c>
      <c r="J24" s="155"/>
      <c r="K24" s="155"/>
      <c r="L24" s="203">
        <f>+K24/B24</f>
        <v>0</v>
      </c>
      <c r="M24" s="146">
        <v>6</v>
      </c>
      <c r="N24" s="149">
        <f>+S24*T24+S25*T25</f>
        <v>0</v>
      </c>
      <c r="O24" s="78" t="s">
        <v>248</v>
      </c>
      <c r="P24" s="51" t="s">
        <v>221</v>
      </c>
      <c r="Q24" s="81">
        <v>45017</v>
      </c>
      <c r="R24" s="81">
        <v>45199</v>
      </c>
      <c r="S24" s="14">
        <v>0.5</v>
      </c>
      <c r="T24" s="12"/>
      <c r="U24" s="142" t="s">
        <v>317</v>
      </c>
    </row>
    <row r="25" spans="1:21" ht="30" x14ac:dyDescent="0.25">
      <c r="A25" s="154"/>
      <c r="B25" s="156"/>
      <c r="C25" s="156"/>
      <c r="D25" s="156"/>
      <c r="E25" s="156"/>
      <c r="F25" s="156"/>
      <c r="G25" s="156"/>
      <c r="H25" s="207"/>
      <c r="I25" s="156"/>
      <c r="J25" s="156"/>
      <c r="K25" s="156"/>
      <c r="L25" s="205"/>
      <c r="M25" s="148"/>
      <c r="N25" s="151"/>
      <c r="O25" s="78" t="s">
        <v>249</v>
      </c>
      <c r="P25" s="51" t="s">
        <v>221</v>
      </c>
      <c r="Q25" s="81">
        <v>45017</v>
      </c>
      <c r="R25" s="81">
        <v>45291</v>
      </c>
      <c r="S25" s="14">
        <v>0.5</v>
      </c>
      <c r="T25" s="12"/>
      <c r="U25" s="141"/>
    </row>
    <row r="26" spans="1:21" x14ac:dyDescent="0.25">
      <c r="L26" s="115">
        <f>AVERAGE(L12:L25)</f>
        <v>0.33462500000000001</v>
      </c>
      <c r="N26" s="10">
        <f>AVERAGE(N12:N24)</f>
        <v>7.2474999999999998E-2</v>
      </c>
    </row>
  </sheetData>
  <mergeCells count="72">
    <mergeCell ref="E12:E14"/>
    <mergeCell ref="F12:F14"/>
    <mergeCell ref="G12:G14"/>
    <mergeCell ref="I12:I14"/>
    <mergeCell ref="B9:L9"/>
    <mergeCell ref="E10:F10"/>
    <mergeCell ref="C10:D10"/>
    <mergeCell ref="C12:C14"/>
    <mergeCell ref="D12:D14"/>
    <mergeCell ref="A24:A25"/>
    <mergeCell ref="B24:B25"/>
    <mergeCell ref="K24:K25"/>
    <mergeCell ref="D18:D23"/>
    <mergeCell ref="F24:F25"/>
    <mergeCell ref="G24:G25"/>
    <mergeCell ref="C15:C17"/>
    <mergeCell ref="E15:E17"/>
    <mergeCell ref="F15:F17"/>
    <mergeCell ref="F18:F23"/>
    <mergeCell ref="E18:E23"/>
    <mergeCell ref="M18:M23"/>
    <mergeCell ref="I18:I23"/>
    <mergeCell ref="J18:J23"/>
    <mergeCell ref="I10:J10"/>
    <mergeCell ref="G10:H10"/>
    <mergeCell ref="G15:G17"/>
    <mergeCell ref="H15:H17"/>
    <mergeCell ref="L18:L23"/>
    <mergeCell ref="G18:G23"/>
    <mergeCell ref="H18:H23"/>
    <mergeCell ref="N24:N25"/>
    <mergeCell ref="U24:U25"/>
    <mergeCell ref="C24:C25"/>
    <mergeCell ref="D24:D25"/>
    <mergeCell ref="E24:E25"/>
    <mergeCell ref="L24:L25"/>
    <mergeCell ref="J24:J25"/>
    <mergeCell ref="H24:H25"/>
    <mergeCell ref="I24:I25"/>
    <mergeCell ref="M24:M25"/>
    <mergeCell ref="U18:U23"/>
    <mergeCell ref="A15:A17"/>
    <mergeCell ref="B15:B17"/>
    <mergeCell ref="K15:K17"/>
    <mergeCell ref="M15:M17"/>
    <mergeCell ref="N15:N17"/>
    <mergeCell ref="U15:U17"/>
    <mergeCell ref="I15:I17"/>
    <mergeCell ref="J15:J17"/>
    <mergeCell ref="D15:D17"/>
    <mergeCell ref="L15:L17"/>
    <mergeCell ref="C18:C23"/>
    <mergeCell ref="A18:A23"/>
    <mergeCell ref="B18:B23"/>
    <mergeCell ref="K18:K23"/>
    <mergeCell ref="N18:N23"/>
    <mergeCell ref="U12:U14"/>
    <mergeCell ref="H12:H14"/>
    <mergeCell ref="J12:J14"/>
    <mergeCell ref="L12:L14"/>
    <mergeCell ref="A8:U8"/>
    <mergeCell ref="A9:A11"/>
    <mergeCell ref="M9:N9"/>
    <mergeCell ref="O9:T9"/>
    <mergeCell ref="U9:U11"/>
    <mergeCell ref="K10:L10"/>
    <mergeCell ref="K11:L11"/>
    <mergeCell ref="A12:A14"/>
    <mergeCell ref="B12:B14"/>
    <mergeCell ref="K12:K14"/>
    <mergeCell ref="M12:M14"/>
    <mergeCell ref="N12:N14"/>
  </mergeCells>
  <conditionalFormatting sqref="N12:N40">
    <cfRule type="cellIs" dxfId="44" priority="4" operator="between">
      <formula>0.7501</formula>
      <formula>1</formula>
    </cfRule>
    <cfRule type="cellIs" dxfId="43" priority="5" operator="between">
      <formula>0.001</formula>
      <formula>0.5</formula>
    </cfRule>
    <cfRule type="cellIs" dxfId="42" priority="6" operator="between">
      <formula>50%</formula>
      <formula>75%</formula>
    </cfRule>
  </conditionalFormatting>
  <conditionalFormatting sqref="L26">
    <cfRule type="cellIs" dxfId="41" priority="1" operator="between">
      <formula>0.7501</formula>
      <formula>1</formula>
    </cfRule>
    <cfRule type="cellIs" dxfId="40" priority="2" operator="between">
      <formula>0.001</formula>
      <formula>0.5</formula>
    </cfRule>
    <cfRule type="cellIs" dxfId="39" priority="3" operator="between">
      <formula>50%</formula>
      <formula>75%</formula>
    </cfRule>
  </conditionalFormatting>
  <pageMargins left="0.75" right="0.75" top="1" bottom="1" header="0.5" footer="0.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U46"/>
  <sheetViews>
    <sheetView showGridLines="0" topLeftCell="A9" workbookViewId="0">
      <pane xSplit="1" ySplit="3" topLeftCell="J18" activePane="bottomRight" state="frozen"/>
      <selection activeCell="A9" sqref="A9"/>
      <selection pane="topRight" activeCell="B9" sqref="B9"/>
      <selection pane="bottomLeft" activeCell="A12" sqref="A12"/>
      <selection pane="bottomRight" activeCell="U12" sqref="U12:U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4.7109375" customWidth="1"/>
    <col min="22" max="29" width="11.42578125" customWidth="1"/>
  </cols>
  <sheetData>
    <row r="1" spans="1:21" x14ac:dyDescent="0.25">
      <c r="Q1" s="7"/>
    </row>
    <row r="2" spans="1:21" ht="16.5" x14ac:dyDescent="0.25">
      <c r="Q2" s="8"/>
    </row>
    <row r="8" spans="1:21" ht="58.5" customHeight="1" x14ac:dyDescent="0.25">
      <c r="A8" s="178" t="s">
        <v>196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1"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1" ht="97.5" customHeight="1" x14ac:dyDescent="0.25">
      <c r="A12" s="206" t="s">
        <v>70</v>
      </c>
      <c r="B12" s="72">
        <v>1</v>
      </c>
      <c r="C12" s="71">
        <v>0</v>
      </c>
      <c r="D12" s="72"/>
      <c r="E12" s="72">
        <v>0.3</v>
      </c>
      <c r="F12" s="71"/>
      <c r="G12" s="72">
        <v>0.6</v>
      </c>
      <c r="H12" s="71"/>
      <c r="I12" s="72">
        <v>1</v>
      </c>
      <c r="J12" s="72"/>
      <c r="K12" s="72"/>
      <c r="L12" s="118">
        <f>+K12/B12</f>
        <v>0</v>
      </c>
      <c r="M12" s="73"/>
      <c r="N12" s="235">
        <f>+S12*T12+T13*S13</f>
        <v>0</v>
      </c>
      <c r="O12" s="78" t="s">
        <v>272</v>
      </c>
      <c r="P12" s="19">
        <v>231000000</v>
      </c>
      <c r="Q12" s="81">
        <v>44986</v>
      </c>
      <c r="R12" s="81">
        <v>45291</v>
      </c>
      <c r="S12" s="14">
        <v>0.6</v>
      </c>
      <c r="T12" s="120">
        <v>0</v>
      </c>
      <c r="U12" s="212" t="s">
        <v>351</v>
      </c>
    </row>
    <row r="13" spans="1:21" ht="82.5" customHeight="1" x14ac:dyDescent="0.25">
      <c r="A13" s="234"/>
      <c r="B13" s="94">
        <v>1</v>
      </c>
      <c r="C13" s="95">
        <v>0</v>
      </c>
      <c r="D13" s="96"/>
      <c r="E13" s="95">
        <v>0</v>
      </c>
      <c r="F13" s="95"/>
      <c r="G13" s="95">
        <v>1</v>
      </c>
      <c r="H13" s="95"/>
      <c r="I13" s="95">
        <v>1</v>
      </c>
      <c r="J13" s="96"/>
      <c r="K13" s="95"/>
      <c r="L13" s="118">
        <f>+K13/B13</f>
        <v>0</v>
      </c>
      <c r="M13" s="93"/>
      <c r="N13" s="236"/>
      <c r="O13" s="78" t="s">
        <v>72</v>
      </c>
      <c r="P13" s="19">
        <v>100000000</v>
      </c>
      <c r="Q13" s="81">
        <v>44986</v>
      </c>
      <c r="R13" s="81">
        <v>45199</v>
      </c>
      <c r="S13" s="14">
        <v>0.4</v>
      </c>
      <c r="T13" s="120">
        <v>0</v>
      </c>
      <c r="U13" s="213"/>
    </row>
    <row r="14" spans="1:21" ht="30" x14ac:dyDescent="0.25">
      <c r="A14" s="233" t="s">
        <v>273</v>
      </c>
      <c r="B14" s="237">
        <v>1</v>
      </c>
      <c r="C14" s="239">
        <v>0</v>
      </c>
      <c r="D14" s="241">
        <v>0</v>
      </c>
      <c r="E14" s="239">
        <v>0.3</v>
      </c>
      <c r="F14" s="241"/>
      <c r="G14" s="239">
        <v>0.6</v>
      </c>
      <c r="H14" s="241"/>
      <c r="I14" s="239">
        <v>1</v>
      </c>
      <c r="J14" s="241"/>
      <c r="K14" s="241">
        <f>+D14</f>
        <v>0</v>
      </c>
      <c r="L14" s="242">
        <f>+K14/B14</f>
        <v>0</v>
      </c>
      <c r="M14" s="241"/>
      <c r="N14" s="244">
        <f>+S14*T14+S15*T15</f>
        <v>3.2000000000000001E-2</v>
      </c>
      <c r="O14" s="78" t="s">
        <v>274</v>
      </c>
      <c r="P14" s="21">
        <v>294100000</v>
      </c>
      <c r="Q14" s="81">
        <v>44986</v>
      </c>
      <c r="R14" s="81">
        <v>45291</v>
      </c>
      <c r="S14" s="14">
        <v>0.6</v>
      </c>
      <c r="T14" s="12"/>
      <c r="U14" s="67" t="s">
        <v>320</v>
      </c>
    </row>
    <row r="15" spans="1:21" ht="45" x14ac:dyDescent="0.25">
      <c r="A15" s="234"/>
      <c r="B15" s="238"/>
      <c r="C15" s="240"/>
      <c r="D15" s="240"/>
      <c r="E15" s="240"/>
      <c r="F15" s="240"/>
      <c r="G15" s="240"/>
      <c r="H15" s="240"/>
      <c r="I15" s="240"/>
      <c r="J15" s="240"/>
      <c r="K15" s="240"/>
      <c r="L15" s="243"/>
      <c r="M15" s="240"/>
      <c r="N15" s="245"/>
      <c r="O15" s="78" t="s">
        <v>275</v>
      </c>
      <c r="P15" s="97"/>
      <c r="Q15" s="81">
        <v>44986</v>
      </c>
      <c r="R15" s="81">
        <v>45291</v>
      </c>
      <c r="S15" s="14">
        <v>0.4</v>
      </c>
      <c r="T15" s="12">
        <v>0.08</v>
      </c>
      <c r="U15" s="74" t="s">
        <v>319</v>
      </c>
    </row>
    <row r="16" spans="1:21" ht="56.25" customHeight="1" x14ac:dyDescent="0.25">
      <c r="A16" s="223" t="s">
        <v>265</v>
      </c>
      <c r="B16" s="226">
        <v>1</v>
      </c>
      <c r="C16" s="227">
        <v>0</v>
      </c>
      <c r="D16" s="169">
        <v>0</v>
      </c>
      <c r="E16" s="226">
        <v>0.3</v>
      </c>
      <c r="F16" s="169"/>
      <c r="G16" s="226">
        <v>0.5</v>
      </c>
      <c r="H16" s="230"/>
      <c r="I16" s="226">
        <v>1</v>
      </c>
      <c r="J16" s="169"/>
      <c r="K16" s="165">
        <v>0</v>
      </c>
      <c r="L16" s="203">
        <f>+K16/B16</f>
        <v>0</v>
      </c>
      <c r="M16" s="146"/>
      <c r="N16" s="149">
        <f>+S16*T16+S17*T17+S18*T18</f>
        <v>2.0000000000000004E-2</v>
      </c>
      <c r="O16" s="88" t="s">
        <v>266</v>
      </c>
      <c r="P16" s="22">
        <v>69300000</v>
      </c>
      <c r="Q16" s="91">
        <v>44928</v>
      </c>
      <c r="R16" s="91">
        <v>45122</v>
      </c>
      <c r="S16" s="14">
        <v>0.2</v>
      </c>
      <c r="T16" s="12">
        <v>0.1</v>
      </c>
      <c r="U16" s="139" t="s">
        <v>343</v>
      </c>
    </row>
    <row r="17" spans="1:21" ht="57" customHeight="1" x14ac:dyDescent="0.25">
      <c r="A17" s="224"/>
      <c r="B17" s="170"/>
      <c r="C17" s="228"/>
      <c r="D17" s="170"/>
      <c r="E17" s="170"/>
      <c r="F17" s="170"/>
      <c r="G17" s="170"/>
      <c r="H17" s="231"/>
      <c r="I17" s="170"/>
      <c r="J17" s="170"/>
      <c r="K17" s="166"/>
      <c r="L17" s="204"/>
      <c r="M17" s="147"/>
      <c r="N17" s="150"/>
      <c r="O17" s="88" t="s">
        <v>64</v>
      </c>
      <c r="P17" s="26">
        <v>1350400000</v>
      </c>
      <c r="Q17" s="91">
        <v>44986</v>
      </c>
      <c r="R17" s="91">
        <v>45169</v>
      </c>
      <c r="S17" s="14">
        <v>0.6</v>
      </c>
      <c r="T17" s="12">
        <v>0</v>
      </c>
      <c r="U17" s="140"/>
    </row>
    <row r="18" spans="1:21" ht="97.5" customHeight="1" x14ac:dyDescent="0.25">
      <c r="A18" s="225"/>
      <c r="B18" s="171"/>
      <c r="C18" s="229"/>
      <c r="D18" s="171"/>
      <c r="E18" s="171"/>
      <c r="F18" s="171"/>
      <c r="G18" s="171"/>
      <c r="H18" s="232"/>
      <c r="I18" s="171"/>
      <c r="J18" s="171"/>
      <c r="K18" s="167"/>
      <c r="L18" s="205"/>
      <c r="M18" s="148"/>
      <c r="N18" s="151"/>
      <c r="O18" s="88" t="s">
        <v>267</v>
      </c>
      <c r="P18" s="23">
        <v>80300000</v>
      </c>
      <c r="Q18" s="91">
        <v>44986</v>
      </c>
      <c r="R18" s="91">
        <v>45291</v>
      </c>
      <c r="S18" s="14">
        <v>0.2</v>
      </c>
      <c r="T18" s="12">
        <v>0</v>
      </c>
      <c r="U18" s="141"/>
    </row>
    <row r="19" spans="1:21" ht="60" customHeight="1" x14ac:dyDescent="0.25">
      <c r="A19" s="206" t="s">
        <v>268</v>
      </c>
      <c r="B19" s="155">
        <v>1</v>
      </c>
      <c r="C19" s="155">
        <v>0</v>
      </c>
      <c r="D19" s="155">
        <v>0</v>
      </c>
      <c r="E19" s="222">
        <v>0</v>
      </c>
      <c r="F19" s="155"/>
      <c r="G19" s="155">
        <v>1</v>
      </c>
      <c r="H19" s="172"/>
      <c r="I19" s="206">
        <v>1</v>
      </c>
      <c r="J19" s="206"/>
      <c r="K19" s="155"/>
      <c r="L19" s="203">
        <f>+K19/B19</f>
        <v>0</v>
      </c>
      <c r="M19" s="220"/>
      <c r="N19" s="149">
        <f>+S19*T19+S20*T20+S21*T21</f>
        <v>0.05</v>
      </c>
      <c r="O19" s="88" t="s">
        <v>269</v>
      </c>
      <c r="P19" s="19">
        <v>45600000</v>
      </c>
      <c r="Q19" s="91">
        <v>44958</v>
      </c>
      <c r="R19" s="91">
        <v>45169</v>
      </c>
      <c r="S19" s="14">
        <v>0.3</v>
      </c>
      <c r="T19" s="12"/>
      <c r="U19" s="216" t="s">
        <v>344</v>
      </c>
    </row>
    <row r="20" spans="1:21" ht="45" x14ac:dyDescent="0.25">
      <c r="A20" s="210"/>
      <c r="B20" s="162"/>
      <c r="C20" s="162"/>
      <c r="D20" s="162"/>
      <c r="E20" s="162"/>
      <c r="F20" s="162"/>
      <c r="G20" s="162"/>
      <c r="H20" s="173"/>
      <c r="I20" s="210"/>
      <c r="J20" s="210"/>
      <c r="K20" s="162"/>
      <c r="L20" s="204"/>
      <c r="M20" s="221"/>
      <c r="N20" s="150"/>
      <c r="O20" s="88" t="s">
        <v>270</v>
      </c>
      <c r="P20" s="19"/>
      <c r="Q20" s="91">
        <v>44958</v>
      </c>
      <c r="R20" s="91">
        <v>45169</v>
      </c>
      <c r="S20" s="14">
        <v>0.5</v>
      </c>
      <c r="T20" s="12">
        <v>0.1</v>
      </c>
      <c r="U20" s="217"/>
    </row>
    <row r="21" spans="1:21" ht="59.25" customHeight="1" x14ac:dyDescent="0.25">
      <c r="A21" s="210"/>
      <c r="B21" s="156"/>
      <c r="C21" s="156"/>
      <c r="D21" s="156"/>
      <c r="E21" s="156"/>
      <c r="F21" s="156"/>
      <c r="G21" s="156"/>
      <c r="H21" s="174"/>
      <c r="I21" s="207"/>
      <c r="J21" s="207"/>
      <c r="K21" s="156"/>
      <c r="L21" s="205"/>
      <c r="M21" s="221"/>
      <c r="N21" s="150"/>
      <c r="O21" s="92" t="s">
        <v>271</v>
      </c>
      <c r="P21" s="76">
        <v>10000000</v>
      </c>
      <c r="Q21" s="89">
        <v>44986</v>
      </c>
      <c r="R21" s="89">
        <v>45291</v>
      </c>
      <c r="S21" s="75">
        <v>0.2</v>
      </c>
      <c r="T21" s="77"/>
      <c r="U21" s="217"/>
    </row>
    <row r="22" spans="1:21" ht="69" customHeight="1" x14ac:dyDescent="0.25">
      <c r="A22" s="218" t="s">
        <v>264</v>
      </c>
      <c r="B22" s="155">
        <v>100</v>
      </c>
      <c r="C22" s="155">
        <v>10</v>
      </c>
      <c r="D22" s="155"/>
      <c r="E22" s="155">
        <v>50</v>
      </c>
      <c r="F22" s="155"/>
      <c r="G22" s="155">
        <v>75</v>
      </c>
      <c r="H22" s="206"/>
      <c r="I22" s="206">
        <v>100</v>
      </c>
      <c r="J22" s="206"/>
      <c r="K22" s="155"/>
      <c r="L22" s="214">
        <f>+K22/B22</f>
        <v>0</v>
      </c>
      <c r="M22" s="146"/>
      <c r="N22" s="149">
        <f>+S22*T22+S23*T23</f>
        <v>0.05</v>
      </c>
      <c r="O22" s="88" t="s">
        <v>318</v>
      </c>
      <c r="P22" s="19">
        <v>69300000</v>
      </c>
      <c r="Q22" s="89">
        <v>44928</v>
      </c>
      <c r="R22" s="89">
        <v>45290</v>
      </c>
      <c r="S22" s="14">
        <v>0.5</v>
      </c>
      <c r="T22" s="12">
        <v>0.1</v>
      </c>
      <c r="U22" s="142" t="s">
        <v>341</v>
      </c>
    </row>
    <row r="23" spans="1:21" ht="65.25" customHeight="1" x14ac:dyDescent="0.25">
      <c r="A23" s="219"/>
      <c r="B23" s="156"/>
      <c r="C23" s="156"/>
      <c r="D23" s="156"/>
      <c r="E23" s="156"/>
      <c r="F23" s="156"/>
      <c r="G23" s="156"/>
      <c r="H23" s="207"/>
      <c r="I23" s="207"/>
      <c r="J23" s="207"/>
      <c r="K23" s="156"/>
      <c r="L23" s="215"/>
      <c r="M23" s="148"/>
      <c r="N23" s="151"/>
      <c r="O23" s="88" t="s">
        <v>263</v>
      </c>
      <c r="P23" s="19"/>
      <c r="Q23" s="89">
        <v>44986</v>
      </c>
      <c r="R23" s="89">
        <v>45230</v>
      </c>
      <c r="S23" s="14">
        <v>0.5</v>
      </c>
      <c r="T23" s="12">
        <v>0</v>
      </c>
      <c r="U23" s="141"/>
    </row>
    <row r="24" spans="1:21" x14ac:dyDescent="0.25">
      <c r="L24" s="54">
        <f>AVERAGE(L12:L23)</f>
        <v>0</v>
      </c>
      <c r="N24" s="10">
        <f>AVERAGE(N12:N22)</f>
        <v>3.0400000000000003E-2</v>
      </c>
    </row>
    <row r="43" spans="15:15" x14ac:dyDescent="0.25">
      <c r="O43" s="18"/>
    </row>
    <row r="44" spans="15:15" x14ac:dyDescent="0.25">
      <c r="O44" s="18"/>
    </row>
    <row r="45" spans="15:15" x14ac:dyDescent="0.25">
      <c r="O45" s="18"/>
    </row>
    <row r="46" spans="15:15" x14ac:dyDescent="0.25">
      <c r="O46" s="18"/>
    </row>
  </sheetData>
  <mergeCells count="74">
    <mergeCell ref="A14:A15"/>
    <mergeCell ref="N12:N13"/>
    <mergeCell ref="B14:B15"/>
    <mergeCell ref="C14:C15"/>
    <mergeCell ref="D14:D15"/>
    <mergeCell ref="E14:E15"/>
    <mergeCell ref="F14:F15"/>
    <mergeCell ref="G14:G15"/>
    <mergeCell ref="H14:H15"/>
    <mergeCell ref="I14:I15"/>
    <mergeCell ref="J14:J15"/>
    <mergeCell ref="K14:K15"/>
    <mergeCell ref="L14:L15"/>
    <mergeCell ref="M14:M15"/>
    <mergeCell ref="N14:N15"/>
    <mergeCell ref="A12:A13"/>
    <mergeCell ref="A8:U8"/>
    <mergeCell ref="A9:A11"/>
    <mergeCell ref="M9:N9"/>
    <mergeCell ref="O9:T9"/>
    <mergeCell ref="U9:U11"/>
    <mergeCell ref="C10:D10"/>
    <mergeCell ref="E10:F10"/>
    <mergeCell ref="G10:H10"/>
    <mergeCell ref="I10:J10"/>
    <mergeCell ref="K10:L10"/>
    <mergeCell ref="K11:L11"/>
    <mergeCell ref="B9:L9"/>
    <mergeCell ref="N16:N18"/>
    <mergeCell ref="U16:U18"/>
    <mergeCell ref="A16:A18"/>
    <mergeCell ref="B16:B18"/>
    <mergeCell ref="C16:C18"/>
    <mergeCell ref="D16:D18"/>
    <mergeCell ref="E16:E18"/>
    <mergeCell ref="F16:F18"/>
    <mergeCell ref="G16:G18"/>
    <mergeCell ref="H16:H18"/>
    <mergeCell ref="I16:I18"/>
    <mergeCell ref="J16:J18"/>
    <mergeCell ref="K16:K18"/>
    <mergeCell ref="L16:L18"/>
    <mergeCell ref="M16:M18"/>
    <mergeCell ref="A19:A21"/>
    <mergeCell ref="B19:B21"/>
    <mergeCell ref="C19:C21"/>
    <mergeCell ref="D19:D21"/>
    <mergeCell ref="E19:E21"/>
    <mergeCell ref="I19:I21"/>
    <mergeCell ref="J19:J21"/>
    <mergeCell ref="K19:K21"/>
    <mergeCell ref="L19:L21"/>
    <mergeCell ref="M19:M21"/>
    <mergeCell ref="A22:A23"/>
    <mergeCell ref="B22:B23"/>
    <mergeCell ref="C22:C23"/>
    <mergeCell ref="D22:D23"/>
    <mergeCell ref="E22:E23"/>
    <mergeCell ref="U12:U13"/>
    <mergeCell ref="F22:F23"/>
    <mergeCell ref="G22:G23"/>
    <mergeCell ref="H22:H23"/>
    <mergeCell ref="U22:U23"/>
    <mergeCell ref="I22:I23"/>
    <mergeCell ref="J22:J23"/>
    <mergeCell ref="K22:K23"/>
    <mergeCell ref="L22:L23"/>
    <mergeCell ref="M22:M23"/>
    <mergeCell ref="N22:N23"/>
    <mergeCell ref="F19:F21"/>
    <mergeCell ref="G19:G21"/>
    <mergeCell ref="N19:N21"/>
    <mergeCell ref="U19:U21"/>
    <mergeCell ref="H19:H21"/>
  </mergeCells>
  <conditionalFormatting sqref="N12 N22:N38 N14 N16:N19">
    <cfRule type="cellIs" dxfId="38" priority="1" operator="between">
      <formula>0.7501</formula>
      <formula>1</formula>
    </cfRule>
    <cfRule type="cellIs" dxfId="37" priority="2" operator="between">
      <formula>0.001</formula>
      <formula>0.5</formula>
    </cfRule>
    <cfRule type="cellIs" dxfId="36" priority="3" operator="between">
      <formula>50%</formula>
      <formula>75%</formula>
    </cfRule>
  </conditionalFormatting>
  <pageMargins left="0.75" right="0.75" top="1" bottom="1" header="0.5" footer="0.5"/>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V18"/>
  <sheetViews>
    <sheetView showGridLines="0" topLeftCell="A9" workbookViewId="0">
      <pane xSplit="1" ySplit="3" topLeftCell="J18" activePane="bottomRight" state="frozen"/>
      <selection activeCell="A9" sqref="A9"/>
      <selection pane="topRight" activeCell="B9" sqref="B9"/>
      <selection pane="bottomLeft" activeCell="A12" sqref="A12"/>
      <selection pane="bottomRight" activeCell="N16" sqref="N16:N17"/>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8.85546875" style="18" bestFit="1"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8" t="s">
        <v>196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1"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1" ht="57" customHeight="1" x14ac:dyDescent="0.25">
      <c r="A12" s="218" t="s">
        <v>254</v>
      </c>
      <c r="B12" s="155">
        <v>6</v>
      </c>
      <c r="C12" s="155">
        <v>1</v>
      </c>
      <c r="D12" s="155">
        <v>1</v>
      </c>
      <c r="E12" s="155">
        <v>4</v>
      </c>
      <c r="F12" s="155"/>
      <c r="G12" s="155">
        <v>4</v>
      </c>
      <c r="H12" s="206"/>
      <c r="I12" s="155">
        <v>6</v>
      </c>
      <c r="J12" s="155" t="s">
        <v>257</v>
      </c>
      <c r="K12" s="155">
        <f>+D12</f>
        <v>1</v>
      </c>
      <c r="L12" s="203">
        <f>+K12/B12</f>
        <v>0.16666666666666666</v>
      </c>
      <c r="M12" s="146">
        <v>3.8</v>
      </c>
      <c r="N12" s="181">
        <f>+S12*T12+S13*T13</f>
        <v>0.1</v>
      </c>
      <c r="O12" s="78" t="s">
        <v>255</v>
      </c>
      <c r="P12" s="32">
        <v>8000000000</v>
      </c>
      <c r="Q12" s="81">
        <v>44986</v>
      </c>
      <c r="R12" s="81">
        <v>45291</v>
      </c>
      <c r="S12" s="34">
        <v>0.5</v>
      </c>
      <c r="T12" s="84">
        <v>0.2</v>
      </c>
      <c r="U12" s="139" t="s">
        <v>338</v>
      </c>
    </row>
    <row r="13" spans="1:21" ht="78.75" customHeight="1" x14ac:dyDescent="0.25">
      <c r="A13" s="219"/>
      <c r="B13" s="156"/>
      <c r="C13" s="156"/>
      <c r="D13" s="156"/>
      <c r="E13" s="156"/>
      <c r="F13" s="156"/>
      <c r="G13" s="156"/>
      <c r="H13" s="207"/>
      <c r="I13" s="156"/>
      <c r="J13" s="156"/>
      <c r="K13" s="156"/>
      <c r="L13" s="205"/>
      <c r="M13" s="148"/>
      <c r="N13" s="182"/>
      <c r="O13" s="78" t="s">
        <v>256</v>
      </c>
      <c r="P13" s="19">
        <v>0</v>
      </c>
      <c r="Q13" s="81">
        <v>45078</v>
      </c>
      <c r="R13" s="81">
        <v>45291</v>
      </c>
      <c r="S13" s="14">
        <v>0.5</v>
      </c>
      <c r="T13" s="15">
        <v>0</v>
      </c>
      <c r="U13" s="140"/>
    </row>
    <row r="14" spans="1:21" ht="68.25" customHeight="1" x14ac:dyDescent="0.25">
      <c r="A14" s="152" t="s">
        <v>261</v>
      </c>
      <c r="B14" s="162">
        <v>40</v>
      </c>
      <c r="C14" s="222">
        <v>0</v>
      </c>
      <c r="D14" s="222">
        <v>0</v>
      </c>
      <c r="E14" s="222">
        <v>3</v>
      </c>
      <c r="F14" s="222"/>
      <c r="G14" s="222">
        <v>20</v>
      </c>
      <c r="H14" s="247"/>
      <c r="I14" s="222">
        <v>40</v>
      </c>
      <c r="J14" s="248"/>
      <c r="K14" s="222">
        <f>+D14</f>
        <v>0</v>
      </c>
      <c r="L14" s="203">
        <f>+K14/B14</f>
        <v>0</v>
      </c>
      <c r="M14" s="146">
        <v>3.8</v>
      </c>
      <c r="N14" s="149">
        <f>+S14*T14+S15*T15</f>
        <v>0.24</v>
      </c>
      <c r="O14" s="86" t="s">
        <v>262</v>
      </c>
      <c r="P14" s="87">
        <v>0</v>
      </c>
      <c r="Q14" s="25">
        <v>44958</v>
      </c>
      <c r="R14" s="9">
        <v>45169</v>
      </c>
      <c r="S14" s="14">
        <v>0.8</v>
      </c>
      <c r="T14" s="52">
        <v>0.3</v>
      </c>
      <c r="U14" s="139" t="s">
        <v>340</v>
      </c>
    </row>
    <row r="15" spans="1:21" ht="111" customHeight="1" x14ac:dyDescent="0.25">
      <c r="A15" s="154"/>
      <c r="B15" s="156"/>
      <c r="C15" s="156"/>
      <c r="D15" s="156"/>
      <c r="E15" s="156"/>
      <c r="F15" s="156"/>
      <c r="G15" s="156"/>
      <c r="H15" s="174"/>
      <c r="I15" s="156"/>
      <c r="J15" s="207"/>
      <c r="K15" s="156"/>
      <c r="L15" s="205"/>
      <c r="M15" s="148"/>
      <c r="N15" s="151"/>
      <c r="O15" s="2" t="s">
        <v>321</v>
      </c>
      <c r="P15" s="32">
        <v>1300000000</v>
      </c>
      <c r="Q15" s="9">
        <v>45047</v>
      </c>
      <c r="R15" s="9">
        <v>45169</v>
      </c>
      <c r="S15" s="14">
        <v>0.2</v>
      </c>
      <c r="T15" s="52">
        <v>0</v>
      </c>
      <c r="U15" s="141"/>
    </row>
    <row r="16" spans="1:21" ht="72.75" customHeight="1" x14ac:dyDescent="0.25">
      <c r="A16" s="152" t="s">
        <v>258</v>
      </c>
      <c r="B16" s="155">
        <v>7</v>
      </c>
      <c r="C16" s="155">
        <v>0</v>
      </c>
      <c r="D16" s="155">
        <v>0</v>
      </c>
      <c r="E16" s="155">
        <v>0</v>
      </c>
      <c r="F16" s="155"/>
      <c r="G16" s="155">
        <v>4</v>
      </c>
      <c r="H16" s="172"/>
      <c r="I16" s="155">
        <v>7</v>
      </c>
      <c r="J16" s="206">
        <f>+D16</f>
        <v>0</v>
      </c>
      <c r="K16" s="155">
        <f>+J16/B16</f>
        <v>0</v>
      </c>
      <c r="L16" s="203">
        <f>+K16/B16</f>
        <v>0</v>
      </c>
      <c r="M16" s="146">
        <v>6</v>
      </c>
      <c r="N16" s="149">
        <f>+S16*T16+S17*T17</f>
        <v>0.21</v>
      </c>
      <c r="O16" s="78" t="s">
        <v>259</v>
      </c>
      <c r="P16" s="85">
        <v>99000000</v>
      </c>
      <c r="Q16" s="81">
        <v>44927</v>
      </c>
      <c r="R16" s="81">
        <v>45275</v>
      </c>
      <c r="S16" s="14">
        <v>0.7</v>
      </c>
      <c r="T16" s="15">
        <v>0.3</v>
      </c>
      <c r="U16" s="139" t="s">
        <v>339</v>
      </c>
    </row>
    <row r="17" spans="1:22" ht="109.5" customHeight="1" x14ac:dyDescent="0.25">
      <c r="A17" s="154"/>
      <c r="B17" s="156"/>
      <c r="C17" s="156"/>
      <c r="D17" s="156"/>
      <c r="E17" s="156"/>
      <c r="F17" s="156"/>
      <c r="G17" s="156"/>
      <c r="H17" s="174"/>
      <c r="I17" s="156"/>
      <c r="J17" s="207"/>
      <c r="K17" s="156"/>
      <c r="L17" s="205"/>
      <c r="M17" s="148"/>
      <c r="N17" s="246"/>
      <c r="O17" s="78" t="s">
        <v>260</v>
      </c>
      <c r="P17" s="85">
        <v>33000000</v>
      </c>
      <c r="Q17" s="81">
        <v>45109</v>
      </c>
      <c r="R17" s="81">
        <v>45291</v>
      </c>
      <c r="S17" s="90">
        <v>0.3</v>
      </c>
      <c r="T17" s="12"/>
      <c r="U17" s="141"/>
    </row>
    <row r="18" spans="1:22" x14ac:dyDescent="0.25">
      <c r="L18" s="54">
        <f>AVERAGE(L12:L17)</f>
        <v>5.5555555555555552E-2</v>
      </c>
      <c r="N18" s="10">
        <f>AVERAGE(N12:N17)</f>
        <v>0.18333333333333332</v>
      </c>
      <c r="V18" s="66"/>
    </row>
  </sheetData>
  <mergeCells count="57">
    <mergeCell ref="A8:U8"/>
    <mergeCell ref="A9:A11"/>
    <mergeCell ref="M9:N9"/>
    <mergeCell ref="O9:T9"/>
    <mergeCell ref="U9:U11"/>
    <mergeCell ref="C10:D10"/>
    <mergeCell ref="E10:F10"/>
    <mergeCell ref="G10:H10"/>
    <mergeCell ref="I10:J10"/>
    <mergeCell ref="K10:L10"/>
    <mergeCell ref="K11:L11"/>
    <mergeCell ref="B9:L9"/>
    <mergeCell ref="A12:A13"/>
    <mergeCell ref="B12:B13"/>
    <mergeCell ref="C12:C13"/>
    <mergeCell ref="D12:D13"/>
    <mergeCell ref="E12:E13"/>
    <mergeCell ref="F12:F13"/>
    <mergeCell ref="G12:G13"/>
    <mergeCell ref="H12:H13"/>
    <mergeCell ref="U12:U13"/>
    <mergeCell ref="I12:I13"/>
    <mergeCell ref="J12:J13"/>
    <mergeCell ref="K12:K13"/>
    <mergeCell ref="L12:L13"/>
    <mergeCell ref="M12:M13"/>
    <mergeCell ref="N12:N13"/>
    <mergeCell ref="A14:A15"/>
    <mergeCell ref="B14:B15"/>
    <mergeCell ref="C14:C15"/>
    <mergeCell ref="D14:D15"/>
    <mergeCell ref="E14:E15"/>
    <mergeCell ref="L14:L15"/>
    <mergeCell ref="F14:F15"/>
    <mergeCell ref="G14:G15"/>
    <mergeCell ref="H14:H15"/>
    <mergeCell ref="U14:U15"/>
    <mergeCell ref="I14:I15"/>
    <mergeCell ref="J14:J15"/>
    <mergeCell ref="K14:K15"/>
    <mergeCell ref="M14:M15"/>
    <mergeCell ref="N14:N15"/>
    <mergeCell ref="A16:A17"/>
    <mergeCell ref="B16:B17"/>
    <mergeCell ref="C16:C17"/>
    <mergeCell ref="D16:D17"/>
    <mergeCell ref="E16:E17"/>
    <mergeCell ref="F16:F17"/>
    <mergeCell ref="M16:M17"/>
    <mergeCell ref="N16:N17"/>
    <mergeCell ref="U16:U17"/>
    <mergeCell ref="G16:G17"/>
    <mergeCell ref="H16:H17"/>
    <mergeCell ref="I16:I17"/>
    <mergeCell ref="J16:J17"/>
    <mergeCell ref="K16:K17"/>
    <mergeCell ref="L16:L17"/>
  </mergeCells>
  <conditionalFormatting sqref="N12:N32">
    <cfRule type="cellIs" dxfId="35" priority="1" operator="between">
      <formula>0.7501</formula>
      <formula>1</formula>
    </cfRule>
    <cfRule type="cellIs" dxfId="34" priority="2" operator="between">
      <formula>0.001</formula>
      <formula>0.5</formula>
    </cfRule>
    <cfRule type="cellIs" dxfId="33" priority="3" operator="between">
      <formula>50%</formula>
      <formula>75%</formula>
    </cfRule>
  </conditionalFormatting>
  <pageMargins left="0.75" right="0.75" top="1" bottom="1" header="0.5" footer="0.5"/>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22"/>
  <sheetViews>
    <sheetView showGridLines="0" topLeftCell="A9" workbookViewId="0">
      <pane xSplit="1" ySplit="3" topLeftCell="B12" activePane="bottomRight" state="frozen"/>
      <selection activeCell="A9" sqref="A9"/>
      <selection pane="topRight" activeCell="B9" sqref="B9"/>
      <selection pane="bottomLeft" activeCell="A12" sqref="A12"/>
      <selection pane="bottomRight" activeCell="O26" sqref="O26"/>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8" t="s">
        <v>196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1"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1" ht="45" x14ac:dyDescent="0.25">
      <c r="A12" s="143" t="s">
        <v>282</v>
      </c>
      <c r="B12" s="163">
        <v>1</v>
      </c>
      <c r="C12" s="163">
        <v>0.3</v>
      </c>
      <c r="D12" s="163">
        <v>0.44</v>
      </c>
      <c r="E12" s="163">
        <v>0.5</v>
      </c>
      <c r="F12" s="163"/>
      <c r="G12" s="163">
        <v>0.75</v>
      </c>
      <c r="H12" s="163"/>
      <c r="I12" s="163">
        <v>1</v>
      </c>
      <c r="J12" s="163"/>
      <c r="K12" s="251">
        <f>+D12</f>
        <v>0.44</v>
      </c>
      <c r="L12" s="252">
        <f>+K12/B12</f>
        <v>0.44</v>
      </c>
      <c r="M12" s="146">
        <v>3</v>
      </c>
      <c r="N12" s="149">
        <f>+S12*T12+S13*T13+S14*T14</f>
        <v>0.3</v>
      </c>
      <c r="O12" s="2" t="s">
        <v>285</v>
      </c>
      <c r="P12" s="19"/>
      <c r="Q12" s="81">
        <v>44927</v>
      </c>
      <c r="R12" s="81">
        <v>45013</v>
      </c>
      <c r="S12" s="14">
        <v>0.3</v>
      </c>
      <c r="T12" s="12">
        <v>1</v>
      </c>
      <c r="U12" s="142" t="s">
        <v>345</v>
      </c>
    </row>
    <row r="13" spans="1:21" ht="45" x14ac:dyDescent="0.25">
      <c r="A13" s="144"/>
      <c r="B13" s="162"/>
      <c r="C13" s="249"/>
      <c r="D13" s="249"/>
      <c r="E13" s="249"/>
      <c r="F13" s="249"/>
      <c r="G13" s="249"/>
      <c r="H13" s="249"/>
      <c r="I13" s="249"/>
      <c r="J13" s="249"/>
      <c r="K13" s="210"/>
      <c r="L13" s="253"/>
      <c r="M13" s="147"/>
      <c r="N13" s="150"/>
      <c r="O13" s="2" t="s">
        <v>284</v>
      </c>
      <c r="P13" s="19"/>
      <c r="Q13" s="81">
        <v>44927</v>
      </c>
      <c r="R13" s="81">
        <v>45291</v>
      </c>
      <c r="S13" s="14">
        <v>0.5</v>
      </c>
      <c r="T13" s="12"/>
      <c r="U13" s="140"/>
    </row>
    <row r="14" spans="1:21" ht="45" x14ac:dyDescent="0.25">
      <c r="A14" s="145"/>
      <c r="B14" s="156"/>
      <c r="C14" s="250"/>
      <c r="D14" s="250"/>
      <c r="E14" s="250"/>
      <c r="F14" s="250"/>
      <c r="G14" s="250"/>
      <c r="H14" s="250"/>
      <c r="I14" s="250"/>
      <c r="J14" s="250"/>
      <c r="K14" s="207"/>
      <c r="L14" s="254"/>
      <c r="M14" s="148"/>
      <c r="N14" s="151"/>
      <c r="O14" s="2" t="s">
        <v>283</v>
      </c>
      <c r="P14" s="19"/>
      <c r="Q14" s="81">
        <v>45017</v>
      </c>
      <c r="R14" s="81">
        <v>45291</v>
      </c>
      <c r="S14" s="14">
        <v>0.2</v>
      </c>
      <c r="T14" s="12"/>
      <c r="U14" s="141"/>
    </row>
    <row r="15" spans="1:21" ht="45.75" customHeight="1" x14ac:dyDescent="0.25">
      <c r="A15" s="143" t="s">
        <v>290</v>
      </c>
      <c r="B15" s="163">
        <v>1</v>
      </c>
      <c r="C15" s="163">
        <v>0.15</v>
      </c>
      <c r="D15" s="163"/>
      <c r="E15" s="163">
        <v>0.4</v>
      </c>
      <c r="F15" s="163"/>
      <c r="G15" s="163">
        <v>0.75</v>
      </c>
      <c r="H15" s="163"/>
      <c r="I15" s="163">
        <v>1</v>
      </c>
      <c r="J15" s="163"/>
      <c r="K15" s="251">
        <f>+H15</f>
        <v>0</v>
      </c>
      <c r="L15" s="163">
        <f>+K15</f>
        <v>0</v>
      </c>
      <c r="M15" s="146">
        <v>6</v>
      </c>
      <c r="N15" s="149">
        <f>+S15*T15+S16*T16+S17*T17+S18*T18+S19*T19+S20*T20+S21*T21</f>
        <v>0</v>
      </c>
      <c r="O15" s="103" t="s">
        <v>130</v>
      </c>
      <c r="P15" s="19"/>
      <c r="Q15" s="81">
        <v>44593</v>
      </c>
      <c r="R15" s="81">
        <v>44651</v>
      </c>
      <c r="S15" s="79">
        <v>0.04</v>
      </c>
      <c r="T15" s="12"/>
      <c r="U15" s="139"/>
    </row>
    <row r="16" spans="1:21" ht="45" x14ac:dyDescent="0.25">
      <c r="A16" s="144"/>
      <c r="B16" s="162"/>
      <c r="C16" s="249"/>
      <c r="D16" s="249"/>
      <c r="E16" s="249"/>
      <c r="F16" s="249"/>
      <c r="G16" s="249"/>
      <c r="H16" s="249"/>
      <c r="I16" s="249"/>
      <c r="J16" s="249"/>
      <c r="K16" s="210"/>
      <c r="L16" s="162"/>
      <c r="M16" s="147"/>
      <c r="N16" s="150"/>
      <c r="O16" s="78" t="s">
        <v>291</v>
      </c>
      <c r="P16" s="19"/>
      <c r="Q16" s="81">
        <v>44593</v>
      </c>
      <c r="R16" s="81">
        <v>44926</v>
      </c>
      <c r="S16" s="79">
        <v>0.16</v>
      </c>
      <c r="T16" s="12"/>
      <c r="U16" s="140"/>
    </row>
    <row r="17" spans="1:21" ht="45" x14ac:dyDescent="0.25">
      <c r="A17" s="144"/>
      <c r="B17" s="162"/>
      <c r="C17" s="249"/>
      <c r="D17" s="249"/>
      <c r="E17" s="249"/>
      <c r="F17" s="249"/>
      <c r="G17" s="249"/>
      <c r="H17" s="249"/>
      <c r="I17" s="249"/>
      <c r="J17" s="249"/>
      <c r="K17" s="210"/>
      <c r="L17" s="162"/>
      <c r="M17" s="147"/>
      <c r="N17" s="150"/>
      <c r="O17" s="78" t="s">
        <v>292</v>
      </c>
      <c r="P17" s="19"/>
      <c r="Q17" s="81">
        <v>44593</v>
      </c>
      <c r="R17" s="81">
        <v>44926</v>
      </c>
      <c r="S17" s="79">
        <v>0.16</v>
      </c>
      <c r="T17" s="12"/>
      <c r="U17" s="140"/>
    </row>
    <row r="18" spans="1:21" ht="30" x14ac:dyDescent="0.25">
      <c r="A18" s="144"/>
      <c r="B18" s="162"/>
      <c r="C18" s="249"/>
      <c r="D18" s="249"/>
      <c r="E18" s="249"/>
      <c r="F18" s="249"/>
      <c r="G18" s="249"/>
      <c r="H18" s="249"/>
      <c r="I18" s="249"/>
      <c r="J18" s="249"/>
      <c r="K18" s="210"/>
      <c r="L18" s="162"/>
      <c r="M18" s="147"/>
      <c r="N18" s="150"/>
      <c r="O18" s="78" t="s">
        <v>134</v>
      </c>
      <c r="P18" s="19"/>
      <c r="Q18" s="81">
        <v>44593</v>
      </c>
      <c r="R18" s="81">
        <v>44926</v>
      </c>
      <c r="S18" s="79">
        <v>0.16</v>
      </c>
      <c r="T18" s="12"/>
      <c r="U18" s="140"/>
    </row>
    <row r="19" spans="1:21" ht="45" x14ac:dyDescent="0.25">
      <c r="A19" s="144"/>
      <c r="B19" s="162"/>
      <c r="C19" s="249"/>
      <c r="D19" s="249"/>
      <c r="E19" s="249"/>
      <c r="F19" s="249"/>
      <c r="G19" s="249"/>
      <c r="H19" s="249"/>
      <c r="I19" s="249"/>
      <c r="J19" s="249"/>
      <c r="K19" s="210"/>
      <c r="L19" s="162"/>
      <c r="M19" s="147"/>
      <c r="N19" s="150"/>
      <c r="O19" s="78" t="s">
        <v>135</v>
      </c>
      <c r="P19" s="19"/>
      <c r="Q19" s="81">
        <v>44593</v>
      </c>
      <c r="R19" s="81">
        <v>44926</v>
      </c>
      <c r="S19" s="79">
        <v>0.16</v>
      </c>
      <c r="T19" s="56"/>
      <c r="U19" s="140"/>
    </row>
    <row r="20" spans="1:21" ht="45" x14ac:dyDescent="0.25">
      <c r="A20" s="144"/>
      <c r="B20" s="162"/>
      <c r="C20" s="249"/>
      <c r="D20" s="249"/>
      <c r="E20" s="249"/>
      <c r="F20" s="249"/>
      <c r="G20" s="249"/>
      <c r="H20" s="249"/>
      <c r="I20" s="249"/>
      <c r="J20" s="249"/>
      <c r="K20" s="210"/>
      <c r="L20" s="162"/>
      <c r="M20" s="147"/>
      <c r="N20" s="150"/>
      <c r="O20" s="78" t="s">
        <v>293</v>
      </c>
      <c r="P20" s="19"/>
      <c r="Q20" s="81">
        <v>44593</v>
      </c>
      <c r="R20" s="81">
        <v>44926</v>
      </c>
      <c r="S20" s="79">
        <v>0.16</v>
      </c>
      <c r="T20" s="12"/>
      <c r="U20" s="140"/>
    </row>
    <row r="21" spans="1:21" ht="45" x14ac:dyDescent="0.25">
      <c r="A21" s="145"/>
      <c r="B21" s="156"/>
      <c r="C21" s="250"/>
      <c r="D21" s="250"/>
      <c r="E21" s="250"/>
      <c r="F21" s="250"/>
      <c r="G21" s="250"/>
      <c r="H21" s="250"/>
      <c r="I21" s="250"/>
      <c r="J21" s="250"/>
      <c r="K21" s="207"/>
      <c r="L21" s="156"/>
      <c r="M21" s="148"/>
      <c r="N21" s="151"/>
      <c r="O21" s="78" t="s">
        <v>294</v>
      </c>
      <c r="P21" s="19"/>
      <c r="Q21" s="81">
        <v>44593</v>
      </c>
      <c r="R21" s="81">
        <v>44926</v>
      </c>
      <c r="S21" s="79">
        <v>0.16</v>
      </c>
      <c r="T21" s="12"/>
      <c r="U21" s="141"/>
    </row>
    <row r="22" spans="1:21" x14ac:dyDescent="0.25">
      <c r="L22" s="10">
        <f>AVERAGE(L12:L21)</f>
        <v>0.22</v>
      </c>
      <c r="N22" s="10">
        <f>AVERAGE(N12:N21)</f>
        <v>0.15</v>
      </c>
    </row>
  </sheetData>
  <mergeCells count="42">
    <mergeCell ref="A8:U8"/>
    <mergeCell ref="A9:A11"/>
    <mergeCell ref="M9:N9"/>
    <mergeCell ref="O9:T9"/>
    <mergeCell ref="U9:U11"/>
    <mergeCell ref="C10:D10"/>
    <mergeCell ref="E10:F10"/>
    <mergeCell ref="G10:H10"/>
    <mergeCell ref="I10:J10"/>
    <mergeCell ref="K10:L10"/>
    <mergeCell ref="K11:L11"/>
    <mergeCell ref="B9:L9"/>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J15:J21"/>
    <mergeCell ref="K15:K21"/>
    <mergeCell ref="M15:M21"/>
    <mergeCell ref="N15:N21"/>
    <mergeCell ref="U15:U21"/>
    <mergeCell ref="L15:L21"/>
    <mergeCell ref="F15:F21"/>
    <mergeCell ref="G15:G21"/>
    <mergeCell ref="H15:H21"/>
    <mergeCell ref="I15:I21"/>
    <mergeCell ref="A15:A21"/>
    <mergeCell ref="B15:B21"/>
    <mergeCell ref="C15:C21"/>
    <mergeCell ref="D15:D21"/>
    <mergeCell ref="E15:E21"/>
  </mergeCells>
  <conditionalFormatting sqref="N12:N36">
    <cfRule type="cellIs" dxfId="32" priority="4" operator="between">
      <formula>0.7501</formula>
      <formula>1</formula>
    </cfRule>
    <cfRule type="cellIs" dxfId="31" priority="5" operator="between">
      <formula>0.001</formula>
      <formula>0.5</formula>
    </cfRule>
    <cfRule type="cellIs" dxfId="30" priority="6" operator="between">
      <formula>50%</formula>
      <formula>75%</formula>
    </cfRule>
  </conditionalFormatting>
  <conditionalFormatting sqref="L22">
    <cfRule type="cellIs" dxfId="29" priority="1" operator="between">
      <formula>0.7501</formula>
      <formula>1</formula>
    </cfRule>
    <cfRule type="cellIs" dxfId="28" priority="2" operator="between">
      <formula>0.001</formula>
      <formula>0.5</formula>
    </cfRule>
    <cfRule type="cellIs" dxfId="27" priority="3" operator="between">
      <formula>50%</formula>
      <formula>75%</formula>
    </cfRule>
  </conditionalFormatting>
  <pageMargins left="0.75" right="0.75" top="1" bottom="1" header="0.5" footer="0.5"/>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
  <sheetViews>
    <sheetView showGridLines="0" topLeftCell="A9" workbookViewId="0">
      <pane xSplit="1" ySplit="3" topLeftCell="B12" activePane="bottomRight" state="frozen"/>
      <selection activeCell="A9" sqref="A9"/>
      <selection pane="topRight" activeCell="B9" sqref="B9"/>
      <selection pane="bottomLeft" activeCell="A12" sqref="A12"/>
      <selection pane="bottomRight" activeCell="U18" sqref="U1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8" t="s">
        <v>196</v>
      </c>
      <c r="B8" s="178"/>
      <c r="C8" s="178"/>
      <c r="D8" s="178"/>
      <c r="E8" s="178"/>
      <c r="F8" s="178"/>
      <c r="G8" s="178"/>
      <c r="H8" s="178"/>
      <c r="I8" s="178"/>
      <c r="J8" s="178"/>
      <c r="K8" s="178"/>
      <c r="L8" s="178"/>
      <c r="M8" s="178"/>
      <c r="N8" s="178"/>
      <c r="O8" s="178"/>
      <c r="P8" s="178"/>
      <c r="Q8" s="178"/>
      <c r="R8" s="178"/>
      <c r="S8" s="178"/>
      <c r="T8" s="178"/>
      <c r="U8" s="178"/>
    </row>
    <row r="9" spans="1:21"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1"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1"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1" ht="30" customHeight="1" x14ac:dyDescent="0.25">
      <c r="A12" s="143" t="s">
        <v>276</v>
      </c>
      <c r="B12" s="163">
        <v>1</v>
      </c>
      <c r="C12" s="163">
        <v>0.1</v>
      </c>
      <c r="D12" s="163">
        <v>0.1</v>
      </c>
      <c r="E12" s="163">
        <v>0.4</v>
      </c>
      <c r="F12" s="163"/>
      <c r="G12" s="163">
        <v>0.8</v>
      </c>
      <c r="H12" s="251"/>
      <c r="I12" s="163">
        <v>1</v>
      </c>
      <c r="J12" s="163"/>
      <c r="K12" s="163">
        <f>+D12</f>
        <v>0.1</v>
      </c>
      <c r="L12" s="252">
        <f>+K12/B12</f>
        <v>0.1</v>
      </c>
      <c r="M12" s="146">
        <v>3</v>
      </c>
      <c r="N12" s="149">
        <f>+S12*T12+S13*T13+S14*T14+S15*T15+S17*T17+S16*T16</f>
        <v>0.17499999999999999</v>
      </c>
      <c r="O12" s="98" t="s">
        <v>277</v>
      </c>
      <c r="P12" s="19">
        <v>0</v>
      </c>
      <c r="Q12" s="100">
        <v>44958</v>
      </c>
      <c r="R12" s="100">
        <v>45291</v>
      </c>
      <c r="S12" s="98">
        <v>0.1</v>
      </c>
      <c r="T12" s="15">
        <v>0.25</v>
      </c>
      <c r="U12" s="139" t="s">
        <v>347</v>
      </c>
    </row>
    <row r="13" spans="1:21" ht="30" x14ac:dyDescent="0.25">
      <c r="A13" s="144"/>
      <c r="B13" s="162"/>
      <c r="C13" s="249"/>
      <c r="D13" s="249"/>
      <c r="E13" s="249"/>
      <c r="F13" s="249"/>
      <c r="G13" s="249"/>
      <c r="H13" s="255"/>
      <c r="I13" s="249"/>
      <c r="J13" s="249"/>
      <c r="K13" s="162"/>
      <c r="L13" s="253"/>
      <c r="M13" s="147"/>
      <c r="N13" s="150"/>
      <c r="O13" s="99" t="s">
        <v>34</v>
      </c>
      <c r="P13" s="19">
        <v>0</v>
      </c>
      <c r="Q13" s="101">
        <v>44927</v>
      </c>
      <c r="R13" s="101">
        <v>45291</v>
      </c>
      <c r="S13" s="99">
        <v>0.2</v>
      </c>
      <c r="T13" s="15">
        <v>0.25</v>
      </c>
      <c r="U13" s="140"/>
    </row>
    <row r="14" spans="1:21" ht="30" x14ac:dyDescent="0.25">
      <c r="A14" s="144"/>
      <c r="B14" s="162"/>
      <c r="C14" s="249"/>
      <c r="D14" s="249"/>
      <c r="E14" s="249"/>
      <c r="F14" s="249"/>
      <c r="G14" s="249"/>
      <c r="H14" s="255"/>
      <c r="I14" s="249"/>
      <c r="J14" s="249"/>
      <c r="K14" s="162"/>
      <c r="L14" s="253"/>
      <c r="M14" s="147"/>
      <c r="N14" s="150"/>
      <c r="O14" s="99" t="s">
        <v>278</v>
      </c>
      <c r="P14" s="19">
        <v>0</v>
      </c>
      <c r="Q14" s="101">
        <v>44927</v>
      </c>
      <c r="R14" s="101">
        <v>45291</v>
      </c>
      <c r="S14" s="99">
        <v>0.2</v>
      </c>
      <c r="T14" s="15">
        <v>0.25</v>
      </c>
      <c r="U14" s="140"/>
    </row>
    <row r="15" spans="1:21" ht="52.5" customHeight="1" x14ac:dyDescent="0.25">
      <c r="A15" s="144"/>
      <c r="B15" s="162"/>
      <c r="C15" s="249"/>
      <c r="D15" s="249"/>
      <c r="E15" s="249"/>
      <c r="F15" s="249"/>
      <c r="G15" s="249"/>
      <c r="H15" s="255"/>
      <c r="I15" s="249"/>
      <c r="J15" s="249"/>
      <c r="K15" s="162"/>
      <c r="L15" s="253"/>
      <c r="M15" s="147"/>
      <c r="N15" s="150"/>
      <c r="O15" s="99" t="s">
        <v>279</v>
      </c>
      <c r="P15" s="19">
        <v>0</v>
      </c>
      <c r="Q15" s="101">
        <v>45108</v>
      </c>
      <c r="R15" s="101">
        <v>45291</v>
      </c>
      <c r="S15" s="99">
        <v>0.2</v>
      </c>
      <c r="T15" s="15">
        <v>0</v>
      </c>
      <c r="U15" s="140"/>
    </row>
    <row r="16" spans="1:21" ht="52.5" customHeight="1" x14ac:dyDescent="0.25">
      <c r="A16" s="144"/>
      <c r="B16" s="162"/>
      <c r="C16" s="249"/>
      <c r="D16" s="249"/>
      <c r="E16" s="249"/>
      <c r="F16" s="249"/>
      <c r="G16" s="249"/>
      <c r="H16" s="255"/>
      <c r="I16" s="249"/>
      <c r="J16" s="249"/>
      <c r="K16" s="162"/>
      <c r="L16" s="253"/>
      <c r="M16" s="147"/>
      <c r="N16" s="150"/>
      <c r="O16" s="99" t="s">
        <v>280</v>
      </c>
      <c r="P16" s="19">
        <v>0</v>
      </c>
      <c r="Q16" s="102">
        <v>45108</v>
      </c>
      <c r="R16" s="101">
        <v>45291</v>
      </c>
      <c r="S16" s="99">
        <v>0.2</v>
      </c>
      <c r="T16" s="15">
        <v>0.25</v>
      </c>
      <c r="U16" s="140"/>
    </row>
    <row r="17" spans="1:22" ht="66.75" customHeight="1" x14ac:dyDescent="0.25">
      <c r="A17" s="145"/>
      <c r="B17" s="156"/>
      <c r="C17" s="250"/>
      <c r="D17" s="250"/>
      <c r="E17" s="250"/>
      <c r="F17" s="250"/>
      <c r="G17" s="250"/>
      <c r="H17" s="256"/>
      <c r="I17" s="250"/>
      <c r="J17" s="250"/>
      <c r="K17" s="156"/>
      <c r="L17" s="254"/>
      <c r="M17" s="148"/>
      <c r="N17" s="151"/>
      <c r="O17" s="99" t="s">
        <v>281</v>
      </c>
      <c r="P17" s="19">
        <v>0</v>
      </c>
      <c r="Q17" s="101">
        <v>45261</v>
      </c>
      <c r="R17" s="101">
        <v>44926</v>
      </c>
      <c r="S17" s="99">
        <v>0.1</v>
      </c>
      <c r="T17" s="15">
        <v>0</v>
      </c>
      <c r="U17" s="141"/>
    </row>
    <row r="18" spans="1:22" x14ac:dyDescent="0.25">
      <c r="L18" s="54">
        <f>+L12</f>
        <v>0.1</v>
      </c>
      <c r="N18" s="10">
        <f>+N12</f>
        <v>0.17499999999999999</v>
      </c>
      <c r="V18" s="66"/>
    </row>
  </sheetData>
  <mergeCells count="27">
    <mergeCell ref="A8:U8"/>
    <mergeCell ref="A9:A11"/>
    <mergeCell ref="M9:N9"/>
    <mergeCell ref="O9:T9"/>
    <mergeCell ref="U9:U11"/>
    <mergeCell ref="C10:D10"/>
    <mergeCell ref="E10:F10"/>
    <mergeCell ref="G10:H10"/>
    <mergeCell ref="I10:J10"/>
    <mergeCell ref="K10:L10"/>
    <mergeCell ref="K11:L11"/>
    <mergeCell ref="B9:L9"/>
    <mergeCell ref="A12:A17"/>
    <mergeCell ref="B12:B17"/>
    <mergeCell ref="C12:C17"/>
    <mergeCell ref="D12:D17"/>
    <mergeCell ref="E12:E17"/>
    <mergeCell ref="F12:F17"/>
    <mergeCell ref="G12:G17"/>
    <mergeCell ref="H12:H17"/>
    <mergeCell ref="U12:U17"/>
    <mergeCell ref="I12:I17"/>
    <mergeCell ref="J12:J17"/>
    <mergeCell ref="K12:K17"/>
    <mergeCell ref="L12:L17"/>
    <mergeCell ref="M12:M17"/>
    <mergeCell ref="N12:N17"/>
  </mergeCells>
  <conditionalFormatting sqref="N12:N32">
    <cfRule type="cellIs" dxfId="26" priority="1" operator="between">
      <formula>0.7501</formula>
      <formula>1</formula>
    </cfRule>
    <cfRule type="cellIs" dxfId="25" priority="2" operator="between">
      <formula>0.001</formula>
      <formula>0.5</formula>
    </cfRule>
    <cfRule type="cellIs" dxfId="24" priority="3" operator="between">
      <formula>50%</formula>
      <formula>75%</formula>
    </cfRule>
  </conditionalFormatting>
  <pageMargins left="0.75" right="0.75" top="1" bottom="1" header="0.5" footer="0.5"/>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5"/>
  <sheetViews>
    <sheetView workbookViewId="0">
      <selection activeCell="A8" sqref="A8:U8"/>
    </sheetView>
  </sheetViews>
  <sheetFormatPr baseColWidth="10" defaultRowHeight="15" x14ac:dyDescent="0.25"/>
  <cols>
    <col min="1" max="1" width="45.7109375" bestFit="1" customWidth="1"/>
    <col min="2" max="2" width="6.140625" bestFit="1" customWidth="1"/>
    <col min="3" max="3" width="6.28515625" customWidth="1"/>
    <col min="4" max="4" width="7.28515625" customWidth="1"/>
    <col min="5" max="5" width="7.140625" bestFit="1" customWidth="1"/>
    <col min="6" max="6" width="7.42578125" customWidth="1"/>
    <col min="7" max="7" width="7.140625" bestFit="1" customWidth="1"/>
    <col min="8" max="8" width="7.5703125" customWidth="1"/>
    <col min="9" max="9" width="7.140625" bestFit="1"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2" x14ac:dyDescent="0.25">
      <c r="Q1" s="7"/>
    </row>
    <row r="2" spans="1:22" ht="16.5" x14ac:dyDescent="0.25">
      <c r="Q2" s="8"/>
    </row>
    <row r="8" spans="1:22" ht="58.5" customHeight="1" x14ac:dyDescent="0.25">
      <c r="A8" s="178" t="s">
        <v>346</v>
      </c>
      <c r="B8" s="178"/>
      <c r="C8" s="178"/>
      <c r="D8" s="178"/>
      <c r="E8" s="178"/>
      <c r="F8" s="178"/>
      <c r="G8" s="178"/>
      <c r="H8" s="178"/>
      <c r="I8" s="178"/>
      <c r="J8" s="178"/>
      <c r="K8" s="178"/>
      <c r="L8" s="178"/>
      <c r="M8" s="178"/>
      <c r="N8" s="178"/>
      <c r="O8" s="178"/>
      <c r="P8" s="178"/>
      <c r="Q8" s="178"/>
      <c r="R8" s="178"/>
      <c r="S8" s="178"/>
      <c r="T8" s="178"/>
      <c r="U8" s="178"/>
    </row>
    <row r="9" spans="1:22" ht="30" customHeight="1" x14ac:dyDescent="0.25">
      <c r="A9" s="188" t="s">
        <v>212</v>
      </c>
      <c r="B9" s="190" t="s">
        <v>213</v>
      </c>
      <c r="C9" s="191"/>
      <c r="D9" s="191"/>
      <c r="E9" s="191"/>
      <c r="F9" s="191"/>
      <c r="G9" s="191"/>
      <c r="H9" s="191"/>
      <c r="I9" s="191"/>
      <c r="J9" s="191"/>
      <c r="K9" s="191"/>
      <c r="L9" s="211"/>
      <c r="M9" s="179" t="s">
        <v>5</v>
      </c>
      <c r="N9" s="180"/>
      <c r="O9" s="190" t="s">
        <v>199</v>
      </c>
      <c r="P9" s="191"/>
      <c r="Q9" s="191"/>
      <c r="R9" s="191"/>
      <c r="S9" s="191"/>
      <c r="T9" s="192"/>
      <c r="U9" s="193" t="s">
        <v>201</v>
      </c>
    </row>
    <row r="10" spans="1:22" ht="30" customHeight="1" x14ac:dyDescent="0.25">
      <c r="A10" s="200"/>
      <c r="B10" s="46"/>
      <c r="C10" s="208" t="s">
        <v>214</v>
      </c>
      <c r="D10" s="209"/>
      <c r="E10" s="208" t="s">
        <v>215</v>
      </c>
      <c r="F10" s="209"/>
      <c r="G10" s="208" t="s">
        <v>216</v>
      </c>
      <c r="H10" s="209"/>
      <c r="I10" s="208" t="s">
        <v>217</v>
      </c>
      <c r="J10" s="209"/>
      <c r="K10" s="202" t="s">
        <v>219</v>
      </c>
      <c r="L10" s="138"/>
      <c r="M10" s="46"/>
      <c r="N10" s="47"/>
      <c r="O10" s="49"/>
      <c r="P10" s="49"/>
      <c r="Q10" s="49"/>
      <c r="R10" s="49"/>
      <c r="S10" s="49"/>
      <c r="T10" s="50"/>
      <c r="U10" s="201"/>
    </row>
    <row r="11" spans="1:22" ht="30" x14ac:dyDescent="0.25">
      <c r="A11" s="189"/>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94"/>
    </row>
    <row r="12" spans="1:22" ht="120" x14ac:dyDescent="0.25">
      <c r="A12" s="143" t="s">
        <v>301</v>
      </c>
      <c r="B12" s="163">
        <v>0.25</v>
      </c>
      <c r="C12" s="164">
        <v>6.25E-2</v>
      </c>
      <c r="D12" s="164">
        <v>0.06</v>
      </c>
      <c r="E12" s="164">
        <v>0.125</v>
      </c>
      <c r="F12" s="164"/>
      <c r="G12" s="164">
        <v>0.1875</v>
      </c>
      <c r="H12" s="164"/>
      <c r="I12" s="164">
        <v>0.25</v>
      </c>
      <c r="J12" s="164"/>
      <c r="K12" s="164">
        <f>+D12</f>
        <v>0.06</v>
      </c>
      <c r="L12" s="259">
        <f>+K12/B12</f>
        <v>0.24</v>
      </c>
      <c r="M12" s="146">
        <v>3</v>
      </c>
      <c r="N12" s="149">
        <f>+S12*T12+S13*T13+S14*T14</f>
        <v>0.24800000000000003</v>
      </c>
      <c r="O12" s="78" t="s">
        <v>302</v>
      </c>
      <c r="P12" s="19"/>
      <c r="Q12" s="81">
        <v>44927</v>
      </c>
      <c r="R12" s="78" t="s">
        <v>304</v>
      </c>
      <c r="S12" s="14">
        <v>0.2</v>
      </c>
      <c r="T12" s="12">
        <v>1</v>
      </c>
      <c r="U12" s="142" t="s">
        <v>334</v>
      </c>
    </row>
    <row r="13" spans="1:22" ht="30" x14ac:dyDescent="0.25">
      <c r="A13" s="144"/>
      <c r="B13" s="249"/>
      <c r="C13" s="257"/>
      <c r="D13" s="257"/>
      <c r="E13" s="257"/>
      <c r="F13" s="257"/>
      <c r="G13" s="257"/>
      <c r="H13" s="257"/>
      <c r="I13" s="257"/>
      <c r="J13" s="257"/>
      <c r="K13" s="162"/>
      <c r="L13" s="260"/>
      <c r="M13" s="147"/>
      <c r="N13" s="150"/>
      <c r="O13" s="78" t="s">
        <v>303</v>
      </c>
      <c r="P13" s="19">
        <v>110000000</v>
      </c>
      <c r="Q13" s="81">
        <v>44928</v>
      </c>
      <c r="R13" s="81">
        <v>45291</v>
      </c>
      <c r="S13" s="14">
        <v>0.6</v>
      </c>
      <c r="T13" s="12">
        <v>0.06</v>
      </c>
      <c r="U13" s="140"/>
    </row>
    <row r="14" spans="1:22" ht="60" x14ac:dyDescent="0.25">
      <c r="A14" s="145"/>
      <c r="B14" s="262"/>
      <c r="C14" s="258"/>
      <c r="D14" s="258"/>
      <c r="E14" s="258"/>
      <c r="F14" s="258"/>
      <c r="G14" s="258"/>
      <c r="H14" s="258"/>
      <c r="I14" s="258"/>
      <c r="J14" s="258"/>
      <c r="K14" s="156"/>
      <c r="L14" s="261"/>
      <c r="M14" s="148"/>
      <c r="N14" s="151"/>
      <c r="O14" s="78" t="s">
        <v>60</v>
      </c>
      <c r="P14" s="19"/>
      <c r="Q14" s="81">
        <v>45261</v>
      </c>
      <c r="R14" s="81">
        <v>45291</v>
      </c>
      <c r="S14" s="14">
        <v>0.2</v>
      </c>
      <c r="T14" s="12">
        <v>0.06</v>
      </c>
      <c r="U14" s="141"/>
    </row>
    <row r="15" spans="1:22" x14ac:dyDescent="0.25">
      <c r="L15" s="116">
        <f>+L12</f>
        <v>0.24</v>
      </c>
      <c r="N15" s="10">
        <f>+N12</f>
        <v>0.24800000000000003</v>
      </c>
      <c r="V15" s="66"/>
    </row>
  </sheetData>
  <mergeCells count="27">
    <mergeCell ref="A8:U8"/>
    <mergeCell ref="A9:A11"/>
    <mergeCell ref="M9:N9"/>
    <mergeCell ref="O9:T9"/>
    <mergeCell ref="U9:U11"/>
    <mergeCell ref="C10:D10"/>
    <mergeCell ref="E10:F10"/>
    <mergeCell ref="G10:H10"/>
    <mergeCell ref="I10:J10"/>
    <mergeCell ref="K10:L10"/>
    <mergeCell ref="K11:L11"/>
    <mergeCell ref="B9:L9"/>
    <mergeCell ref="A12:A14"/>
    <mergeCell ref="B12:B14"/>
    <mergeCell ref="C12:C14"/>
    <mergeCell ref="D12:D14"/>
    <mergeCell ref="E12:E14"/>
    <mergeCell ref="F12:F14"/>
    <mergeCell ref="G12:G14"/>
    <mergeCell ref="H12:H14"/>
    <mergeCell ref="U12:U14"/>
    <mergeCell ref="I12:I14"/>
    <mergeCell ref="J12:J14"/>
    <mergeCell ref="K12:K14"/>
    <mergeCell ref="L12:L14"/>
    <mergeCell ref="M12:M14"/>
    <mergeCell ref="N12:N14"/>
  </mergeCells>
  <conditionalFormatting sqref="N12:N29">
    <cfRule type="cellIs" dxfId="23" priority="1" operator="between">
      <formula>0.7501</formula>
      <formula>1</formula>
    </cfRule>
    <cfRule type="cellIs" dxfId="22" priority="2" operator="between">
      <formula>0.001</formula>
      <formula>0.5</formula>
    </cfRule>
    <cfRule type="cellIs" dxfId="21" priority="3" operator="between">
      <formula>50%</formula>
      <formula>75%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RESUMEN</vt:lpstr>
      <vt:lpstr>reporte (2)</vt:lpstr>
      <vt:lpstr>Consolidado</vt:lpstr>
      <vt:lpstr>Identificación y priorización</vt:lpstr>
      <vt:lpstr>Preparación y formulación</vt:lpstr>
      <vt:lpstr>Implementación y seguimiento</vt:lpstr>
      <vt:lpstr>Direccionamiento estrategico</vt:lpstr>
      <vt:lpstr>Gestión de comunicaciones</vt:lpstr>
      <vt:lpstr>Gestión del talento Humano</vt:lpstr>
      <vt:lpstr>Gestión contractual</vt:lpstr>
      <vt:lpstr>Gestión Adminstrativa</vt:lpstr>
      <vt:lpstr>Gestión de tecnologías de la in</vt:lpstr>
      <vt:lpstr>Gestión Jurídica</vt:lpstr>
      <vt:lpstr>Evaluación control y mejoramien</vt:lpstr>
      <vt:lpstr>Administración de Recurso</vt:lpstr>
      <vt:lpstr>Gestión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Ignacio Gutiérrez Varg</dc:creator>
  <cp:lastModifiedBy>Julio Ignacio Gutiérrez Vargas</cp:lastModifiedBy>
  <dcterms:created xsi:type="dcterms:W3CDTF">2022-07-22T22:08:20Z</dcterms:created>
  <dcterms:modified xsi:type="dcterms:W3CDTF">2023-05-25T16:42:12Z</dcterms:modified>
</cp:coreProperties>
</file>