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3\Informes\Plan de Acción\"/>
    </mc:Choice>
  </mc:AlternateContent>
  <bookViews>
    <workbookView xWindow="0" yWindow="0" windowWidth="14445" windowHeight="10350"/>
  </bookViews>
  <sheets>
    <sheet name="RESUMEN" sheetId="16" r:id="rId1"/>
    <sheet name="reporte (2)" sheetId="1" state="hidden" r:id="rId2"/>
    <sheet name="Consolidado" sheetId="2" state="hidden" r:id="rId3"/>
    <sheet name="Identificación y priorización" sheetId="3" r:id="rId4"/>
    <sheet name="Preparación y formulación" sheetId="4" r:id="rId5"/>
    <sheet name="Implementación y seguimiento" sheetId="5" r:id="rId6"/>
    <sheet name="Direccionamiento estrategico" sheetId="6" r:id="rId7"/>
    <sheet name="Gestión de comunicaciones" sheetId="7" r:id="rId8"/>
    <sheet name="Gestión del talento Humano" sheetId="10" r:id="rId9"/>
    <sheet name="Gestión contractual" sheetId="9" r:id="rId10"/>
    <sheet name="Gestión Adminstrativa" sheetId="8" r:id="rId11"/>
    <sheet name="Gestión de tecnologías de la in" sheetId="11" r:id="rId12"/>
    <sheet name="Gestión Jurídica" sheetId="12" r:id="rId13"/>
    <sheet name="Evaluación control y mejoramien" sheetId="13" r:id="rId14"/>
    <sheet name="Administración de Recurso" sheetId="15" r:id="rId15"/>
    <sheet name="Gestión Financiera" sheetId="17" r:id="rId16"/>
  </sheets>
  <calcPr calcId="162913"/>
</workbook>
</file>

<file path=xl/calcChain.xml><?xml version="1.0" encoding="utf-8"?>
<calcChain xmlns="http://schemas.openxmlformats.org/spreadsheetml/2006/main">
  <c r="K14" i="4" l="1"/>
  <c r="L22" i="4"/>
  <c r="L14" i="4"/>
  <c r="L24" i="4" s="1"/>
  <c r="K22" i="4"/>
  <c r="K12" i="17"/>
  <c r="N15" i="15" l="1"/>
  <c r="K15" i="15"/>
  <c r="L12" i="13" l="1"/>
  <c r="K12" i="12"/>
  <c r="K12" i="11" l="1"/>
  <c r="K12" i="9"/>
  <c r="K12" i="7"/>
  <c r="N15" i="6" l="1"/>
  <c r="K15" i="6"/>
  <c r="L15" i="6" s="1"/>
  <c r="L12" i="6"/>
  <c r="K16" i="5"/>
  <c r="K14" i="5"/>
  <c r="K12" i="5"/>
  <c r="N24" i="4" l="1"/>
  <c r="N22" i="4"/>
  <c r="N14" i="4" l="1"/>
  <c r="K12" i="4" l="1"/>
  <c r="N12" i="3" l="1"/>
  <c r="K12" i="3"/>
  <c r="K18" i="3" l="1"/>
  <c r="N12" i="4" l="1"/>
  <c r="L13" i="4"/>
  <c r="N12" i="8" l="1"/>
  <c r="K12" i="8"/>
  <c r="K12" i="6" l="1"/>
  <c r="H17" i="16" l="1"/>
  <c r="L15" i="13"/>
  <c r="H22" i="16" s="1"/>
  <c r="L14" i="5" l="1"/>
  <c r="J16" i="5"/>
  <c r="L12" i="5"/>
  <c r="K12" i="10"/>
  <c r="W20" i="15" l="1"/>
  <c r="N12" i="15"/>
  <c r="K12" i="13"/>
  <c r="N12" i="13"/>
  <c r="N12" i="7" l="1"/>
  <c r="N12" i="5"/>
  <c r="N18" i="3"/>
  <c r="N12" i="17" l="1"/>
  <c r="N14" i="17" s="1"/>
  <c r="N12" i="11"/>
  <c r="L12" i="17"/>
  <c r="L14" i="17" s="1"/>
  <c r="H23" i="16" s="1"/>
  <c r="F23" i="16" l="1"/>
  <c r="L12" i="3" l="1"/>
  <c r="L17" i="6" l="1"/>
  <c r="L12" i="15" l="1"/>
  <c r="L15" i="15"/>
  <c r="L19" i="15" s="1"/>
  <c r="H24" i="16" s="1"/>
  <c r="L12" i="8" l="1"/>
  <c r="L14" i="8" s="1"/>
  <c r="H19" i="16" s="1"/>
  <c r="N19" i="15" l="1"/>
  <c r="F24" i="16" s="1"/>
  <c r="N15" i="13"/>
  <c r="F22" i="16" s="1"/>
  <c r="N12" i="12"/>
  <c r="N15" i="12" s="1"/>
  <c r="F21" i="16" s="1"/>
  <c r="L12" i="12"/>
  <c r="L15" i="12" s="1"/>
  <c r="H21" i="16" s="1"/>
  <c r="N14" i="11"/>
  <c r="F20" i="16" s="1"/>
  <c r="L12" i="11"/>
  <c r="L14" i="11" s="1"/>
  <c r="H20" i="16" s="1"/>
  <c r="N14" i="8"/>
  <c r="F19" i="16" s="1"/>
  <c r="N12" i="9"/>
  <c r="N15" i="9" s="1"/>
  <c r="F18" i="16" s="1"/>
  <c r="L12" i="9"/>
  <c r="L15" i="9" s="1"/>
  <c r="H18" i="16" s="1"/>
  <c r="N12" i="10"/>
  <c r="N15" i="10" s="1"/>
  <c r="F17" i="16" s="1"/>
  <c r="L12" i="10"/>
  <c r="L15" i="10" s="1"/>
  <c r="N18" i="7"/>
  <c r="F16" i="16" s="1"/>
  <c r="L12" i="7"/>
  <c r="L18" i="7" s="1"/>
  <c r="H16" i="16" s="1"/>
  <c r="N12" i="6" l="1"/>
  <c r="H15" i="16"/>
  <c r="N16" i="5"/>
  <c r="L16" i="5"/>
  <c r="L18" i="5" s="1"/>
  <c r="H14" i="16" s="1"/>
  <c r="N14" i="5"/>
  <c r="N19" i="4"/>
  <c r="L19" i="4"/>
  <c r="N16" i="4"/>
  <c r="L16" i="4"/>
  <c r="L12" i="4"/>
  <c r="N17" i="6" l="1"/>
  <c r="F15" i="16" s="1"/>
  <c r="H13" i="16"/>
  <c r="F13" i="16"/>
  <c r="N18" i="5"/>
  <c r="F14" i="16" s="1"/>
  <c r="L24" i="3"/>
  <c r="L15" i="3"/>
  <c r="L18" i="3" l="1"/>
  <c r="L26" i="3" s="1"/>
  <c r="H12" i="16" s="1"/>
  <c r="I12" i="16" s="1"/>
  <c r="N24" i="3" l="1"/>
  <c r="N15" i="3"/>
  <c r="N26" i="3" s="1"/>
  <c r="N60" i="2"/>
  <c r="N59" i="2"/>
  <c r="F12" i="16" l="1"/>
  <c r="G12" i="16" s="1"/>
  <c r="E81" i="2"/>
  <c r="E77" i="2"/>
  <c r="E65" i="2" l="1"/>
  <c r="E32" i="2" l="1"/>
  <c r="E37" i="2"/>
  <c r="E11" i="2"/>
  <c r="E13" i="2" l="1"/>
  <c r="E22" i="2"/>
  <c r="E74" i="2"/>
  <c r="E71" i="2"/>
  <c r="E69" i="2"/>
  <c r="E67" i="2"/>
  <c r="E63" i="2"/>
  <c r="E61" i="2"/>
  <c r="E59" i="2"/>
  <c r="E56" i="2"/>
  <c r="E55" i="2"/>
  <c r="E50" i="2"/>
  <c r="E47" i="2"/>
  <c r="E44" i="2"/>
  <c r="E41" i="2"/>
  <c r="E38" i="2"/>
  <c r="E30" i="2"/>
  <c r="E27" i="2"/>
  <c r="E19" i="2"/>
  <c r="E16" i="2"/>
</calcChain>
</file>

<file path=xl/comments1.xml><?xml version="1.0" encoding="utf-8"?>
<comments xmlns="http://schemas.openxmlformats.org/spreadsheetml/2006/main">
  <authors>
    <author>Julio Ignacio Gutiérrez Vargas</author>
  </authors>
  <commentList>
    <comment ref="E17" authorId="0" shapeId="0">
      <text>
        <r>
          <rPr>
            <b/>
            <sz val="9"/>
            <color indexed="81"/>
            <rFont val="Tahoma"/>
            <charset val="1"/>
          </rPr>
          <t>Julio Ignacio Gutiérrez Vargas:</t>
        </r>
        <r>
          <rPr>
            <sz val="9"/>
            <color indexed="81"/>
            <rFont val="Tahoma"/>
            <charset val="1"/>
          </rPr>
          <t xml:space="preserve">
No reportaron avance del 2º trimestre 2023</t>
        </r>
      </text>
    </comment>
    <comment ref="E19" authorId="0" shapeId="0">
      <text>
        <r>
          <rPr>
            <b/>
            <sz val="9"/>
            <color indexed="81"/>
            <rFont val="Tahoma"/>
            <charset val="1"/>
          </rPr>
          <t>Julio Ignacio Gutiérrez Vargas:</t>
        </r>
        <r>
          <rPr>
            <sz val="9"/>
            <color indexed="81"/>
            <rFont val="Tahoma"/>
            <charset val="1"/>
          </rPr>
          <t xml:space="preserve">
No reportaron avance del 2º trimestre 2023</t>
        </r>
      </text>
    </comment>
  </commentList>
</comments>
</file>

<file path=xl/comments10.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Avance de la Implementación de las  unidades del Portafolio de Proyectos del PETI en la vigencia 2023</t>
        </r>
      </text>
    </comment>
  </commentList>
</comments>
</file>

<file path=xl/comments11.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Avance de implementación de la política de prevención de daño antijurídico en la vigencia 2023</t>
        </r>
      </text>
    </comment>
  </commentList>
</comments>
</file>

<file path=xl/comments1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Trabajo de Control Interno 2023</t>
        </r>
      </text>
    </comment>
  </commentList>
</comments>
</file>

<file path=xl/comments13.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recursos entregados en administración ejecutados presupuestalmente</t>
        </r>
      </text>
    </comment>
    <comment ref="A15" authorId="0" shapeId="0">
      <text>
        <r>
          <rPr>
            <b/>
            <sz val="9"/>
            <color indexed="81"/>
            <rFont val="Tahoma"/>
            <family val="2"/>
          </rPr>
          <t>Julio Ignacio Gutiérrez Varg:</t>
        </r>
        <r>
          <rPr>
            <sz val="9"/>
            <color indexed="81"/>
            <rFont val="Tahoma"/>
            <family val="2"/>
          </rPr>
          <t xml:space="preserve">
indicadores:
- Donaciones internacionales en especie canalizadas,alineadas al Plan Nacional de Desarrollo</t>
        </r>
      </text>
    </comment>
  </commentList>
</comments>
</file>

<file path=xl/comments14.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oportunidad de la entrega de los estados financieros</t>
        </r>
      </text>
    </comment>
  </commentList>
</comments>
</file>

<file path=xl/comments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Alineación de los recursos de cooperación internacional a las 5 prioridades definidas en la ENCI 2023-2026.  (Mega Meta)</t>
        </r>
      </text>
    </comment>
    <comment ref="A15" authorId="0" shapeId="0">
      <text>
        <r>
          <rPr>
            <b/>
            <sz val="9"/>
            <color indexed="81"/>
            <rFont val="Tahoma"/>
            <family val="2"/>
          </rPr>
          <t>Julio Ignacio Gutiérrez Varg:</t>
        </r>
        <r>
          <rPr>
            <sz val="9"/>
            <color indexed="81"/>
            <rFont val="Tahoma"/>
            <family val="2"/>
          </rPr>
          <t xml:space="preserve">
Indicador:
Estrategia País que incluyen mecanismos innovadores de cooperación internacional</t>
        </r>
      </text>
    </comment>
    <comment ref="A18" authorId="0" shapeId="0">
      <text>
        <r>
          <rPr>
            <b/>
            <sz val="9"/>
            <color indexed="81"/>
            <rFont val="Tahoma"/>
            <family val="2"/>
          </rPr>
          <t>Julio Ignacio Gutiérrez Varg:</t>
        </r>
        <r>
          <rPr>
            <sz val="9"/>
            <color indexed="81"/>
            <rFont val="Tahoma"/>
            <family val="2"/>
          </rPr>
          <t xml:space="preserve">
Indicador:
Recursos de cooperación internacional no reembolsables movilizados (MEGAMETA)</t>
        </r>
      </text>
    </comment>
    <comment ref="A24" authorId="0" shapeId="0">
      <text>
        <r>
          <rPr>
            <b/>
            <sz val="9"/>
            <color indexed="81"/>
            <rFont val="Tahoma"/>
            <family val="2"/>
          </rPr>
          <t>Julio Ignacio Gutiérrez Varg:</t>
        </r>
        <r>
          <rPr>
            <sz val="9"/>
            <color indexed="81"/>
            <rFont val="Tahoma"/>
            <family val="2"/>
          </rPr>
          <t xml:space="preserve">
Indicador
Productos de análisis de la ayuda oficial al desarrollo, elaborados.</t>
        </r>
      </text>
    </comment>
  </commentList>
</comments>
</file>

<file path=xl/comments3.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Indicadores:
- Avance en la ejecución para la realización de espacios de articulación interinstitucional del Sistema Nacional de Cooperación Internacional.
- Acciones de fortalecimiento de capacidades en gestión de cooperación internacional realizadas. </t>
        </r>
      </text>
    </comment>
    <comment ref="R13" authorId="0" shapeId="0">
      <text>
        <r>
          <rPr>
            <b/>
            <sz val="9"/>
            <color indexed="81"/>
            <rFont val="Tahoma"/>
            <family val="2"/>
          </rPr>
          <t>Julio Ignacio Gutiérrez Varg:</t>
        </r>
        <r>
          <rPr>
            <sz val="9"/>
            <color indexed="81"/>
            <rFont val="Tahoma"/>
            <family val="2"/>
          </rPr>
          <t xml:space="preserve">
Corregir en brújula, quedo diciembre 31</t>
        </r>
      </text>
    </comment>
    <comment ref="A14" authorId="0" shapeId="0">
      <text>
        <r>
          <rPr>
            <b/>
            <sz val="9"/>
            <color indexed="81"/>
            <rFont val="Tahoma"/>
            <family val="2"/>
          </rPr>
          <t>Julio Ignacio Gutiérrez Varg:</t>
        </r>
        <r>
          <rPr>
            <sz val="9"/>
            <color indexed="81"/>
            <rFont val="Tahoma"/>
            <family val="2"/>
          </rPr>
          <t xml:space="preserve">
Indicador:
Avance en ejecución de recursos para el desarrollo de intercambios de conocimientos Col-Col </t>
        </r>
      </text>
    </comment>
    <comment ref="A16" authorId="0" shapeId="0">
      <text>
        <r>
          <rPr>
            <b/>
            <sz val="9"/>
            <color indexed="81"/>
            <rFont val="Tahoma"/>
            <family val="2"/>
          </rPr>
          <t>Julio Ignacio Gutiérrez Varg:</t>
        </r>
        <r>
          <rPr>
            <sz val="9"/>
            <color indexed="81"/>
            <rFont val="Tahoma"/>
            <family val="2"/>
          </rPr>
          <t xml:space="preserve">
Indicador:
Asignación de recursos de contrapartida nacional a proyectos de Cooperación Internacional alineados con la ENCI 2023-2026.</t>
        </r>
      </text>
    </comment>
    <comment ref="A19" authorId="0" shapeId="0">
      <text>
        <r>
          <rPr>
            <b/>
            <sz val="9"/>
            <color indexed="81"/>
            <rFont val="Tahoma"/>
            <family val="2"/>
          </rPr>
          <t>Julio Ignacio Gutiérrez Varg:</t>
        </r>
        <r>
          <rPr>
            <sz val="9"/>
            <color indexed="81"/>
            <rFont val="Tahoma"/>
            <family val="2"/>
          </rPr>
          <t xml:space="preserve">
Indicadore:
- Estrategia Nacional de Cooperación Internacional - ENCI (o documento que haga sus veces) 2022-2026 elaborada</t>
        </r>
      </text>
    </comment>
    <comment ref="A22" authorId="0" shapeId="0">
      <text>
        <r>
          <rPr>
            <b/>
            <sz val="9"/>
            <color indexed="81"/>
            <rFont val="Tahoma"/>
            <family val="2"/>
          </rPr>
          <t>Julio Ignacio Gutiérrez Varg:</t>
        </r>
        <r>
          <rPr>
            <sz val="9"/>
            <color indexed="81"/>
            <rFont val="Tahoma"/>
            <family val="2"/>
          </rPr>
          <t xml:space="preserve">
Indicador:
 Proyecto estructurado y seguimiento a la implementación de alianzas multiactor. </t>
        </r>
      </text>
    </comment>
  </commentList>
</comments>
</file>

<file path=xl/comments4.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Número de alianzas establecidas de oferta y demanda de cooperación sur-sur </t>
        </r>
      </text>
    </comment>
    <comment ref="A14" authorId="0" shapeId="0">
      <text>
        <r>
          <rPr>
            <b/>
            <sz val="9"/>
            <color indexed="81"/>
            <rFont val="Tahoma"/>
            <family val="2"/>
          </rPr>
          <t>Julio Ignacio Gutiérrez Varg:</t>
        </r>
        <r>
          <rPr>
            <sz val="9"/>
            <color indexed="81"/>
            <rFont val="Tahoma"/>
            <family val="2"/>
          </rPr>
          <t xml:space="preserve">
Indicador:
Proyectos de cooperación Sur Sur y Triangular alineados al Plan Nacional de Desarrollo y a la ENCI</t>
        </r>
      </text>
    </comment>
    <comment ref="A16" authorId="0" shapeId="0">
      <text>
        <r>
          <rPr>
            <b/>
            <sz val="9"/>
            <color indexed="81"/>
            <rFont val="Tahoma"/>
            <family val="2"/>
          </rPr>
          <t>Julio Ignacio Gutiérrez Varg:</t>
        </r>
        <r>
          <rPr>
            <sz val="9"/>
            <color indexed="81"/>
            <rFont val="Tahoma"/>
            <family val="2"/>
          </rPr>
          <t xml:space="preserve">
Indicador:
Número de productos de conocimiento</t>
        </r>
      </text>
    </comment>
  </commentList>
</comments>
</file>

<file path=xl/comments5.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 Plan Maestro de Planeación, seguimiento y evaluación vigencia 2023
</t>
        </r>
      </text>
    </comment>
    <comment ref="A15" authorId="0" shapeId="0">
      <text>
        <r>
          <rPr>
            <b/>
            <sz val="9"/>
            <color indexed="81"/>
            <rFont val="Tahoma"/>
            <family val="2"/>
          </rPr>
          <t>Julio Ignacio Gutiérrez Varg:</t>
        </r>
        <r>
          <rPr>
            <sz val="9"/>
            <color indexed="81"/>
            <rFont val="Tahoma"/>
            <family val="2"/>
          </rPr>
          <t xml:space="preserve">
- Porcentaje de avance en la implementación del plan de trabajo para la estructuración y puesta en funcionamiento del observatorio en la vigencia 2023</t>
        </r>
      </text>
    </comment>
  </commentList>
</comments>
</file>

<file path=xl/comments6.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 Comunicaciones en la vigencia 2023</t>
        </r>
      </text>
    </comment>
    <comment ref="Q16" authorId="0" shapeId="0">
      <text>
        <r>
          <rPr>
            <b/>
            <sz val="9"/>
            <color indexed="81"/>
            <rFont val="Tahoma"/>
            <family val="2"/>
          </rPr>
          <t>Julio Ignacio Gutiérrez Varg:</t>
        </r>
        <r>
          <rPr>
            <sz val="9"/>
            <color indexed="81"/>
            <rFont val="Tahoma"/>
            <family val="2"/>
          </rPr>
          <t xml:space="preserve">
La fecha la fecha inicial era 1 de julio de 2023</t>
        </r>
      </text>
    </comment>
  </commentList>
</comments>
</file>

<file path=xl/comments7.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del Talento Humano en la vigencia 2023</t>
        </r>
      </text>
    </comment>
    <comment ref="R12" authorId="0" shapeId="0">
      <text>
        <r>
          <rPr>
            <b/>
            <sz val="9"/>
            <color indexed="81"/>
            <rFont val="Tahoma"/>
            <family val="2"/>
          </rPr>
          <t>Julio Ignacio Gutiérrez Varg:</t>
        </r>
        <r>
          <rPr>
            <sz val="9"/>
            <color indexed="81"/>
            <rFont val="Tahoma"/>
            <family val="2"/>
          </rPr>
          <t xml:space="preserve">
</t>
        </r>
        <r>
          <rPr>
            <sz val="12"/>
            <color indexed="81"/>
            <rFont val="Tahoma"/>
            <family val="2"/>
          </rPr>
          <t>Se modificó la fecha final para poder efectuar la notificación del avance del primer trimestre 2023</t>
        </r>
      </text>
    </comment>
  </commentList>
</comments>
</file>

<file path=xl/comments8.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cumplimiento Plan de fortalecmiento de las capacidades internas para estructurar procesos precontractuales.</t>
        </r>
      </text>
    </comment>
  </commentList>
</comments>
</file>

<file path=xl/comments9.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actividades del Plan Institucional de Archivos (PINAR) y del programa de Gestión Documental (PGD)</t>
        </r>
      </text>
    </comment>
  </commentList>
</comments>
</file>

<file path=xl/sharedStrings.xml><?xml version="1.0" encoding="utf-8"?>
<sst xmlns="http://schemas.openxmlformats.org/spreadsheetml/2006/main" count="884" uniqueCount="350">
  <si>
    <t>Reporte consolidado</t>
  </si>
  <si>
    <t>PEI</t>
  </si>
  <si>
    <t>Avance</t>
  </si>
  <si>
    <t>Planes</t>
  </si>
  <si>
    <t>Peso</t>
  </si>
  <si>
    <t>Proyecto</t>
  </si>
  <si>
    <t>Actividades (Hito)</t>
  </si>
  <si>
    <t>Tareas</t>
  </si>
  <si>
    <t>Plan Estratégico Institucional</t>
  </si>
  <si>
    <t>28,09</t>
  </si>
  <si>
    <t>PLAN DE ACCIÓN INSTITUCIONAL 2022</t>
  </si>
  <si>
    <t>28,63</t>
  </si>
  <si>
    <t>Alianzas estratégicas de Oferta y Demanda de CSS establecidas a través alianzas público privadas, acuerdos de contribución o donaciones dirigidas a apalancar planes de trabajo</t>
  </si>
  <si>
    <t>20,84</t>
  </si>
  <si>
    <t>Negociar las alianzas de oferta y demanda de cooperación sur-sur</t>
  </si>
  <si>
    <t>Hacer seguimiento a las alianzas de oferta y demanda de cooperación sur-sur</t>
  </si>
  <si>
    <t>16,67</t>
  </si>
  <si>
    <t>Implementación de la política de prevención de daño antijurídico en las vigencias 2022</t>
  </si>
  <si>
    <t>36,25</t>
  </si>
  <si>
    <t>Realizar mesas de trabajo interinstitucional con entidades aliadas técnicas, beneficiarias, ejecutoras y oferentes de cooperación internacional técnica y financiera no reembolsable, a solicitud de las Direcciones Técnicas y áreas de trabajo de la Age</t>
  </si>
  <si>
    <t>37,5</t>
  </si>
  <si>
    <t>Realizar un espacio de conocimiento con supervisores de contratos de APC-Colombia.</t>
  </si>
  <si>
    <t>Realizar dos conversatorios: Uno dirigido al Grupo interno de trabajo de gestión del Talento Humano de APC-Colombia, con la Comisión Nacional del Servicio Civil, a través del instrumento que la Comisión disponga, respecto al impacto del concurso</t>
  </si>
  <si>
    <t>Proyecto estructurado, producto de la Coordinación de la Estrategia de Alianzas Multiactor, para el desarrollo sostenible</t>
  </si>
  <si>
    <t>27,4</t>
  </si>
  <si>
    <t>Llevar a cabo la estrategia de articulación con el Sistema Nacional de Competitividad e Innovación</t>
  </si>
  <si>
    <t>Apoyar la estructuración de un proyecto de alianzas multiactor</t>
  </si>
  <si>
    <t>Articular los actores que intervienen en la implementación del proyecto de alianzas multiactor</t>
  </si>
  <si>
    <t>Implementación del Plan de trabajo de Control Interno 2022</t>
  </si>
  <si>
    <t>Realizar auditorías de gestión</t>
  </si>
  <si>
    <t>Elaborar los informes de ley</t>
  </si>
  <si>
    <t>Asesorar a los procesos y atender las consultas efectuadas</t>
  </si>
  <si>
    <t>Implementación del Plan Estratégico de Comunicaciones (PEC) en la vigencia 2022</t>
  </si>
  <si>
    <t>Elaborar y publicar el boletín virtual externo La Cooperación es de Todos</t>
  </si>
  <si>
    <t>Elaborar y publicar el boletín interno Noticias Clave</t>
  </si>
  <si>
    <t>Realizar visibilización de la Macrorueda de Filantropía Privada Internacional</t>
  </si>
  <si>
    <t>Posicionar la gestión de la Agencia y hacer rendición de cuentas de este periodo de gobierno a través de plataformas virtuales</t>
  </si>
  <si>
    <t>Alineación de al menos el 80% de la Cooperación Internacional a las prioridades definidas en la ENCI 2019-2022</t>
  </si>
  <si>
    <t>20,7</t>
  </si>
  <si>
    <t>Elaborar y hacer seguimiento a mínimo 20 planes de trabajo para la vigencia 2022 con las fuentes oficiales y no oficiales de cooperación internacional.</t>
  </si>
  <si>
    <t>Elaborar reportes trimestrales de recursos de la cooperación internacional registrados en CÍCLOPE, alineados con la ENCI 2019-2022</t>
  </si>
  <si>
    <t>Realizar evento de Alianzas con Resultados 2022 con las fuentes oficiales y no oficiales, de los resultados obtenidos de la gestión y coordinación de la cooperación internacional</t>
  </si>
  <si>
    <t>Establecimiento de 2 nuevos mecanismos de cooperación internacional con socios tradicionales y/o no tradicionales</t>
  </si>
  <si>
    <t>Apoyar la organización de Macrorrueda de Filantropía y la articulación de actores internacionales</t>
  </si>
  <si>
    <t>Seguimiento a los resultados de la Macrorrueda, de acuerdo a las directrices de la Dirección general</t>
  </si>
  <si>
    <t>Movilización de 400 millones de dólares no reembolsables de la Cooperación Internacional durante la vigencia 2022</t>
  </si>
  <si>
    <t>24,4</t>
  </si>
  <si>
    <t>Identificar y publicar 190 convocatorias de cooperación internacional</t>
  </si>
  <si>
    <t>24,5</t>
  </si>
  <si>
    <t>Acompañar técnicamente 17 convocatorias de cooperación internacional a organizaciones de la sociedad civil</t>
  </si>
  <si>
    <t>Brindar Acompañamiento técnico a 1 Estrategia País y/o Acuerdos Marcos de Cooperación.</t>
  </si>
  <si>
    <t>Hacer seguimiento técnico a mínimo 6 Estrategias País y/o Acuerdos Marcos de Cooperación.</t>
  </si>
  <si>
    <t>Implementar los procedimientos de Constancia de registros de proyectos y expedición de certificados de utilidad común.</t>
  </si>
  <si>
    <t>Balance de la implementación de la Estrategia Nacional de Cooperación Internacional ENCI 2019-2023</t>
  </si>
  <si>
    <t>Elaborar un documento de balance y recomendaciones frente a la Estrategia Nacional de Cooperación Internacional, a partir de los seguimientos de los planes de trabajo sectoriales y territoriales de cooperación internacional y demás insumos estratégic</t>
  </si>
  <si>
    <t>Implementación de la quinta fase Plan Estratégico del Talento Humano (PETH).</t>
  </si>
  <si>
    <t>40,25</t>
  </si>
  <si>
    <t>Formular y publicar los planes que conforman el Plan Estratégico de Talento Hunmano (Plan Institucional de Capacitación, Plan de Estímulos e Incentivos, Plan Anual de Vacantes, Plan Anual de Vacaciones, Plan de Previsión del Talento Humano y Sistema</t>
  </si>
  <si>
    <t>Gestionar, orientar la ejecución y desarrollo de los planes formulados que conforman el PETH</t>
  </si>
  <si>
    <t>25,42</t>
  </si>
  <si>
    <t>Realizar análisis de los resultados de la implementación de los planes bajo responsabilidad del proceso de Talento Humano</t>
  </si>
  <si>
    <t>Identificación, cofinanciación y seguimiento a 6 proyectos de cooperación internacional con recursos de contrapartida nacional, alineados con la ENCI 2019-2022</t>
  </si>
  <si>
    <t>12,5</t>
  </si>
  <si>
    <t>Identificar, evaluar y priorizar los proyectos de cooperación suceptibles a ser apoyados con recursos de contrapartida nacional</t>
  </si>
  <si>
    <t>Suscribir los convenios que formalizan los proyectos</t>
  </si>
  <si>
    <t>Supervisar la ejecución de los convenios que formalizan los proyectos</t>
  </si>
  <si>
    <t>Fortalecimiento de la disponibilidad, integridad y confidencialidad de la información para la toma de decisiones</t>
  </si>
  <si>
    <t>Definir la arquitectura empresarial de la entidad, a nivel de TICS, información, aplicaciones e infraestructura tecnológica, para optimizar procesos.</t>
  </si>
  <si>
    <t>Implementar las actividades del plan estratégico de tecnologias de la información durante y realizar seguimiento a su ejecución</t>
  </si>
  <si>
    <t>Gestionar las acciones necesarias para obtener la certificación en la norma NTC ISO 27001:2013</t>
  </si>
  <si>
    <t>Dinamización del Sistema Nacional de Cooperación Internacional de Colombia</t>
  </si>
  <si>
    <t>33,75</t>
  </si>
  <si>
    <t>Llevar a cabo actividades de fortalecimiento de capacidades en gestión de cooperación internacional, orientadas a actores territoriales y nacionales.</t>
  </si>
  <si>
    <t>Apoyar la articulación de los actores nacionales públicos y privados, en el ejercicio de la macrorueda de cooperación con la filantropía internacional.</t>
  </si>
  <si>
    <t>Hacer seguimiento a los resultados obtenidos con el desarrollo de la primera macrorueda de cooperación con filantropía internacional.</t>
  </si>
  <si>
    <t>Ejecución de recursos de cooperación internacional no reembolsable administrados por la Entidad</t>
  </si>
  <si>
    <t>14,75</t>
  </si>
  <si>
    <t>Revisar y actualizar la documentación asociada al proceso de administración de recursos de cooperación internacional no reembolsable</t>
  </si>
  <si>
    <t>Programar la distribución y ejecución de los recursos entregados en administración, conforme a la voluntad del donante y en coordinación con el aliado técnico</t>
  </si>
  <si>
    <t>Gestionar las acciones necesarias para la recolección y elaboración de documentos técnicos que permitan dar inicio a los procesos de contratación</t>
  </si>
  <si>
    <t>Ejecutar los recursos de cooperación internacional no reembolsables entregados en administración a APC - Colombia.</t>
  </si>
  <si>
    <t>Realizar seguimiento a la ejecución de los recursos de cooperación internacional no reembolsable administrados por APC - Colombia.</t>
  </si>
  <si>
    <t>Proyectos ejecutados de CSS o Triangular en alineación a las prioridades de los mecanismos de integración regional de América Latina.</t>
  </si>
  <si>
    <t>Hacer seguimiento a los proyectos en el marco de las instancias de los mecanismos de integración regional de America Latina</t>
  </si>
  <si>
    <t>Canalización de donaciones en especie</t>
  </si>
  <si>
    <t>Promocionar a nivel interno y externo el instrumento que orienta el procedimiento actualizado de donaciones en especie en la entidad</t>
  </si>
  <si>
    <t>Otorgar los poderes requeridos para los trámites de nacionalización de las donaciones en especie</t>
  </si>
  <si>
    <t>Realizar los trámites correspondientes para que las donaciones en especie sean canalizadas hacia los beneficiarios finales, despues de recibir confirmación de la nacionalización de la mercancia</t>
  </si>
  <si>
    <t>Proyectos de Cooperación Sur-Sur ejecutados en doble vía con países de América Latina y el Caribe. (Megameta)</t>
  </si>
  <si>
    <t>21,25</t>
  </si>
  <si>
    <t>Hacer seguimiento a los proyectos en doble vía con países de América Latina y el Caribe</t>
  </si>
  <si>
    <t>17,5</t>
  </si>
  <si>
    <t>Nuevos socios de África, Sudeste Asiático y Eurasia con proyectos de CSS o Triangular en ejecución, bajo el modelo de agregación de valor. (Megameta)</t>
  </si>
  <si>
    <t>26,25</t>
  </si>
  <si>
    <t>Negociar los nuevos socios de África, Sudeste Asiático y Eurasia</t>
  </si>
  <si>
    <t>Hacer seguimiento a las iniciativas de CSS con los nuevos socios de de África, Sudeste Asiático y Eurasia</t>
  </si>
  <si>
    <t>Elaboración y socialización de documentos de análisis de la Asistencia Oficial al Desarrollo (AOD) que recibe el país</t>
  </si>
  <si>
    <t>Elaborar documento de análisis de Cooperación Internacional 2021</t>
  </si>
  <si>
    <t>Construir un manual de ayuda al usuario para el registro de proyectos de cooperación ante la Agencia</t>
  </si>
  <si>
    <t>Generación de productos de conocimiento de la Cooperación Sur-Sur</t>
  </si>
  <si>
    <t>8,34</t>
  </si>
  <si>
    <t>Elaborar los productos de conocimiento de la CSS en el marco del Hub de Conocimiento</t>
  </si>
  <si>
    <t>Difundir los productos de conocimiento de la CSS</t>
  </si>
  <si>
    <t>Proyectos ejecutados de Cooperación Sur-Sur y Triangular con enfoque tecnológico (Megameta)</t>
  </si>
  <si>
    <t>16,25</t>
  </si>
  <si>
    <t>Hacer seguimiento a los proyectos con enfoque tecnológico</t>
  </si>
  <si>
    <t>Informe de balance o cierre de los proyectos con enfoque tecnológico</t>
  </si>
  <si>
    <t>7,5</t>
  </si>
  <si>
    <t>Desarrollo de 6 intercambios de conocimiento Col-Col</t>
  </si>
  <si>
    <t>37,34</t>
  </si>
  <si>
    <t>Desarrollar encuentros de intercambio Col-Col</t>
  </si>
  <si>
    <t>41,67</t>
  </si>
  <si>
    <t>Hacer seguimiento a los intercambios Col-Col 2021 y 2022 según aplique</t>
  </si>
  <si>
    <t>Ejecución del Plan Maestro de Planeación, seguimiento y evaluación vigencia 2022</t>
  </si>
  <si>
    <t>48,5</t>
  </si>
  <si>
    <t>Identificar y programar las acciones del Plan Maestro de Planeación, seguimiento y evaluación vigencia 2022</t>
  </si>
  <si>
    <t>Desarrollar las acciones del Plan Maestro de Planeación, seguimiento y evaluación vigencia 2022</t>
  </si>
  <si>
    <t>Efectuar seguimiento a la ejecución de las acciones del Plan Maestro de Planeación, seguimiento y evaluación vigencia 2022</t>
  </si>
  <si>
    <t>Fortalecimiento de las capacidades internas para la elaboracion de los estudios previos de los estructuradores de proceso.</t>
  </si>
  <si>
    <t>Definir las capacitaciones requeridas en la entidad para fortalecer los procesos de la gestión, precontractual, contractual y postcontractual</t>
  </si>
  <si>
    <t>Ejecutar las capacitaciones definidas</t>
  </si>
  <si>
    <t>Aplicar el instrumento de medición de la percepción sobre las acciones de capacitación adelantadas y analizar los resultados con recomendaciones para la mejora</t>
  </si>
  <si>
    <t>Implementación del PINAR 2021</t>
  </si>
  <si>
    <t>Formular el plan de acción de actividades de Gestión Documental para la vigencia 2022</t>
  </si>
  <si>
    <t>Revisar y/o actualizar, en caso de ser necesario, las Tablas de Retención Documental de la Entidad</t>
  </si>
  <si>
    <t>Ejecución del plan de acción de actividades de Gestión Documental formulado para la vigencia 2022</t>
  </si>
  <si>
    <t>10,84</t>
  </si>
  <si>
    <t>Revisar, actualizar y aplicar el instrumento de medición de la percepción de Gestión Documental y analizar los resultados</t>
  </si>
  <si>
    <t>Estructuración y puesta en marcha del Observatorio de Cooperación Internacional</t>
  </si>
  <si>
    <t>40,4</t>
  </si>
  <si>
    <t>Acompañar a las direcciones técnicas en la definición del plan de trabajo para la puesta en marcha del observatorio</t>
  </si>
  <si>
    <t>Proyectar, a partir de insumos técnicos, el acto administrativo por el cual se adopte el observatorio</t>
  </si>
  <si>
    <t>Estructurar y mantener actualizado el micrositio del observatorio</t>
  </si>
  <si>
    <t>Ejecutar las acciones del plan de trabajo a cargo de la Dirección de Coordinación Internacional</t>
  </si>
  <si>
    <t>Ejecutar las acciones del plan de trabajo a cargo de la Dirección de Demanda</t>
  </si>
  <si>
    <t>Ejecutar las acciones del plan de trabajo a cargo de la Dirección de Oferta, en el marco del hub de conocimiento</t>
  </si>
  <si>
    <t>Realizar seguimiento y actualización a la implementación del plan de trabajo para la puesta en marcha del observatorio.</t>
  </si>
  <si>
    <t>Plan Anticorrupción y Atención al Ciudadano 2022</t>
  </si>
  <si>
    <t>27,56</t>
  </si>
  <si>
    <t>Gestión de Riesgos de Corrupción</t>
  </si>
  <si>
    <t>41,5</t>
  </si>
  <si>
    <t>Actualizar y publicar el Mapa de Riesgos de Corrupción en la sede electrónica de la entidad</t>
  </si>
  <si>
    <t>Actualizar y publicar la Política de Gestión del Riesgo</t>
  </si>
  <si>
    <t>Monitorear, hacer seguimiento y revisión a los riesgos de corrupción, tratamientos y controles</t>
  </si>
  <si>
    <t>Evaluar la gestión de riesgos de la entidad en cumplimiento de las responsabilidades de la primera y segunda línea defensa</t>
  </si>
  <si>
    <t>Rendición de Cuentas</t>
  </si>
  <si>
    <t>12,69</t>
  </si>
  <si>
    <t>Publicar de boletín virtual La Cooperación es de todos</t>
  </si>
  <si>
    <t>14,3</t>
  </si>
  <si>
    <t>Elaborar y socializar con cooperantes y partes interesadas el documento de análisis del comportamiento de la Cooperación Internacional no reembolsable 2021</t>
  </si>
  <si>
    <t>Elaborar y socializar con socios del Sur Global y partes interesadas el documento de análisis del Comportamiento de la Cooperación Sur - Sur en 2021.</t>
  </si>
  <si>
    <t>Realizar ejercicio de diálogo de Alianzas con Resultados con las fuentes oficiales y no oficiales, de los resultados obtenidos de la gestión y coordinación de la cooperación internacional durante la vigencia 2022.</t>
  </si>
  <si>
    <t>Realizar por parte de la Dirección de Coordinación Interinstitucional al menos un evento que incluya el componente de Rendición de Cuentas</t>
  </si>
  <si>
    <t>Realizar y evaluar la audiencia pública de rendición de cuentas, y publicar el informe en página web</t>
  </si>
  <si>
    <t>Diseñar e implementar la estrategia para producir y reportar/divulgar la información relacionada con los avances de la entidad del aporte a la implementación del Acuerdo de Paz de acuerdo a lineamientos del DAPRE, Consejería para la Estabilización y</t>
  </si>
  <si>
    <t>14,2</t>
  </si>
  <si>
    <t>MECANISMOS PARA MEJORAR LA ATENCIÓN AL CIUDADANO</t>
  </si>
  <si>
    <t>30,48</t>
  </si>
  <si>
    <t>Brindar asesoría externa para el recibo en el país de donaciones en especie</t>
  </si>
  <si>
    <t>7,1</t>
  </si>
  <si>
    <t>Brindar asesoría externa sobre el servicio de administración de recursos de cooperación internacional no reembolsable</t>
  </si>
  <si>
    <t>Incorporar mejoras al formulario de PQRSD</t>
  </si>
  <si>
    <t>Realizar acciones que permitan mejorar el uso y aseguramiento de la página web.</t>
  </si>
  <si>
    <t>Orientar la capacitación para un manejo eficiente y oportuno al Derecho de Petición</t>
  </si>
  <si>
    <t>Divulgar e implementar el protocolo de atención telefónica y virtual, en los meses de marzo y julio de 2022</t>
  </si>
  <si>
    <t>Consolidar y publicar en el SIGEPRE del instrumento institucional para la medición de la percepción frente a la prestación de los servicios misionales de la información recibida de (DCI, OFERTA y DEMANDA)</t>
  </si>
  <si>
    <t>Medir la percepción del servicio al ciudadano frente a la atención de las PQRSD y públicar la información en SIGEPRE y en Brujula</t>
  </si>
  <si>
    <t>Aplicar incentivos para destacar el desempeño de los servidores en relación al servicio prestado al ciudadano.</t>
  </si>
  <si>
    <t>Realizar mejoras sobre el portal de servicio de la Agencia.</t>
  </si>
  <si>
    <t>Incorporar mejoras al espacio de preguntas frecuentes de la sede electrónica de la entidad</t>
  </si>
  <si>
    <t>Implementar acciones para mejorar la accesibilidad a la información y canales de atención dispuestos por la entidad</t>
  </si>
  <si>
    <t>Implementar los procesos de constancia de registro de proyectos y emisión de Certificados de Utilidad Común y brindar capacitaciones a los actores vinculados a dichos procesos (Entidades nacionales y/o territoriales, Cooperantes Internacionales)</t>
  </si>
  <si>
    <t>Medir la satisfacción del ciudadano frente a los diferentes canales de comunicación dispuestos por la entidad</t>
  </si>
  <si>
    <t>7,7</t>
  </si>
  <si>
    <t>MECANISMOS DE TRANSPARENCIA Y ACCESO A LA INFORMACIÓN</t>
  </si>
  <si>
    <t>29,12</t>
  </si>
  <si>
    <t>Consolidar y publicar el informe de las respuestas oportunamente a las solicitudes de PQRSD presentadas por la ciudadanía durante la vigencia n los términos estipulados por la ley 1712 de 2014.</t>
  </si>
  <si>
    <t>Depurar y mantener actualizado el esquema de publicaciones en los términos estipulados por la ley 1712 de 2014</t>
  </si>
  <si>
    <t>Hacer seguimiento y actualizar el acceso a contenidos de la página web, según lo estipulado en la Ley 1712 de 2014 y su reglamentación</t>
  </si>
  <si>
    <t>Adelantar capacitación ORFEO.</t>
  </si>
  <si>
    <t>Evaluar la percepción frente a la Gestión Documental de la Entidad</t>
  </si>
  <si>
    <t>Seguimiento y verificación al cumplimiento de los requisitos de la Ley 1712 de 2014.</t>
  </si>
  <si>
    <t>Mantener actualizado el normo grama de la entidad</t>
  </si>
  <si>
    <t>INICIATIVAS ADICIONALES (INTEGRIDAD)</t>
  </si>
  <si>
    <t>27,5</t>
  </si>
  <si>
    <t>Documentar el procedimiento para el control y seguimiento de las declaraciones de conflicto de intereses que ingresan por los canales dispuestos por la Entidad.</t>
  </si>
  <si>
    <t>Fortalecer las competencias de los servidores de APC Colombia en materia de integridad y lucha contra la corrupcion</t>
  </si>
  <si>
    <t>Realizar acciones para la promoción de los valores del servicio público y el código de integridad al interior de la entidad y medir su apropiación</t>
  </si>
  <si>
    <t>Diseñar y realizar campaña referente al tema anticorrupción</t>
  </si>
  <si>
    <r>
      <t>Informe de balance o cierre de los proyectos</t>
    </r>
    <r>
      <rPr>
        <sz val="11"/>
        <color rgb="FFFF0000"/>
        <rFont val="Calibri"/>
        <family val="2"/>
        <scheme val="minor"/>
      </rPr>
      <t xml:space="preserve"> Hacer seguimiento a los proyectos en doble vía con países de América Latina y el Caribe</t>
    </r>
  </si>
  <si>
    <r>
      <t>Informe de balance o cierre de los proyectos</t>
    </r>
    <r>
      <rPr>
        <sz val="11"/>
        <color rgb="FFFF0000"/>
        <rFont val="Calibri"/>
        <family val="2"/>
        <scheme val="minor"/>
      </rPr>
      <t xml:space="preserve"> </t>
    </r>
  </si>
  <si>
    <t xml:space="preserve">Fecha inicio </t>
  </si>
  <si>
    <t>fecha final</t>
  </si>
  <si>
    <t>Efectuar análisis del cumplimiento al Plan de Acción de Comunicaciones</t>
  </si>
  <si>
    <t>Implementación del PINAR 2022</t>
  </si>
  <si>
    <t>Presupuesto</t>
  </si>
  <si>
    <r>
      <t xml:space="preserve">Plan de Acción 2022
</t>
    </r>
    <r>
      <rPr>
        <sz val="11"/>
        <color theme="1"/>
        <rFont val="Calibri"/>
        <family val="2"/>
        <scheme val="minor"/>
      </rPr>
      <t>Seguimiento a Junio 30 de 2022</t>
    </r>
  </si>
  <si>
    <t>Realizar mesas de trabajo interinstitucional con entidades aliadas técnicas, beneficiarias, ejecutoras y oferentes de cooperación internacional técnica y financiera no reembolsable, a solicitud de las Direcciones Técnicas y áreas de trabajo de la Agencia</t>
  </si>
  <si>
    <t xml:space="preserve">Indicador </t>
  </si>
  <si>
    <t>Actividades</t>
  </si>
  <si>
    <t>Descripción</t>
  </si>
  <si>
    <t>Observaciones al avance del proyecto</t>
  </si>
  <si>
    <t>Meta
Anual</t>
  </si>
  <si>
    <r>
      <t xml:space="preserve">Alianzas estratégicas de Oferta y Demanda de CSS establecidas a través alianzas público privadas, acuerdos de contribución o donaciones dirigidas a apalancar planes de trabajo  </t>
    </r>
    <r>
      <rPr>
        <sz val="20"/>
        <color theme="1"/>
        <rFont val="Calibri"/>
        <family val="2"/>
        <scheme val="minor"/>
      </rPr>
      <t>(*)</t>
    </r>
  </si>
  <si>
    <r>
      <t xml:space="preserve">Implementación de la política de prevención de daño antijurídico en las vigencias 2022  </t>
    </r>
    <r>
      <rPr>
        <sz val="20"/>
        <color theme="1"/>
        <rFont val="Calibri"/>
        <family val="2"/>
        <scheme val="minor"/>
      </rPr>
      <t xml:space="preserve"> (*)</t>
    </r>
  </si>
  <si>
    <r>
      <t xml:space="preserve">Implementación del Plan Estratégico de Comunicaciones (PEC) en la vigencia 2022  </t>
    </r>
    <r>
      <rPr>
        <sz val="20"/>
        <color theme="1"/>
        <rFont val="Calibri"/>
        <family val="2"/>
        <scheme val="minor"/>
      </rPr>
      <t xml:space="preserve"> (*)</t>
    </r>
  </si>
  <si>
    <r>
      <t xml:space="preserve">Establecimiento de 2 nuevos mecanismos de cooperación internacional con socios tradicionales y/o no tradicionales    </t>
    </r>
    <r>
      <rPr>
        <sz val="20"/>
        <color theme="1"/>
        <rFont val="Calibri"/>
        <family val="2"/>
        <scheme val="minor"/>
      </rPr>
      <t>(*)</t>
    </r>
  </si>
  <si>
    <r>
      <t xml:space="preserve">Identificación, cofinanciación y seguimiento a 6 proyectos de cooperación internacional con recursos de contrapartida nacional, alineados con la ENCI 2019-2022   </t>
    </r>
    <r>
      <rPr>
        <sz val="20"/>
        <color theme="1"/>
        <rFont val="Calibri"/>
        <family val="2"/>
        <scheme val="minor"/>
      </rPr>
      <t>(*)</t>
    </r>
  </si>
  <si>
    <r>
      <t xml:space="preserve">Canalización de donaciones en especie  </t>
    </r>
    <r>
      <rPr>
        <sz val="20"/>
        <color theme="1"/>
        <rFont val="Calibri"/>
        <family val="2"/>
        <scheme val="minor"/>
      </rPr>
      <t xml:space="preserve"> (*)</t>
    </r>
  </si>
  <si>
    <r>
      <t xml:space="preserve">Proyectos de Cooperación Sur-Sur ejecutados en doble vía con países de América Latina y el Caribe. (Megameta) </t>
    </r>
    <r>
      <rPr>
        <sz val="20"/>
        <color theme="1"/>
        <rFont val="Calibri"/>
        <family val="2"/>
        <scheme val="minor"/>
      </rPr>
      <t xml:space="preserve"> (*)</t>
    </r>
  </si>
  <si>
    <r>
      <t xml:space="preserve">Elaboración y socialización de documentos de análisis de la Asistencia Oficial al Desarrollo (AOD) que recibe el país   </t>
    </r>
    <r>
      <rPr>
        <sz val="20"/>
        <color theme="1"/>
        <rFont val="Calibri"/>
        <family val="2"/>
        <scheme val="minor"/>
      </rPr>
      <t>(*)</t>
    </r>
  </si>
  <si>
    <t>(*) : Para estos entregables, como se puede apreciar, el avance de la meta anual del indicador a la fecha de corte y el avance porcentual promedio de las actividadesdel entregable, evidencia falta de coherencia por defecto o por exceso en el avance de uno y otro, es decir pareciera como si el avance de las actividades no incidiera para el alcance de la meta. Se exceptúa de este criterio en lo relacionado con el indicador del entregable "Alineación de al menos el 80% de la Cooperación Internacional a las prioridades definidas en la ENCI 2019-2022", por cuanto las metas son independientes, crecientes para cada período, hasta llegar a un mínimo 80% en el último período. Existen otro tipo de indicadores en que la meta es alcanzar en el último período la totalidad de la meta anual, para lo cual se recomienda en un futuro establecer para cada perído como meta parcial, avances porcentuales, hasta llegar a un 100% en el último perído.</t>
  </si>
  <si>
    <t>Entregable/Proyecto</t>
  </si>
  <si>
    <t xml:space="preserve">Avance del Indicador </t>
  </si>
  <si>
    <t>1º trimestre</t>
  </si>
  <si>
    <t>2º trimestre</t>
  </si>
  <si>
    <t>3º trimestre</t>
  </si>
  <si>
    <t>4º trimestre</t>
  </si>
  <si>
    <t>Meta</t>
  </si>
  <si>
    <t xml:space="preserve">Avance </t>
  </si>
  <si>
    <t>ACUMULADO</t>
  </si>
  <si>
    <t>No</t>
  </si>
  <si>
    <t>PROCESO</t>
  </si>
  <si>
    <t>AVANCE ENTIDAD</t>
  </si>
  <si>
    <t>Preparación y Formulación</t>
  </si>
  <si>
    <t>Identificación y Priorización</t>
  </si>
  <si>
    <t>Implementación y Seguimiento</t>
  </si>
  <si>
    <t>Direccionamiento Estratégico</t>
  </si>
  <si>
    <t>Gestión de Comunicaciones</t>
  </si>
  <si>
    <t>Gestión de Talento Humano</t>
  </si>
  <si>
    <t>Gestión Contractual</t>
  </si>
  <si>
    <t>Gestión Administrativa</t>
  </si>
  <si>
    <t>Gestión Jurídica</t>
  </si>
  <si>
    <t>Evaluación, Control y Mejora</t>
  </si>
  <si>
    <t>Administración de Recursos</t>
  </si>
  <si>
    <t>Movilización de 800 millones de dólares no reembolsables de la Cooperación Internacional durante la vigencia 2023</t>
  </si>
  <si>
    <t>Identificar y publicar mínimo 250 convocatorias de cooperación internacional</t>
  </si>
  <si>
    <t>Acompañar técnicamente mínimo 20 convocatorias de cooperación internacional a organizaciones de la sociedad civil</t>
  </si>
  <si>
    <t xml:space="preserve">Brindar Acompañamiento técnico a 1 Estrategia País y/o Acuerdos Marcos de Cooperación.
</t>
  </si>
  <si>
    <t>Hacer seguimiento técnico a mínimo 11 Estrategias País y/o Acuerdos Marcos de Cooperación.</t>
  </si>
  <si>
    <t>Dar respuesta al 100% de las solicitudes de CUC</t>
  </si>
  <si>
    <t>Desarollar 2 actividades de capacitación para entidades nacionales y teritoriales sobre Certificado de Utilidad Común - CUC</t>
  </si>
  <si>
    <t>31/11/2023</t>
  </si>
  <si>
    <t>Alineación de al menos el 80% de la Cooperación Internacional a las prioridades definidas en la ENCI 2023-2026</t>
  </si>
  <si>
    <t xml:space="preserve">Realizar evento de Alianzas con Resultados 2023 con las fuentes oficiales y no oficiales, de los resultados obtenidos de la gestión y coordinación de la cooperación internacional </t>
  </si>
  <si>
    <t>Elaboración de productos de análisis de la Asistencia Oficial al Desarrollo (AOD) que recibe el país</t>
  </si>
  <si>
    <t>Elaborar documento de análisis de Cooperación Internacional 2022</t>
  </si>
  <si>
    <t>Consolidar al menos 10 infografias de las fuentes de cooperación</t>
  </si>
  <si>
    <t>Inclusión de mecanismos innovadores en Estrategias País</t>
  </si>
  <si>
    <t>Realizar dos (2) eventos de espacios de conocimiento</t>
  </si>
  <si>
    <t>Establecimiento de Alianzas estratégicas de Cooperación Sur - Sur y Cooperación Triangular en la vigencia 2023</t>
  </si>
  <si>
    <t>Establecer las alianzas  estratégicas</t>
  </si>
  <si>
    <t>Hacer seguimiento a las alianzas estratégicas</t>
  </si>
  <si>
    <t xml:space="preserve"> </t>
  </si>
  <si>
    <t>Generación de productos  de conocimiento de la Cooperación Sur-Sur en el marco del hub de gestión de conocimiento</t>
  </si>
  <si>
    <t>Elaborar los productos de conocimiento</t>
  </si>
  <si>
    <t>Difundir los productos de conocimiento</t>
  </si>
  <si>
    <t xml:space="preserve">Proyectos de cooperación Sur Sur y Triangular de la vigencia 2023 alineados al Plan Nacional de Desarrollo y a la ENCI  </t>
  </si>
  <si>
    <t>Negociar los proyectos</t>
  </si>
  <si>
    <t xml:space="preserve">Apoyar la estructuración de un nuevo proyecto de alianzas multiactor </t>
  </si>
  <si>
    <t xml:space="preserve">Implementación y seguimiento de la Estrategia de Alianzas Multiactor, para el desarrollo sostenible.
</t>
  </si>
  <si>
    <t>Cofinanciación de Proyectos de Cooperación Internacional con recursos de Contrapartida Nacional alineados con la ENCI.</t>
  </si>
  <si>
    <t>Identificar, evaluar y priorizar los proyectos susceptibles a ser apoyados con recursos de contrapartida de APC-Colombia</t>
  </si>
  <si>
    <t>Supervisar la ejecución de los convenios.</t>
  </si>
  <si>
    <t>Estrategia Nacional de Cooperación Internacional - ENCI  2023-2026</t>
  </si>
  <si>
    <t xml:space="preserve">Elaborar e implementar la propuesta metodológica para la construcción de la ENCI 2023 - 2026 </t>
  </si>
  <si>
    <t xml:space="preserve">Elaborar el documento Estrategia Nacional de Cooperación Internacional - ENCI 2023 - 2026 </t>
  </si>
  <si>
    <t>Socializar la ENCI 2023 - 2026</t>
  </si>
  <si>
    <t xml:space="preserve">Realizar espacios de articulación interinstitucional del Sistema Nacional de Cooperación Internacional realizados 2023 </t>
  </si>
  <si>
    <t xml:space="preserve">Desarrollo de Estrategia Colombia Enseña a Colombia - intercambios de conocimiento Col - Col  </t>
  </si>
  <si>
    <t>Desarrollar intercambios de conocimiento Col-Col (nuevos)</t>
  </si>
  <si>
    <t>Realizar seguimiento a los intercambios Col-Col desarrollados en las vigencias 2022 y 2023  - según aplique</t>
  </si>
  <si>
    <r>
      <t xml:space="preserve">Implementación del Plan Estratégico de Comunicaciones (PEC) en la vigencia 2023 </t>
    </r>
    <r>
      <rPr>
        <sz val="20"/>
        <color theme="1"/>
        <rFont val="Calibri"/>
        <family val="2"/>
        <scheme val="minor"/>
      </rPr>
      <t xml:space="preserve"> </t>
    </r>
  </si>
  <si>
    <t>Elaborar y publicar el boletín virtual externo "La Cooperación es de Todos</t>
  </si>
  <si>
    <t>Atender oportunamente la demanda de los clientes internos de APC-Colombia</t>
  </si>
  <si>
    <t>Visibilizar a la entidad a través de un evento central</t>
  </si>
  <si>
    <t>Posicionar la gestión de la Agencia a través de redes sociales y medios electrónicos</t>
  </si>
  <si>
    <t>Efectuar análisis del cumplimiento del Plan de Acción de Comunicaciones 2023</t>
  </si>
  <si>
    <t>Ejecución del Plan Maestro de Planeación, seguimiento y evaluación vigencia 2023</t>
  </si>
  <si>
    <t>Efectuar seguimiento a la ejecución de las acciones del Plan Maestro de Planeación, seguimiento y evaluación vigencia 2023</t>
  </si>
  <si>
    <t>Desarrollar las acciones del Plan Maestro de Planeación, seguimiento y evaluación vigencia 2023</t>
  </si>
  <si>
    <t>Identificar y programar las acciones del Plan Maestro de Planeación, seguimiento y evaluación vigencia 2023</t>
  </si>
  <si>
    <t>Implementación del Plan de trabajo de Control Interno 2023</t>
  </si>
  <si>
    <r>
      <t xml:space="preserve">Implementación de la política de prevención de daño antijurídico en las vigencia 2023  </t>
    </r>
    <r>
      <rPr>
        <sz val="20"/>
        <color theme="1"/>
        <rFont val="Calibri"/>
        <family val="2"/>
        <scheme val="minor"/>
      </rPr>
      <t xml:space="preserve"> </t>
    </r>
  </si>
  <si>
    <t>Realizar mesas de trabajo interinstitucional con entidades aliadas técnicas, beneficiarias, ejecutoras y oferentes de cooperación internacional técnica y financiera no reembolsable, a solicitud de las Direcciones Técnicas y áreas de trabajo de la Agencia.</t>
  </si>
  <si>
    <t>Realizar dos conversatorios dirigidos al  Grupo interno de trabajo de gestión del Talento Humano  de APC-Colombia.</t>
  </si>
  <si>
    <t>Estructuración y puesta en funcionamiento del Observatorio de Cooperación Internacional</t>
  </si>
  <si>
    <t>Propuesta para la implementación del PINAR 2023, para revisión de la alta direccion y validación final por parte del Archivo General de la Nación</t>
  </si>
  <si>
    <t>Formular el plan de acción de actividades de Gestión Documental para la vigencia 2023</t>
  </si>
  <si>
    <t>Ejecución del plan de acción de las actividades de Gestión Documental formuladas en  Plan Anual de Actividadesdel Plan Institucional de Archivos (PINAR) y del programa de Gestión Documental (PGD)para la vigencia 2023</t>
  </si>
  <si>
    <t>Fortalecimiento de las capacidades internas para estructurar los procesos precontractuales</t>
  </si>
  <si>
    <t>Sostener el Modelo de Operación de TIC</t>
  </si>
  <si>
    <t>Incrementar las capacidades de TIC</t>
  </si>
  <si>
    <t>Plan Estratégico del Talento Humano (PETH).</t>
  </si>
  <si>
    <t xml:space="preserve">Formular y publicar los planes que conforman el Plan Estratégico de Talento Hunmano (Plan Institucional de Capacitación, Plan de Estímulos e Incentivos, Plan Anual de Vacantes, Plan Anual de Vacaciones, Plan de Previsión del Talento Humano y Sistema de Gestión de Seguridad y Salud en el Trabajo) </t>
  </si>
  <si>
    <t>Gestionar la ejecución de los planes formulados que conforman el PETH</t>
  </si>
  <si>
    <t>1/31/2023</t>
  </si>
  <si>
    <t>Canalización de Donaciones en Especie a través de APC-Colombia, que contribuyen a las prioridades de Gobierno</t>
  </si>
  <si>
    <t>Promocionar a nivel interno y externo el instrumento que orienta el procedimiento actuallizado de donaciones en especie en la entidad</t>
  </si>
  <si>
    <t>Otorgar los documentos requeridos para los trámites de importación, nacionalización y transporte  de las donaciones en especie</t>
  </si>
  <si>
    <t>Realizar la verificación en campo y entrega de las donaciones en especie canalizadas a los beneficiarios finales, después de recibir confirmación de la nacionalización de la mercancía.</t>
  </si>
  <si>
    <t>31/122023</t>
  </si>
  <si>
    <t>Adelantar los procesos de contratación para la ejecución de recursos de cooperación internacional no reembolsable administrados por la entidad.</t>
  </si>
  <si>
    <t>Ejecutar los recursos de cooperación internacional no reembolsable entregados en administración a APC-Colombia.</t>
  </si>
  <si>
    <t>Presentar oportunamente los informes de seguimiento acordados con el Donante.</t>
  </si>
  <si>
    <t>Validación de información para elaboración de estados financieros</t>
  </si>
  <si>
    <t>Registrar oportunamente las obligaciones tramitadas al grupo financiero</t>
  </si>
  <si>
    <t>Analizar y depurar las cuentas contables</t>
  </si>
  <si>
    <t>Hacer seguimiento a los proyectos</t>
  </si>
  <si>
    <t>Gestión de Tecnologías de la información y las
 Comunicaciones</t>
  </si>
  <si>
    <t>Fortalecimiento y Sosteniblidad de las capacidades de las tecnologías de la información.</t>
  </si>
  <si>
    <t>sin avance</t>
  </si>
  <si>
    <t>Gestión Financiera</t>
  </si>
  <si>
    <t>AVANCE PROMEDIO ENTIDAD</t>
  </si>
  <si>
    <t>El desarrollo durante el 1º trimestre, de las actividades asociadas al Plan Estratégico de Talento Humano, se efectúo conforme a lo programado, por consiguente el promedio de avance del Plan es del 24.8%, lo cual es consistente con le avance de la meta del indicador que avanzo en 96% con respecto a la meta del indicador establecida para el período</t>
  </si>
  <si>
    <t>AVANCE PROMEDIO META INDICADORES</t>
  </si>
  <si>
    <t>El desarrollo del proyecto se realizó con la formulación del Plan, el cual aún esta pendiente dentro del proceso de la aprobación pro parte del proceso de Direccionamiento Estratégico y Planeación. Respecto a la actividad de jeecución del Plan el mismo inicio su ejecución con forme a lo previsto, con cargo a dicha actividad se suscribio un contrato por $29.7 millones de los cuales al cierre del período se goraron $5.6 millones. con respecto a la meta del indocador el vance de la misma durante el período es del 15%, inferior a la meta prevista, no se menciona la o las causas que impidieron alcanzar la meta, ni como el complementar la meta en el siguiente periodo a fectará el logro de las metas de los siguientes períodos, tampoco se menciona si producto de no haber alcanzado la meta, genera modificar las metas para los siguientes períodos.</t>
  </si>
  <si>
    <t>AVANCE PROMEDIO ENTREGABLES</t>
  </si>
  <si>
    <t>Elaborar y hacer seguimiento a mínimo 27 planes de trabajo para la vigencia 2023 con las fuentes oficiales y no oficiales de cooperación internacional. (15multilaterales, 12 Bilaterales)</t>
  </si>
  <si>
    <t>Socializar mecanismos innovadores de cooperación internacional con al menos 10 aliados de la cooperación internacional.</t>
  </si>
  <si>
    <t xml:space="preserve">Establecer alianzas con socios estratégicos para avanzar en el fortalecimiento de mecanismos innovadores de cooperación. </t>
  </si>
  <si>
    <t>El avance del proyecto se ha llevado acabo con base a lo planeado, con el proposito de alcanzar la meta al finalizar el mes de septiembre de 2023</t>
  </si>
  <si>
    <t>Elaborar y socializar los reportes trimestrales de los recursos de cooperación internacional registrados en CÍCLOPE alineados con las prioridades del país. ​</t>
  </si>
  <si>
    <t>El avance del proyecto se presenta acorde con las previsiones de programación, no obstante, en cuanto a los soportes relacionados con el avance de la actividad "Elaborar y hacer seguimiento a mínimo 27 planes de trabajo para la vigencia 2022 con las fuentes oficiales y no oficiales de cooperación internacional. (15multilaterales, 12 Bilaterales)", los mismos no corresponden a los establecidos en el proyecto, es necesario en los futuros reportes adjuntar los soportes establecidos.
Respecto al avance de la meta del indicador, la misma se ha alcanzado con relación a lo previsto para los respectivos períodos ya transcurridos. De otra parte, se observa la falta de plena correlación entre el avance de la meta del indicador del entregable y el de cada una de las actividades asociadas al proyecto.</t>
  </si>
  <si>
    <t xml:space="preserve">El proyecto presenta retrazos en la ejecución, debido fundamentalmente al bajo avance de las actividades de "brindar acompañamiento técnico a una estrategia país", la cual se programo terminar en el mes de enero, sin embargo a junio 30 solamente ha avanzado un 60%, no se menciona la razon por la cual no se ha  culminó en el tiempo programado y con mayor razón a junio 30, se reecomienda considerar reformular la fecha de terminación de la misma;en cuanto a las demás actividades, presentan un porcentaje promedio inferior con relación al tiempo transcurrido de la vigencia, se exceptua de este comportamiento las actividades de "hacer seguimiento técnico a mínimo 11 estrategias país y dar respuesta al 100% de las solicitudes de CUC, las cuales han avanzado en 50%. De lo señalado anteriormente se desprende el avance tan solo del 36,9%
Por otra parte no se menciona que se hara para avanzar en el desarrollo de las actividades que presentan retrazo, o si es necesario reformular el alcance de cada actividad y los tiempos para el desarollo de las mismas.
Con relación a la meta del indicador, la misma se alcanzó,superando la meta establecida para la vigencia en mas del 100%, alcanzandoce por consiguiente el 107%, por las razones que se mencionan, se recomienda reformular la meta anual, dado que la misma ya se alcanzó. </t>
  </si>
  <si>
    <t xml:space="preserve">Se ha avanzado en el desarrollo del proyecto conforme a lo planeado. En cuanto al avance de la meta del indicador, la misma está para cumplirse al cabo del 3º trimestre de la vigencia; no obstante, el proceso ha reportado avance de la meta del indicador en un 30%, lo cual no es coherente con el porcentaje acumulado del desarrollo de la actividad "elaborar documento de análisis de Cooperación Internacional 2022", para la cual se señala un avance del 50%.
</t>
  </si>
  <si>
    <t>El avance de la actividad del proyecto se viene realizando según lo programado, en virtud de ello se han realizado seis (6) intercambios nuevos, para lo cual se han comprometido la totalidad de los recursos asignados a la actividad ($294,100,000) y girado $110,9 millones, así mismo, se ha hecho seguimiento a intercambios realizados en 2022 y 2023 en en temas de migración con el apoyo de UNICEF y el ICBF; y tambien se llevó a cabo el seguimiento al ntercambio de estrategias de recuperación emocional y acompañmamiento a reparación integral con la GIZ y la Unidad de víctimas.
En cuanto al avance de la meta del indicador, la misma se ha cumplido y superado, no obstante,  no se mencionan las razones que permitieron superar la meta, así mismo, el análisis carece de mayor análisis y contenido.</t>
  </si>
  <si>
    <t>Apoyar la implementación del proyecto de alianza multiactor estructurado en 2022</t>
  </si>
  <si>
    <t>Durante el 2º trimestre, respecto a la ejecución de la actividad "Identificar, evaluar y priorizar los proyectos susceptibles a ser apoyados con recursos de contrapartida de APC-Colombia"se adelantó la revisión de 3 de las iniciativas preseleccionadas en el 1º trimestre  (WCS, Camara de Comercio de Bogotá, RedProdepaz), se realizaron reuniones exploratorias, se ajustaron los proyectos, los cuales se presentaron en el comite de contrapartidas, por lo tanto el avance de la actividad en el período fue del 5%
Respecto a las otras dos actividades no han iniciado su ejecución debido a que dependen del avance de la actividad mencionada incialmente.
El cuanto al avance del indicador,éste fue del 6,55%, representado en los contratos del personal de apoyo contratado para apoyar el proyecto. Por lo anterior se colige un retrazo en el avance del proyecto y por ende en la meta del indicador. por lo cual se recomienda suscribir los contratos aprobados, así como seleccionar y aprobar los proyectos restantes, tendientes a la suscripción de los mismos y por ende de la ejecución de los recursos asignados, lo cual redundara en el avance de la meta.
Por otra parte se recomienda revisar el contenido del memorando a través del cual la Direcotra general aprueba la cofinanciación de los proyectos, ello por cuanto el contenido como tal no expresa en forma explícita el prpósito de la comunicación.
Finalmente se recomienda revisar y ajustar las metas períodicas del indicador, por cuanto conforme al nombre del indicador, la meta total debería alcanzarse a mas tardar al cabo del mes de junio de cada vigencia, bajo el entendido que el indicador se refiera asignar recursos, como adquirir compromisos.</t>
  </si>
  <si>
    <t xml:space="preserve">En cuanto al desarrollo de la actividad "Realizar espacios de articulación interinstitucional del Sistema Nacional de Cooperación Internacional realizados 2023", durante el trimestre se realizaron talleres, mesas de trabajo con entidades del orden nacional, del orden territorial y otros entes no gubernamentales, tendientes a materializar el objeto de la actividad.
Respecto al desarrollo de la actividad "Llevar a cabo actividades de fortalecimiento de capacidades en gestión de cooperación internacional, orientadas a actores territoriales y nacionales", se suscribio convenio marco con la ESAP para el fortalecimiento de capacidades.
En cuanto al avance de la meta del indicador asociado a esta actividad, la misma está previsto iniciarlas a partir del 3º trimestre.
 En sisntesis, las metas de los indicadores se han venido alcanzando según lo planeado, lo cual  no es congruente con el avance de cada una de las actividades del proyecto, lo que evidencia un avance de tansolo el 22% en promedio de las actividades que lo componen.  
Respecto a los soportes del avance a los indicadores, los mismos deben depurarse y hacer las aclaraciones del caso cuando las necesidades lo ameriten, de tal forma que los hagan comprensibles, a fin de evitar inducir al error, como es el caso de el archivo de excel, presentado para soportar el avance del indicador asociado a la actividad de realizar espacios de articulación el cual no permite identificar con claridad cuales son las partidas que soportan el avance presupuestal del proyecto.
</t>
  </si>
  <si>
    <t>El proyecto continuo su ejecución con el desarrollo de la actividad: "Negociar proyectos", mediante la suscripción de tres (3) nuevos proyectos, en el marco de programas bilaterales, el avance del período fue del 8%, para un acumulado de 38%
En cuanto a la actividad de seguimiento en el período se inicio el desarrollo de la misma, con el seguimiento al proyecto formulado por el Centro Nacional de Memoria Histórica de Colombia y el Museo de la Resistencia de República Dominicana, se anexaron las evidencias correspondientes.
No se registra avance en la ejecución de recursos asignados para la actividad de seguimiento.
En cuanto al avance de la meta del indicador, la misma se alcanzó según lo previsto para el período.
No obstante lo anterior, el proyecto evidencia un retrazo en el desarrollo de las actividades, tansolo se ha avanzado en promedio 32%, es necesario analizar las circunstancias y realizar los ajustes en el desarrollo de las actividades que permitan garantizar la ejecucón y cumplimiento de las metas, dentro de los plazos establecidos.</t>
  </si>
  <si>
    <t>El proyecto continuo avanzando con el desarrollo de la activdad  de elaborar productos, con 4 productos adicionales a los reportados en el primer trimestre, producto de lo cual el avance acumulado a junio 30 es de 57% para lo cual se ejecutaron $22,5 millones del total asignados a la actividad.
Respecto al desarrollo de la actividad de difundir los productos, la misma se programó iniciar en el mes de julio, por lo tanto no hay avance.
En cuanto al avance del indicador, la meta del indicador estaba prevista iniciar en septiembre, aún así la ejecución inicio en el 2º trimestre con 4 productos, por lo tanto la misma supera el promedio con respecto a la meta programada para la vigencia.
Si bien el avance de las actividades y de la meta van conforme a lo previsto, el avance de las actividades en promedio solo ha sido del 39,9%.</t>
  </si>
  <si>
    <t>Se avanzó en la ejecución del proyecto con el desarrollo de la actividad de Desarrollar las acciones del Plan y de efectuar seguimiento, se anexan los soportes correspondientes, en prmedio el promedio ha avanzado 67,5%.
Respecto al avance del indicador la meta prevista para el período se sobre paso, no se especifica concretamente que genro las desviaciones y por lo tanto si debe modificarse la meta para los períodos restantes.</t>
  </si>
  <si>
    <t>Diseñar la arquitectura empresarial del observatorio​</t>
  </si>
  <si>
    <t>Gestionar actividades del plan de trabajo del Observatorio de Cooperación Internacional en la vigencia 2023.</t>
  </si>
  <si>
    <t>El avance del proyecto se llevo acabo a través de cada una de las actividades que iniciaron y se mantuvieron vigentes al cabo del período evaluado, conforme a como estuvo previsto, no obstante lo anterior, en lo correspondiente a la actividad "Posicionar la gestión de la Agencia a través de redes sociales y medios electrónicos", esta realizó un analisis que no da cuenta del cumplimiento del objeto de la actividad, sumado a ello, se presentan soportes que no respaldan lo que se dice que se hizó.
 Como resultado de lo anterior, la meta del indicador establecida para la vigencia avanzó el y supero ligeramente la meta propuesta para el período, no se menciona a que obedeción ese ligero desfase.
De otra parte, al observar el avance del indicador y el promedio de las actividades se evidencia inconsistecia, por cuanto aunque se esta cumpliendo con el desarrollo de las actividades según lo programado, los resultados del avance reflejan un aparente retrazo en la ejecución del proyecto.</t>
  </si>
  <si>
    <t xml:space="preserve">A junio 30 se muestra continuidad en el desarrollo del proyecto, mediante el desarrollo de la actividad: establecer alianzas estratégicas, mediante el establecimiento de las alianzas con GIZ y la Unión Europea, mediante mecanismo tripartito, en le 2º trimerstre se realizaron 3 nuevas alianzas, las cuales se han venido consolidando mediante la realización de las actividades que permitan la ejecución de los proyectos que de las alianzas se derivan. Respecto al avanse de la actividad de hacer seguimiento a las alianzas, se previo su desarrollo a partir de junio, no obstante a junio 30 no se muestra ejecución.
EN cuanto al avance de la ejecución del presupuesto asignado a la actividad de establecer alianzas, no se registra información.
El avance acumulado de la meta del indicador se alcanzó (4), con la suscripciín de 3 alianzas en el período </t>
  </si>
  <si>
    <t>Ajunio 30 de 2023, se elaboró la propuesta metodológica para la construcción de la ENCI 2023 - 2026 2023, en cuanto al desarrollo de la actividad "Elaborar el documento Estrategia Nacional de Cooperación Internacional - ENCI 2023 - 2026" se avanzó en la realización de talleres y encuestas con entidades del nivel nacional y territorial, a fin de disponer de insumos para elaborar la estratégia. 
En cuanto al avance del indicador, la meta esta prevista cumplirla al cacabo del tercer trimestre 2023.
No obstente lo anterior, se considera que existe un retrazo en la ejecución del proyecto, por lo que se recomienda ajustar las acciones que permitan garantizar el desarrollo del proyecto, dentro de los tiempos previstos.  el avance del proyecto no señala avance en la ejecución de recursos durante el período a las actividades, en las actividades a las cuales seles asigno.</t>
  </si>
  <si>
    <t>Ajulio 27 de 2023, no se ha registrado reporte de avance</t>
  </si>
  <si>
    <t>Durante el segundo trimestre se avanzó en el desarrollo del proyecto a través del desarrollo de la actividad "Aplicar el instrumento de medición de la percepción sobre las acciones de capacitación adelantadas y analizar los resultados con recomendaciones para la mejora", mediante la aplicación de una encuesta que media satisfacción, pertinencia de los temas tratados y metodología utilizada,  el analisis no menciona la forma en que la aplicación de futuros instrumentos de medión corrregiran las deviaciones presentadas a fin de obtener un mayor grado de calificación para los asuntos calificados, dado que en promedio mas o menos el 50% de los encuestados calificaron dichos aspectos con 6 o menos puntos de uno a 10.
En cuanto al avance de la meta del indicador,al cabo del período se supero la meta propuesta  , el análisis no menciona si derivado de lo mencionado se hace necesario reformular la meta, lo cual se recomienda se debe hacer, toda vez que la meta progrmada para el 2º período se supero desde el primer período.</t>
  </si>
  <si>
    <t>El desarrollo de las actividades que materializan el objeto del proyecto,  se llevo a cabo con un avance del 30 en la actividad de sostenibilidad del modelo y del 20% en la actividad de incrementar las actividades TIC, esta actividad afecto los recursos que le fueron asignados en la suma de $599,9 millones. No obstante lo anterior, las actividades en promedio han havanzado 33%, lo cual no se equipara con el avance de la meta del indicador a la fecha de corte. 
Dentro del análisis del resultado del indicador se mencionan las razones que originaron la desviación, no obstante nose menciona si ello implica tener que cambiar las metas para los siguientes períodos.</t>
  </si>
  <si>
    <t>Durante el segundo trimestre de 2023, se desarrolló el avance de la actividad "Realizar mesas de trabajo interinstitucional con entidades aliadas técnicas, beneficiarias, ejecutoras y oferentes de cooperación internacional técnica y financiera no reembolsable, a solicitud de las Direcciones Técnicas y áreas de trabajo de la Agencia", con la realización de las actividades previstas, las otras dos actividades, una se realizó en el primer trimestre y la otra en el segundo semestre 2023. Con base a lo anterior, se evidencia un avance promedio de las actividades y por ende del proyecto, del 50%.
En cuanto al avance de la meta del indicador, la misma se alcanzó en el porcentaje previsto</t>
  </si>
  <si>
    <t>Durante el período se continuo desarrollando cada una de las actividades inherentes al proyecto, por consiguiente avanzar en la implementación del proyecto en 50%. Por lo expresado anteriormente se evidencia el cumplimiento de la meta del indicador, acorde con lo previsto, no obstante el proceso no presenta asnálisis del indicador y por ende a que se debio esa ligera desviación que se presento, respecto al cumplimiento de la meta.</t>
  </si>
  <si>
    <t xml:space="preserve">El reporte del avance del proyecto no se puede definir con claridad, respecto de la actividad de Adelantar los procesos, el procentaje de ejecución presentado no corresponde con lo evidenciado, se señala un avance en el primer trimeste del 25%, no obstante que la inciación de los procesos de contratación inicio en el mes de abril.
En cuanto a la información reportada respecto al avance de las actividades de ejecución de recursos y presentación oportuna de informes, no es coherente con los niveles de avance porcentual que reportan, por lo tanto no se puede determinar con claridad el avance del proyecto y de la meta de los mismos.
</t>
  </si>
  <si>
    <t xml:space="preserve">Cada una de las actividades del proyecto se realizaron conforme a lo previsto para el período, excepto en lo que corresponde a la actividad de  "Otorgar los documentos requeridos para los trámites de importación, nacionalización y transporte  de las donaciones en especie", para la cual no se remitierron documentos inherentes al proceso de importación .
En cuanto al avance de la meta del indicador la misma no se alcanzó, el acumulado es del 75%, el análisis no da cuenta de la razón o razones por las cuales no se alcanzó la meta, así como las medidadas que se tomarán a fin de garantizar que al final de la vigencia las metas restantes en cada período se puedan al canzar y por ende la meta final.
Finalmente el avance del indicador no es congruente con el avance promedio de las actividades del proyecto, el avance de algunas actividades (promocionar el instrumento a nivel interno y externo y brindar asesoría), no evidencia como contribuyen al alcance de la meta del indicador </t>
  </si>
  <si>
    <t>Durante el segundo trimestre de la vigencia 2023, se continuo con el desarrollo de las dos actividades que materializan el objeto del proyecto, así las cosas, se generaron las obligaciones correspondientes acorde con los compromisos adquiridos y el PAC disponible, de otra parte, se depuraron las cuentas dentro del proceso de preparación de los estados financieros, lo cual es consistente con el avance de la meta del indicador establecida para el período.</t>
  </si>
  <si>
    <t>El proyecto ha venido avanzando en promedio 55% acorde con el desarrollo de cada una de sus respectivas actividades. Respecto al avance de la meta del indicador, la misma se ha alcanzado como se estableció a junio 30, lo cual es consistente con el avance de las actividades.</t>
  </si>
  <si>
    <t>Se reajustaron las actividades del proyecto por lo tanto, el desarrollo de las actividades se refleja a partir del 2º trimestre 2023</t>
  </si>
  <si>
    <r>
      <t xml:space="preserve">Plan de Acción 2023
</t>
    </r>
    <r>
      <rPr>
        <sz val="11"/>
        <color theme="1"/>
        <rFont val="Calibri"/>
        <family val="2"/>
        <scheme val="minor"/>
      </rPr>
      <t>Seguimiento a Junio 30 de 2023</t>
    </r>
  </si>
  <si>
    <t>AVANCE PLAN DE ACCIÓN A JUNIO 30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</si>
</sst>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quot;$&quot;* #,##0.00_-;\-&quot;$&quot;* #,##0.00_-;_-&quot;$&quot;* &quot;-&quot;??_-;_-@_-"/>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000000"/>
      <name val="Segoe UI"/>
      <family val="2"/>
    </font>
    <font>
      <b/>
      <sz val="20"/>
      <color theme="1"/>
      <name val="Calibri"/>
      <family val="2"/>
      <scheme val="minor"/>
    </font>
    <font>
      <sz val="20"/>
      <color theme="1"/>
      <name val="Calibri"/>
      <family val="2"/>
      <scheme val="minor"/>
    </font>
    <font>
      <sz val="9"/>
      <color indexed="81"/>
      <name val="Tahoma"/>
      <family val="2"/>
    </font>
    <font>
      <b/>
      <sz val="9"/>
      <color indexed="81"/>
      <name val="Tahoma"/>
      <family val="2"/>
    </font>
    <font>
      <sz val="11"/>
      <name val="Calibri"/>
      <family val="2"/>
      <scheme val="minor"/>
    </font>
    <font>
      <sz val="16"/>
      <color theme="1"/>
      <name val="Calibri"/>
      <family val="2"/>
      <scheme val="minor"/>
    </font>
    <font>
      <b/>
      <sz val="16"/>
      <color theme="1"/>
      <name val="Calibri"/>
      <family val="2"/>
      <scheme val="minor"/>
    </font>
    <font>
      <sz val="12"/>
      <name val="Arial"/>
      <family val="2"/>
    </font>
    <font>
      <sz val="12"/>
      <color theme="1"/>
      <name val="Arial"/>
      <family val="2"/>
    </font>
    <font>
      <sz val="11"/>
      <name val="Arial"/>
      <family val="2"/>
    </font>
    <font>
      <sz val="12"/>
      <color indexed="81"/>
      <name val="Tahoma"/>
      <family val="2"/>
    </font>
    <font>
      <sz val="12"/>
      <name val="Arial Narrow"/>
      <family val="2"/>
    </font>
    <font>
      <sz val="9"/>
      <color indexed="81"/>
      <name val="Tahoma"/>
      <charset val="1"/>
    </font>
    <font>
      <b/>
      <sz val="9"/>
      <color indexed="81"/>
      <name val="Tahoma"/>
      <charset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00B050"/>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medium">
        <color indexed="64"/>
      </left>
      <right style="medium">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thin">
        <color rgb="FF000000"/>
      </right>
      <top style="thin">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285">
    <xf numFmtId="0" fontId="0" fillId="0" borderId="0" xfId="0"/>
    <xf numFmtId="0" fontId="16" fillId="0" borderId="10" xfId="0" applyFont="1" applyBorder="1" applyAlignment="1">
      <alignment horizontal="center" vertical="center" wrapText="1"/>
    </xf>
    <xf numFmtId="0" fontId="0" fillId="0" borderId="10" xfId="0" applyBorder="1" applyAlignment="1">
      <alignment wrapText="1"/>
    </xf>
    <xf numFmtId="0" fontId="0" fillId="33" borderId="10" xfId="0" applyFill="1" applyBorder="1" applyAlignment="1">
      <alignment wrapText="1"/>
    </xf>
    <xf numFmtId="0" fontId="0" fillId="0" borderId="10" xfId="0" applyBorder="1" applyAlignment="1">
      <alignment vertical="center" wrapText="1"/>
    </xf>
    <xf numFmtId="2" fontId="0" fillId="0" borderId="10" xfId="0" applyNumberFormat="1" applyBorder="1" applyAlignment="1">
      <alignment vertical="center" wrapText="1"/>
    </xf>
    <xf numFmtId="0" fontId="0" fillId="34" borderId="10" xfId="0" applyFill="1" applyBorder="1" applyAlignment="1">
      <alignment wrapText="1"/>
    </xf>
    <xf numFmtId="0" fontId="18" fillId="0" borderId="0" xfId="0" applyFont="1"/>
    <xf numFmtId="0" fontId="19" fillId="0" borderId="0" xfId="0" applyFont="1" applyAlignment="1">
      <alignment vertical="center" wrapText="1"/>
    </xf>
    <xf numFmtId="14" fontId="0" fillId="0" borderId="10" xfId="0" applyNumberFormat="1" applyBorder="1" applyAlignment="1">
      <alignment wrapText="1"/>
    </xf>
    <xf numFmtId="9" fontId="0" fillId="0" borderId="0" xfId="42" applyNumberFormat="1" applyFont="1"/>
    <xf numFmtId="10" fontId="0" fillId="0" borderId="10" xfId="42" applyNumberFormat="1" applyFont="1" applyBorder="1" applyAlignment="1">
      <alignment horizontal="center" vertical="center" wrapText="1"/>
    </xf>
    <xf numFmtId="164" fontId="0" fillId="0" borderId="10" xfId="42" applyNumberFormat="1" applyFont="1" applyBorder="1" applyAlignment="1">
      <alignment horizontal="right" vertical="center" wrapText="1"/>
    </xf>
    <xf numFmtId="164" fontId="0" fillId="0" borderId="11" xfId="42" applyNumberFormat="1" applyFont="1" applyBorder="1" applyAlignment="1">
      <alignment horizontal="right" vertical="center" wrapText="1"/>
    </xf>
    <xf numFmtId="9" fontId="0" fillId="0" borderId="10" xfId="42" applyFont="1" applyBorder="1" applyAlignment="1">
      <alignment vertical="center" wrapText="1"/>
    </xf>
    <xf numFmtId="164" fontId="0" fillId="0" borderId="10" xfId="42" applyNumberFormat="1" applyFont="1" applyFill="1" applyBorder="1" applyAlignment="1">
      <alignment horizontal="right" vertical="center" wrapText="1"/>
    </xf>
    <xf numFmtId="0" fontId="0" fillId="0" borderId="18" xfId="0" applyBorder="1" applyAlignment="1">
      <alignment horizontal="justify" vertical="top"/>
    </xf>
    <xf numFmtId="0" fontId="0" fillId="0" borderId="16" xfId="0" applyBorder="1" applyAlignment="1">
      <alignment wrapText="1"/>
    </xf>
    <xf numFmtId="43" fontId="0" fillId="0" borderId="0" xfId="43" applyFont="1"/>
    <xf numFmtId="43" fontId="0" fillId="0" borderId="10" xfId="43" applyFont="1" applyBorder="1" applyAlignment="1">
      <alignment wrapText="1"/>
    </xf>
    <xf numFmtId="43" fontId="0" fillId="34" borderId="10" xfId="43" applyFont="1" applyFill="1" applyBorder="1" applyAlignment="1">
      <alignment wrapText="1"/>
    </xf>
    <xf numFmtId="43" fontId="0" fillId="34" borderId="10" xfId="43" applyFont="1" applyFill="1" applyBorder="1" applyAlignment="1">
      <alignment vertical="center" wrapText="1"/>
    </xf>
    <xf numFmtId="43" fontId="0" fillId="0" borderId="14" xfId="43" applyFont="1" applyBorder="1" applyAlignment="1">
      <alignment vertical="center" wrapText="1"/>
    </xf>
    <xf numFmtId="43" fontId="0" fillId="0" borderId="16" xfId="43" applyFont="1" applyBorder="1" applyAlignment="1">
      <alignment vertical="center" wrapText="1"/>
    </xf>
    <xf numFmtId="0" fontId="0" fillId="34" borderId="11" xfId="0" applyFill="1" applyBorder="1" applyAlignment="1">
      <alignment wrapText="1"/>
    </xf>
    <xf numFmtId="14" fontId="0" fillId="0" borderId="13" xfId="0" applyNumberFormat="1" applyBorder="1" applyAlignment="1">
      <alignment wrapText="1"/>
    </xf>
    <xf numFmtId="43" fontId="0" fillId="0" borderId="18" xfId="43" applyFont="1" applyBorder="1" applyAlignment="1">
      <alignment vertical="center" wrapText="1"/>
    </xf>
    <xf numFmtId="0" fontId="16" fillId="0" borderId="16" xfId="0" applyFont="1" applyBorder="1" applyAlignment="1">
      <alignment horizontal="center" vertical="center" wrapText="1"/>
    </xf>
    <xf numFmtId="0" fontId="0" fillId="0" borderId="10" xfId="0" applyFill="1" applyBorder="1" applyAlignment="1">
      <alignment wrapText="1"/>
    </xf>
    <xf numFmtId="43" fontId="0" fillId="0" borderId="10" xfId="43" applyFont="1" applyFill="1" applyBorder="1" applyAlignment="1">
      <alignment wrapText="1"/>
    </xf>
    <xf numFmtId="0" fontId="16" fillId="0" borderId="18" xfId="0" applyFont="1" applyBorder="1" applyAlignment="1">
      <alignment horizontal="center" vertical="center" wrapText="1"/>
    </xf>
    <xf numFmtId="9" fontId="16" fillId="0" borderId="26" xfId="42" applyNumberFormat="1" applyFont="1" applyBorder="1" applyAlignment="1">
      <alignment horizontal="center" vertical="center" wrapText="1"/>
    </xf>
    <xf numFmtId="43" fontId="0" fillId="0" borderId="16" xfId="43" applyFont="1" applyBorder="1" applyAlignment="1">
      <alignment wrapText="1"/>
    </xf>
    <xf numFmtId="14" fontId="0" fillId="0" borderId="16" xfId="0" applyNumberFormat="1" applyBorder="1" applyAlignment="1">
      <alignment wrapText="1"/>
    </xf>
    <xf numFmtId="9" fontId="0" fillId="0" borderId="16" xfId="42" applyFont="1" applyBorder="1" applyAlignment="1">
      <alignment vertical="center" wrapText="1"/>
    </xf>
    <xf numFmtId="164" fontId="0" fillId="0" borderId="16" xfId="42" applyNumberFormat="1" applyFont="1" applyFill="1" applyBorder="1" applyAlignment="1">
      <alignment horizontal="right" vertical="center" wrapText="1"/>
    </xf>
    <xf numFmtId="0" fontId="16" fillId="0" borderId="18" xfId="0" applyFont="1" applyBorder="1" applyAlignment="1">
      <alignment vertical="center" wrapText="1"/>
    </xf>
    <xf numFmtId="43" fontId="16" fillId="0" borderId="18" xfId="43" applyFont="1" applyBorder="1" applyAlignment="1">
      <alignment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34" borderId="10" xfId="0" applyFill="1" applyBorder="1" applyAlignment="1">
      <alignment horizontal="center" vertical="center" wrapText="1"/>
    </xf>
    <xf numFmtId="0" fontId="0" fillId="0" borderId="14" xfId="0" applyBorder="1" applyAlignment="1">
      <alignment horizontal="center" vertical="center" wrapText="1"/>
    </xf>
    <xf numFmtId="43" fontId="0" fillId="0" borderId="14" xfId="43" applyFont="1" applyBorder="1" applyAlignment="1">
      <alignment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43" fontId="0" fillId="0" borderId="10" xfId="43" applyFont="1" applyFill="1" applyBorder="1" applyAlignment="1">
      <alignment horizontal="center" vertical="center" wrapText="1"/>
    </xf>
    <xf numFmtId="164" fontId="0" fillId="34" borderId="10" xfId="42" applyNumberFormat="1" applyFont="1" applyFill="1" applyBorder="1" applyAlignment="1">
      <alignment horizontal="right" vertical="center" wrapText="1"/>
    </xf>
    <xf numFmtId="164" fontId="0" fillId="34" borderId="11" xfId="42" applyNumberFormat="1" applyFont="1" applyFill="1" applyBorder="1" applyAlignment="1">
      <alignment horizontal="right" vertical="center" wrapText="1"/>
    </xf>
    <xf numFmtId="9" fontId="0" fillId="0" borderId="0" xfId="0" applyNumberFormat="1"/>
    <xf numFmtId="9" fontId="0" fillId="0" borderId="0" xfId="42" applyFont="1"/>
    <xf numFmtId="0" fontId="25" fillId="0" borderId="0" xfId="0" applyFont="1"/>
    <xf numFmtId="0" fontId="26" fillId="37" borderId="45" xfId="0" applyFont="1" applyFill="1" applyBorder="1"/>
    <xf numFmtId="0" fontId="25" fillId="0" borderId="52" xfId="0" applyFont="1" applyBorder="1"/>
    <xf numFmtId="0" fontId="25" fillId="0" borderId="50" xfId="0" applyFont="1" applyBorder="1"/>
    <xf numFmtId="0" fontId="25" fillId="0" borderId="51" xfId="0" applyFont="1" applyBorder="1"/>
    <xf numFmtId="0" fontId="25" fillId="0" borderId="0" xfId="0" applyFont="1" applyAlignment="1">
      <alignment wrapText="1"/>
    </xf>
    <xf numFmtId="0" fontId="26" fillId="37" borderId="45" xfId="0" applyFont="1" applyFill="1" applyBorder="1" applyAlignment="1">
      <alignment wrapText="1"/>
    </xf>
    <xf numFmtId="0" fontId="0" fillId="0" borderId="0" xfId="0" applyAlignment="1">
      <alignment wrapText="1"/>
    </xf>
    <xf numFmtId="0" fontId="26" fillId="37" borderId="49" xfId="0" applyFont="1" applyFill="1" applyBorder="1" applyAlignment="1">
      <alignment wrapText="1"/>
    </xf>
    <xf numFmtId="0" fontId="14" fillId="0" borderId="0" xfId="0" applyFont="1"/>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14" xfId="0" applyBorder="1" applyAlignment="1">
      <alignment horizontal="center" vertical="center" wrapText="1"/>
    </xf>
    <xf numFmtId="9" fontId="0" fillId="0" borderId="14" xfId="0" applyNumberFormat="1" applyBorder="1" applyAlignment="1">
      <alignment horizontal="center" vertical="center" wrapText="1"/>
    </xf>
    <xf numFmtId="2" fontId="0" fillId="0" borderId="14" xfId="0" applyNumberFormat="1" applyBorder="1" applyAlignment="1">
      <alignment vertical="center" wrapText="1"/>
    </xf>
    <xf numFmtId="9" fontId="0" fillId="0" borderId="14" xfId="42" applyFont="1" applyBorder="1" applyAlignment="1">
      <alignment horizontal="center" vertical="center" wrapText="1"/>
    </xf>
    <xf numFmtId="43" fontId="0" fillId="0" borderId="14" xfId="43" applyFont="1" applyBorder="1" applyAlignment="1">
      <alignment horizontal="center" wrapText="1"/>
    </xf>
    <xf numFmtId="164" fontId="0" fillId="0" borderId="41" xfId="42" applyNumberFormat="1" applyFont="1" applyBorder="1" applyAlignment="1">
      <alignment horizontal="center" vertical="center" wrapText="1"/>
    </xf>
    <xf numFmtId="0" fontId="27" fillId="0" borderId="18" xfId="0" applyFont="1" applyFill="1" applyBorder="1" applyAlignment="1">
      <alignment horizontal="left" vertical="center" wrapText="1"/>
    </xf>
    <xf numFmtId="9" fontId="27" fillId="0" borderId="18" xfId="0" applyNumberFormat="1" applyFont="1" applyFill="1" applyBorder="1" applyAlignment="1">
      <alignment horizontal="center" vertical="center" wrapText="1"/>
    </xf>
    <xf numFmtId="9" fontId="27" fillId="0" borderId="19" xfId="0" applyNumberFormat="1" applyFont="1" applyFill="1" applyBorder="1" applyAlignment="1">
      <alignment horizontal="center" vertical="center" wrapText="1"/>
    </xf>
    <xf numFmtId="14" fontId="27" fillId="0" borderId="18" xfId="0" applyNumberFormat="1" applyFont="1" applyFill="1" applyBorder="1" applyAlignment="1">
      <alignment horizontal="left" vertical="center" wrapText="1"/>
    </xf>
    <xf numFmtId="14" fontId="27" fillId="0" borderId="19" xfId="0" applyNumberFormat="1" applyFont="1" applyFill="1" applyBorder="1" applyAlignment="1">
      <alignment horizontal="left" vertical="center" wrapText="1"/>
    </xf>
    <xf numFmtId="164" fontId="0" fillId="34" borderId="16" xfId="42" applyNumberFormat="1" applyFont="1" applyFill="1" applyBorder="1" applyAlignment="1">
      <alignment horizontal="right" vertical="center" wrapText="1"/>
    </xf>
    <xf numFmtId="165" fontId="27" fillId="0" borderId="18" xfId="44" applyFont="1" applyFill="1" applyBorder="1" applyAlignment="1">
      <alignment horizontal="left" vertical="center" wrapText="1"/>
    </xf>
    <xf numFmtId="0" fontId="0" fillId="0" borderId="11" xfId="0" applyBorder="1" applyAlignment="1">
      <alignment wrapText="1"/>
    </xf>
    <xf numFmtId="43" fontId="0" fillId="0" borderId="18" xfId="43" applyFont="1" applyBorder="1" applyAlignment="1">
      <alignment wrapText="1"/>
    </xf>
    <xf numFmtId="0" fontId="28" fillId="0" borderId="18" xfId="0" applyFont="1" applyFill="1" applyBorder="1" applyAlignment="1">
      <alignment horizontal="center" vertical="center" wrapText="1"/>
    </xf>
    <xf numFmtId="14" fontId="27" fillId="0" borderId="18" xfId="0" applyNumberFormat="1" applyFont="1" applyFill="1" applyBorder="1" applyAlignment="1">
      <alignment horizontal="center" vertical="center" wrapText="1"/>
    </xf>
    <xf numFmtId="9" fontId="0" fillId="0" borderId="13" xfId="42" applyFont="1" applyBorder="1" applyAlignment="1">
      <alignment vertical="center" wrapText="1"/>
    </xf>
    <xf numFmtId="14" fontId="28" fillId="0" borderId="18" xfId="0" applyNumberFormat="1" applyFont="1" applyFill="1" applyBorder="1" applyAlignment="1">
      <alignment horizontal="center" vertical="center" wrapText="1"/>
    </xf>
    <xf numFmtId="0" fontId="27" fillId="0" borderId="18" xfId="0" applyFont="1" applyFill="1" applyBorder="1" applyAlignment="1">
      <alignment horizontal="center" vertical="center" wrapText="1"/>
    </xf>
    <xf numFmtId="2" fontId="0" fillId="0" borderId="36" xfId="0" applyNumberFormat="1" applyBorder="1" applyAlignment="1">
      <alignment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9" fontId="0" fillId="0" borderId="54" xfId="0" applyNumberFormat="1" applyBorder="1" applyAlignment="1">
      <alignment horizontal="center" vertical="center" wrapText="1"/>
    </xf>
    <xf numFmtId="43" fontId="0" fillId="34" borderId="14" xfId="43" applyFont="1" applyFill="1" applyBorder="1" applyAlignment="1">
      <alignment vertical="center" wrapText="1"/>
    </xf>
    <xf numFmtId="9" fontId="27" fillId="0" borderId="38" xfId="0" applyNumberFormat="1" applyFont="1" applyFill="1" applyBorder="1" applyAlignment="1">
      <alignment horizontal="left" vertical="center" wrapText="1"/>
    </xf>
    <xf numFmtId="9" fontId="27" fillId="0" borderId="43" xfId="0" applyNumberFormat="1" applyFont="1" applyFill="1" applyBorder="1" applyAlignment="1">
      <alignment horizontal="left" vertical="center" wrapText="1"/>
    </xf>
    <xf numFmtId="14" fontId="27" fillId="0" borderId="38" xfId="0" applyNumberFormat="1" applyFont="1" applyFill="1" applyBorder="1" applyAlignment="1">
      <alignment horizontal="left" vertical="center" wrapText="1"/>
    </xf>
    <xf numFmtId="14" fontId="27" fillId="0" borderId="43" xfId="0" applyNumberFormat="1" applyFont="1" applyFill="1" applyBorder="1" applyAlignment="1">
      <alignment horizontal="left" vertical="center" wrapText="1"/>
    </xf>
    <xf numFmtId="0" fontId="28" fillId="0" borderId="18" xfId="0" applyFont="1" applyFill="1" applyBorder="1" applyAlignment="1">
      <alignment horizontal="left" vertical="center" wrapText="1"/>
    </xf>
    <xf numFmtId="0" fontId="29" fillId="0" borderId="18" xfId="0" applyFont="1" applyFill="1" applyBorder="1" applyAlignment="1">
      <alignment horizontal="left" vertical="center" wrapText="1"/>
    </xf>
    <xf numFmtId="14" fontId="29" fillId="0" borderId="18" xfId="0" applyNumberFormat="1" applyFont="1" applyFill="1" applyBorder="1" applyAlignment="1">
      <alignment horizontal="left" vertical="center" wrapText="1"/>
    </xf>
    <xf numFmtId="14" fontId="31" fillId="0" borderId="38" xfId="0" applyNumberFormat="1" applyFont="1" applyFill="1" applyBorder="1" applyAlignment="1">
      <alignment horizontal="center" vertical="center" wrapText="1"/>
    </xf>
    <xf numFmtId="14" fontId="31" fillId="0" borderId="43" xfId="0" applyNumberFormat="1" applyFont="1" applyFill="1" applyBorder="1" applyAlignment="1">
      <alignment horizontal="center" vertical="center" wrapText="1"/>
    </xf>
    <xf numFmtId="43" fontId="0" fillId="0" borderId="13" xfId="43" applyFont="1" applyBorder="1" applyAlignment="1">
      <alignment wrapText="1"/>
    </xf>
    <xf numFmtId="0" fontId="27" fillId="0" borderId="38"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31" fillId="0" borderId="38"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25" fillId="0" borderId="50" xfId="0" applyFont="1" applyBorder="1" applyAlignment="1">
      <alignment wrapText="1"/>
    </xf>
    <xf numFmtId="16" fontId="0" fillId="0" borderId="0" xfId="0" applyNumberFormat="1"/>
    <xf numFmtId="9" fontId="0" fillId="38" borderId="0" xfId="42" applyNumberFormat="1" applyFont="1" applyFill="1"/>
    <xf numFmtId="10" fontId="0" fillId="0" borderId="0" xfId="0" applyNumberFormat="1"/>
    <xf numFmtId="0" fontId="26" fillId="37" borderId="49" xfId="0" applyFont="1" applyFill="1" applyBorder="1" applyAlignment="1">
      <alignment vertical="center" wrapText="1"/>
    </xf>
    <xf numFmtId="9" fontId="0" fillId="38" borderId="14" xfId="0" applyNumberFormat="1" applyFill="1" applyBorder="1" applyAlignment="1">
      <alignment horizontal="center" vertical="center" wrapText="1"/>
    </xf>
    <xf numFmtId="9" fontId="25" fillId="38" borderId="52" xfId="0" applyNumberFormat="1" applyFont="1" applyFill="1" applyBorder="1" applyAlignment="1">
      <alignment horizontal="center" vertical="center" wrapText="1"/>
    </xf>
    <xf numFmtId="164" fontId="24" fillId="0" borderId="10" xfId="42" applyNumberFormat="1" applyFont="1" applyFill="1" applyBorder="1" applyAlignment="1">
      <alignment horizontal="right" vertical="center" wrapText="1"/>
    </xf>
    <xf numFmtId="9" fontId="25" fillId="33" borderId="50" xfId="0" applyNumberFormat="1" applyFont="1" applyFill="1" applyBorder="1" applyAlignment="1">
      <alignment horizontal="center" vertical="center" wrapText="1"/>
    </xf>
    <xf numFmtId="9" fontId="25" fillId="38" borderId="50" xfId="0" applyNumberFormat="1" applyFont="1" applyFill="1" applyBorder="1" applyAlignment="1">
      <alignment horizontal="center" vertical="center" wrapText="1"/>
    </xf>
    <xf numFmtId="9" fontId="25" fillId="38" borderId="51" xfId="0" applyNumberFormat="1" applyFont="1" applyFill="1" applyBorder="1" applyAlignment="1">
      <alignment horizontal="center" vertical="center" wrapText="1"/>
    </xf>
    <xf numFmtId="9" fontId="25" fillId="38" borderId="64" xfId="0" applyNumberFormat="1" applyFont="1" applyFill="1" applyBorder="1" applyAlignment="1">
      <alignment horizontal="center" vertical="center" wrapText="1"/>
    </xf>
    <xf numFmtId="0" fontId="27" fillId="35" borderId="18" xfId="0" applyFont="1" applyFill="1" applyBorder="1" applyAlignment="1">
      <alignment horizontal="left" vertical="center" wrapText="1"/>
    </xf>
    <xf numFmtId="9" fontId="0" fillId="0" borderId="14" xfId="0" applyNumberFormat="1" applyBorder="1" applyAlignment="1">
      <alignment horizontal="center" vertical="center" wrapText="1"/>
    </xf>
    <xf numFmtId="9" fontId="0" fillId="38" borderId="14" xfId="42" applyFont="1" applyFill="1" applyBorder="1" applyAlignment="1">
      <alignment horizontal="center" vertical="center" wrapText="1"/>
    </xf>
    <xf numFmtId="164" fontId="0" fillId="0" borderId="0" xfId="42" applyNumberFormat="1" applyFont="1"/>
    <xf numFmtId="9" fontId="25" fillId="0" borderId="46" xfId="0" applyNumberFormat="1" applyFont="1" applyBorder="1" applyAlignment="1">
      <alignment horizontal="center" vertical="center"/>
    </xf>
    <xf numFmtId="9" fontId="25" fillId="0" borderId="47" xfId="0" applyNumberFormat="1" applyFont="1" applyBorder="1" applyAlignment="1">
      <alignment horizontal="center" vertical="center"/>
    </xf>
    <xf numFmtId="9" fontId="25" fillId="0" borderId="48" xfId="0" applyNumberFormat="1" applyFont="1" applyBorder="1" applyAlignment="1">
      <alignment horizontal="center" vertical="center"/>
    </xf>
    <xf numFmtId="9" fontId="25" fillId="0" borderId="64" xfId="0" applyNumberFormat="1" applyFont="1" applyBorder="1" applyAlignment="1">
      <alignment horizontal="center" vertical="center"/>
    </xf>
    <xf numFmtId="9" fontId="25" fillId="0" borderId="60" xfId="0" applyNumberFormat="1" applyFont="1" applyBorder="1" applyAlignment="1">
      <alignment horizontal="center" vertical="center"/>
    </xf>
    <xf numFmtId="9" fontId="25" fillId="0" borderId="51" xfId="0" applyNumberFormat="1" applyFont="1" applyBorder="1" applyAlignment="1">
      <alignment horizontal="center" vertical="center"/>
    </xf>
    <xf numFmtId="0" fontId="26" fillId="36" borderId="63" xfId="0" applyFont="1" applyFill="1" applyBorder="1" applyAlignment="1">
      <alignment horizontal="center"/>
    </xf>
    <xf numFmtId="0" fontId="26" fillId="36" borderId="0" xfId="0" applyFont="1" applyFill="1" applyBorder="1" applyAlignment="1">
      <alignment horizont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1" fillId="0" borderId="0" xfId="0" applyFont="1" applyAlignment="1">
      <alignment horizontal="justify" vertical="top" wrapText="1"/>
    </xf>
    <xf numFmtId="0" fontId="16" fillId="0" borderId="3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9" fontId="0" fillId="0" borderId="14" xfId="0" applyNumberFormat="1" applyBorder="1" applyAlignment="1">
      <alignment horizontal="center" vertical="center" wrapText="1"/>
    </xf>
    <xf numFmtId="0" fontId="0" fillId="0" borderId="15" xfId="0" applyBorder="1" applyAlignment="1">
      <alignment horizontal="center" vertical="center" wrapText="1"/>
    </xf>
    <xf numFmtId="10" fontId="0" fillId="0" borderId="14" xfId="0" applyNumberFormat="1" applyBorder="1" applyAlignment="1">
      <alignment horizontal="center" vertical="center" wrapText="1"/>
    </xf>
    <xf numFmtId="0" fontId="0" fillId="0" borderId="19" xfId="0" applyBorder="1" applyAlignment="1">
      <alignment horizontal="justify" vertical="top"/>
    </xf>
    <xf numFmtId="0" fontId="0" fillId="0" borderId="21" xfId="0" applyBorder="1" applyAlignment="1">
      <alignment horizontal="justify" vertical="top"/>
    </xf>
    <xf numFmtId="0" fontId="0" fillId="0" borderId="20" xfId="0" applyBorder="1" applyAlignment="1">
      <alignment horizontal="justify" vertical="top"/>
    </xf>
    <xf numFmtId="2" fontId="0" fillId="0" borderId="14" xfId="0" applyNumberFormat="1" applyBorder="1" applyAlignment="1">
      <alignment vertical="center" wrapText="1"/>
    </xf>
    <xf numFmtId="2" fontId="0" fillId="0" borderId="16" xfId="0" applyNumberFormat="1" applyBorder="1" applyAlignment="1">
      <alignment vertical="center" wrapText="1"/>
    </xf>
    <xf numFmtId="10" fontId="0" fillId="0" borderId="14" xfId="42" applyNumberFormat="1" applyFont="1" applyBorder="1" applyAlignment="1">
      <alignment horizontal="center" vertical="center" wrapText="1"/>
    </xf>
    <xf numFmtId="10" fontId="0" fillId="0" borderId="16" xfId="42" applyNumberFormat="1" applyFont="1" applyBorder="1" applyAlignment="1">
      <alignment horizontal="center" vertical="center" wrapText="1"/>
    </xf>
    <xf numFmtId="10" fontId="0" fillId="0" borderId="14" xfId="0" applyNumberFormat="1"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4" xfId="0" applyFill="1" applyBorder="1" applyAlignment="1">
      <alignment horizontal="center" vertical="center" wrapText="1"/>
    </xf>
    <xf numFmtId="43" fontId="0" fillId="0" borderId="14" xfId="43" applyFont="1" applyBorder="1" applyAlignment="1">
      <alignment horizontal="center" vertical="center" wrapText="1"/>
    </xf>
    <xf numFmtId="43" fontId="0" fillId="0" borderId="16" xfId="43" applyFont="1" applyBorder="1" applyAlignment="1">
      <alignment horizontal="center" vertical="center" wrapText="1"/>
    </xf>
    <xf numFmtId="2" fontId="0" fillId="0" borderId="15" xfId="0" applyNumberFormat="1" applyBorder="1" applyAlignment="1">
      <alignment vertical="center" wrapText="1"/>
    </xf>
    <xf numFmtId="10" fontId="0" fillId="0" borderId="15" xfId="42" applyNumberFormat="1" applyFont="1" applyBorder="1" applyAlignment="1">
      <alignment horizontal="center" vertical="center" wrapText="1"/>
    </xf>
    <xf numFmtId="0" fontId="20" fillId="0" borderId="1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0" fillId="0" borderId="19" xfId="0" applyBorder="1" applyAlignment="1">
      <alignment horizontal="justify" vertical="top" wrapText="1"/>
    </xf>
    <xf numFmtId="9" fontId="0" fillId="0" borderId="14" xfId="42" applyFont="1" applyBorder="1" applyAlignment="1">
      <alignment horizontal="center" vertical="center" wrapText="1"/>
    </xf>
    <xf numFmtId="9" fontId="0" fillId="0" borderId="16" xfId="42" applyFont="1" applyBorder="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9" fontId="0" fillId="0" borderId="15" xfId="42" applyFont="1" applyBorder="1" applyAlignment="1">
      <alignment horizontal="center" vertical="center" wrapText="1"/>
    </xf>
    <xf numFmtId="0" fontId="0" fillId="0" borderId="14" xfId="0" applyFill="1" applyBorder="1" applyAlignment="1">
      <alignment vertical="center" wrapText="1"/>
    </xf>
    <xf numFmtId="0" fontId="0" fillId="0" borderId="16" xfId="0" applyFill="1" applyBorder="1" applyAlignment="1">
      <alignment vertical="center" wrapText="1"/>
    </xf>
    <xf numFmtId="9" fontId="0" fillId="0" borderId="14" xfId="0" applyNumberFormat="1" applyFill="1" applyBorder="1" applyAlignment="1">
      <alignment horizontal="center"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26" xfId="0" applyBorder="1" applyAlignment="1">
      <alignment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9" fontId="0" fillId="0" borderId="31" xfId="0" applyNumberFormat="1" applyBorder="1" applyAlignment="1">
      <alignment horizontal="center" vertical="center" wrapText="1"/>
    </xf>
    <xf numFmtId="0" fontId="0" fillId="0" borderId="20" xfId="0" applyBorder="1" applyAlignment="1">
      <alignment horizontal="center" vertical="center" wrapText="1"/>
    </xf>
    <xf numFmtId="2" fontId="0" fillId="0" borderId="25" xfId="0" applyNumberFormat="1" applyBorder="1" applyAlignment="1">
      <alignment vertical="center" wrapText="1"/>
    </xf>
    <xf numFmtId="2" fontId="0" fillId="0" borderId="28" xfId="0" applyNumberFormat="1" applyBorder="1" applyAlignment="1">
      <alignment vertical="center" wrapText="1"/>
    </xf>
    <xf numFmtId="0" fontId="0" fillId="34" borderId="14" xfId="0" applyFill="1" applyBorder="1" applyAlignment="1">
      <alignment vertical="center" wrapText="1"/>
    </xf>
    <xf numFmtId="0" fontId="0" fillId="34" borderId="15" xfId="0" applyFill="1" applyBorder="1" applyAlignment="1">
      <alignment vertical="center" wrapText="1"/>
    </xf>
    <xf numFmtId="0" fontId="0" fillId="34" borderId="16" xfId="0" applyFill="1" applyBorder="1" applyAlignment="1">
      <alignment vertical="center" wrapText="1"/>
    </xf>
    <xf numFmtId="9" fontId="0" fillId="0" borderId="15" xfId="0" applyNumberFormat="1" applyFill="1" applyBorder="1" applyAlignment="1">
      <alignment horizontal="center" vertical="center" wrapText="1"/>
    </xf>
    <xf numFmtId="9" fontId="0" fillId="0" borderId="16" xfId="0" applyNumberFormat="1" applyFill="1" applyBorder="1" applyAlignment="1">
      <alignment horizontal="center" vertical="center" wrapText="1"/>
    </xf>
    <xf numFmtId="0" fontId="16" fillId="0" borderId="44"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34" borderId="14" xfId="0" applyFill="1" applyBorder="1" applyAlignment="1">
      <alignment horizontal="center" vertical="center" wrapText="1"/>
    </xf>
    <xf numFmtId="0" fontId="0" fillId="34" borderId="15" xfId="0" applyFill="1" applyBorder="1" applyAlignment="1">
      <alignment horizontal="center" vertical="center" wrapText="1"/>
    </xf>
    <xf numFmtId="0" fontId="0" fillId="34" borderId="16" xfId="0" applyFill="1" applyBorder="1" applyAlignment="1">
      <alignment horizontal="center" vertical="center" wrapText="1"/>
    </xf>
    <xf numFmtId="164" fontId="0" fillId="38" borderId="14" xfId="42" applyNumberFormat="1" applyFont="1" applyFill="1" applyBorder="1" applyAlignment="1">
      <alignment horizontal="center" vertical="center" wrapText="1"/>
    </xf>
    <xf numFmtId="164" fontId="0" fillId="38" borderId="15" xfId="42" applyNumberFormat="1" applyFont="1" applyFill="1" applyBorder="1" applyAlignment="1">
      <alignment horizontal="center" vertical="center" wrapText="1"/>
    </xf>
    <xf numFmtId="164" fontId="0" fillId="38" borderId="16" xfId="42" applyNumberFormat="1" applyFont="1" applyFill="1" applyBorder="1" applyAlignment="1">
      <alignment horizontal="center" vertical="center" wrapText="1"/>
    </xf>
    <xf numFmtId="9" fontId="0" fillId="38" borderId="14" xfId="42" applyFont="1" applyFill="1" applyBorder="1" applyAlignment="1">
      <alignment horizontal="center" vertical="center" wrapText="1"/>
    </xf>
    <xf numFmtId="9" fontId="0" fillId="38" borderId="16" xfId="42" applyFont="1" applyFill="1" applyBorder="1" applyAlignment="1">
      <alignment horizontal="center" vertical="center" wrapText="1"/>
    </xf>
    <xf numFmtId="9" fontId="0" fillId="38" borderId="15" xfId="42"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xf>
    <xf numFmtId="0" fontId="16" fillId="0" borderId="39" xfId="0" applyFont="1" applyBorder="1" applyAlignment="1">
      <alignment horizontal="center" vertical="center"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34" borderId="24" xfId="0" applyFill="1" applyBorder="1" applyAlignment="1">
      <alignment horizontal="center" vertical="center" wrapText="1"/>
    </xf>
    <xf numFmtId="0" fontId="0" fillId="34" borderId="26" xfId="0" applyFill="1" applyBorder="1" applyAlignment="1">
      <alignment horizontal="center" vertical="center" wrapText="1"/>
    </xf>
    <xf numFmtId="10" fontId="24" fillId="0" borderId="14" xfId="42" applyNumberFormat="1" applyFont="1" applyBorder="1" applyAlignment="1">
      <alignment horizontal="center" vertical="center" wrapText="1"/>
    </xf>
    <xf numFmtId="10" fontId="24" fillId="0" borderId="16" xfId="42" applyNumberFormat="1" applyFont="1" applyBorder="1" applyAlignment="1">
      <alignment horizontal="center" vertical="center" wrapText="1"/>
    </xf>
    <xf numFmtId="9" fontId="0" fillId="34" borderId="33" xfId="0" applyNumberFormat="1" applyFill="1" applyBorder="1" applyAlignment="1">
      <alignment horizontal="center" vertical="center" wrapText="1"/>
    </xf>
    <xf numFmtId="0" fontId="0" fillId="34" borderId="55" xfId="0" applyFill="1" applyBorder="1" applyAlignment="1">
      <alignment horizontal="center" vertical="center" wrapText="1"/>
    </xf>
    <xf numFmtId="9" fontId="0" fillId="34" borderId="19" xfId="0" applyNumberFormat="1" applyFill="1" applyBorder="1" applyAlignment="1">
      <alignment horizontal="center" vertical="center" wrapText="1"/>
    </xf>
    <xf numFmtId="0" fontId="0" fillId="34" borderId="21" xfId="0" applyFill="1" applyBorder="1" applyAlignment="1">
      <alignment horizontal="center" vertical="center" wrapText="1"/>
    </xf>
    <xf numFmtId="0" fontId="0" fillId="34" borderId="19" xfId="0" applyFill="1" applyBorder="1" applyAlignment="1">
      <alignment horizontal="center" vertical="center" wrapText="1"/>
    </xf>
    <xf numFmtId="9" fontId="0" fillId="38" borderId="19" xfId="42" applyFont="1" applyFill="1" applyBorder="1" applyAlignment="1">
      <alignment horizontal="center" vertical="center" wrapText="1"/>
    </xf>
    <xf numFmtId="9" fontId="0" fillId="38" borderId="21" xfId="42" applyFont="1" applyFill="1" applyBorder="1" applyAlignment="1">
      <alignment horizontal="center" vertical="center" wrapText="1"/>
    </xf>
    <xf numFmtId="10" fontId="0" fillId="0" borderId="29" xfId="42" applyNumberFormat="1" applyFont="1" applyBorder="1" applyAlignment="1">
      <alignment horizontal="center" vertical="center" wrapText="1"/>
    </xf>
    <xf numFmtId="10" fontId="0" fillId="0" borderId="30" xfId="42" applyNumberFormat="1" applyFont="1" applyBorder="1" applyAlignment="1">
      <alignment horizontal="center" vertical="center" wrapText="1"/>
    </xf>
    <xf numFmtId="0" fontId="0" fillId="34" borderId="61" xfId="0" applyFill="1" applyBorder="1" applyAlignment="1">
      <alignment horizontal="left" vertical="top" wrapText="1"/>
    </xf>
    <xf numFmtId="0" fontId="0" fillId="34" borderId="62" xfId="0" applyFill="1" applyBorder="1" applyAlignment="1">
      <alignment horizontal="left" vertical="top" wrapText="1"/>
    </xf>
    <xf numFmtId="0" fontId="0" fillId="34" borderId="24" xfId="0" applyFill="1" applyBorder="1" applyAlignment="1">
      <alignment vertical="center" wrapText="1"/>
    </xf>
    <xf numFmtId="0" fontId="0" fillId="34" borderId="27" xfId="0" applyFill="1" applyBorder="1" applyAlignment="1">
      <alignment vertical="center" wrapText="1"/>
    </xf>
    <xf numFmtId="0" fontId="0" fillId="34" borderId="26" xfId="0" applyFill="1" applyBorder="1" applyAlignment="1">
      <alignment vertical="center" wrapText="1"/>
    </xf>
    <xf numFmtId="9" fontId="0" fillId="0" borderId="19" xfId="0" applyNumberFormat="1" applyBorder="1" applyAlignment="1">
      <alignment horizontal="center" vertical="center" wrapText="1"/>
    </xf>
    <xf numFmtId="9" fontId="0" fillId="0" borderId="19" xfId="42" applyFont="1" applyBorder="1" applyAlignment="1">
      <alignment horizontal="center" vertical="center" wrapText="1"/>
    </xf>
    <xf numFmtId="9" fontId="0" fillId="0" borderId="20" xfId="42" applyFont="1" applyBorder="1" applyAlignment="1">
      <alignment horizontal="center" vertical="center" wrapText="1"/>
    </xf>
    <xf numFmtId="9" fontId="0" fillId="0" borderId="21" xfId="42" applyFont="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164" fontId="0" fillId="0" borderId="65" xfId="42" applyNumberFormat="1" applyFont="1" applyBorder="1" applyAlignment="1">
      <alignment horizontal="center" vertical="center" wrapText="1"/>
    </xf>
    <xf numFmtId="164" fontId="0" fillId="0" borderId="17" xfId="42" applyNumberFormat="1" applyFont="1" applyBorder="1" applyAlignment="1">
      <alignment horizontal="center" vertical="center" wrapText="1"/>
    </xf>
    <xf numFmtId="164" fontId="0" fillId="0" borderId="30" xfId="42" applyNumberFormat="1" applyFont="1" applyBorder="1" applyAlignment="1">
      <alignment horizontal="center" vertical="center" wrapText="1"/>
    </xf>
    <xf numFmtId="9" fontId="0" fillId="35" borderId="14" xfId="42" applyFont="1" applyFill="1" applyBorder="1" applyAlignment="1">
      <alignment horizontal="center" vertical="center" wrapText="1"/>
    </xf>
    <xf numFmtId="9" fontId="0" fillId="35" borderId="15" xfId="42" applyFont="1" applyFill="1" applyBorder="1" applyAlignment="1">
      <alignment horizontal="center" vertical="center" wrapText="1"/>
    </xf>
    <xf numFmtId="9" fontId="0" fillId="35" borderId="16" xfId="42" applyFont="1" applyFill="1" applyBorder="1" applyAlignment="1">
      <alignment horizontal="center" vertical="center" wrapText="1"/>
    </xf>
    <xf numFmtId="0" fontId="0" fillId="0" borderId="31" xfId="0" applyBorder="1" applyAlignment="1">
      <alignment horizontal="center" vertical="center" wrapText="1"/>
    </xf>
    <xf numFmtId="0" fontId="0" fillId="34" borderId="14" xfId="0" applyFill="1" applyBorder="1" applyAlignment="1">
      <alignment wrapText="1"/>
    </xf>
    <xf numFmtId="0" fontId="0" fillId="34" borderId="16" xfId="0" applyFill="1" applyBorder="1" applyAlignment="1">
      <alignment wrapText="1"/>
    </xf>
    <xf numFmtId="0" fontId="0" fillId="34" borderId="19" xfId="0" applyFill="1" applyBorder="1" applyAlignment="1">
      <alignment horizontal="justify" vertical="top"/>
    </xf>
    <xf numFmtId="0" fontId="0" fillId="34" borderId="21" xfId="0" applyFill="1" applyBorder="1" applyAlignment="1">
      <alignment horizontal="justify" vertical="top"/>
    </xf>
    <xf numFmtId="0" fontId="0" fillId="0" borderId="34" xfId="0" applyBorder="1" applyAlignment="1">
      <alignment horizontal="left" vertical="top" wrapText="1"/>
    </xf>
    <xf numFmtId="0" fontId="0" fillId="0" borderId="42" xfId="0" applyBorder="1" applyAlignment="1">
      <alignment horizontal="left" vertical="top" wrapText="1"/>
    </xf>
    <xf numFmtId="2" fontId="0" fillId="0" borderId="14" xfId="0" applyNumberFormat="1" applyBorder="1" applyAlignment="1">
      <alignment horizontal="center" vertical="center" wrapText="1"/>
    </xf>
    <xf numFmtId="2" fontId="0" fillId="0" borderId="15" xfId="0" applyNumberFormat="1" applyBorder="1" applyAlignment="1">
      <alignment horizontal="center" vertical="center" wrapText="1"/>
    </xf>
    <xf numFmtId="0" fontId="0" fillId="0" borderId="31" xfId="0" applyFill="1" applyBorder="1" applyAlignment="1">
      <alignment horizontal="center" vertical="center" wrapText="1"/>
    </xf>
    <xf numFmtId="0" fontId="0" fillId="34" borderId="31" xfId="0" applyFill="1" applyBorder="1" applyAlignment="1">
      <alignment horizontal="center" vertical="center" wrapText="1"/>
    </xf>
    <xf numFmtId="10" fontId="0" fillId="0" borderId="26" xfId="42" applyNumberFormat="1" applyFont="1" applyBorder="1" applyAlignment="1">
      <alignment horizontal="center" vertical="center" wrapText="1"/>
    </xf>
    <xf numFmtId="9" fontId="0" fillId="0" borderId="15" xfId="0" applyNumberFormat="1" applyBorder="1" applyAlignment="1">
      <alignment horizontal="center" vertical="center" wrapText="1"/>
    </xf>
    <xf numFmtId="9" fontId="0" fillId="0" borderId="16" xfId="0" applyNumberFormat="1" applyBorder="1" applyAlignment="1">
      <alignment horizontal="center" vertical="center" wrapText="1"/>
    </xf>
    <xf numFmtId="9" fontId="0" fillId="34" borderId="14" xfId="0" applyNumberFormat="1" applyFill="1" applyBorder="1" applyAlignment="1">
      <alignment horizontal="center" vertical="center" wrapText="1"/>
    </xf>
    <xf numFmtId="9" fontId="0" fillId="38" borderId="14" xfId="0" applyNumberFormat="1" applyFill="1" applyBorder="1" applyAlignment="1">
      <alignment horizontal="center" vertical="center" wrapText="1"/>
    </xf>
    <xf numFmtId="9" fontId="0" fillId="38" borderId="15" xfId="0" applyNumberFormat="1" applyFill="1" applyBorder="1" applyAlignment="1">
      <alignment horizontal="center" vertical="center" wrapText="1"/>
    </xf>
    <xf numFmtId="9" fontId="0" fillId="38" borderId="16" xfId="0" applyNumberFormat="1" applyFill="1" applyBorder="1" applyAlignment="1">
      <alignment horizontal="center" vertical="center" wrapText="1"/>
    </xf>
    <xf numFmtId="9" fontId="0" fillId="34" borderId="15" xfId="0" applyNumberFormat="1" applyFill="1" applyBorder="1" applyAlignment="1">
      <alignment horizontal="center" vertical="center" wrapText="1"/>
    </xf>
    <xf numFmtId="9" fontId="0" fillId="34" borderId="16" xfId="0" applyNumberFormat="1" applyFill="1" applyBorder="1" applyAlignment="1">
      <alignment horizontal="center" vertical="center" wrapText="1"/>
    </xf>
    <xf numFmtId="9" fontId="0" fillId="0" borderId="40" xfId="0" applyNumberFormat="1" applyBorder="1" applyAlignment="1">
      <alignment horizontal="center" vertical="center" wrapText="1"/>
    </xf>
    <xf numFmtId="10" fontId="0" fillId="0" borderId="15" xfId="0" applyNumberFormat="1" applyBorder="1" applyAlignment="1">
      <alignment horizontal="center" vertical="center" wrapText="1"/>
    </xf>
    <xf numFmtId="10" fontId="0" fillId="0" borderId="40" xfId="0" applyNumberFormat="1" applyBorder="1" applyAlignment="1">
      <alignment horizontal="center" vertical="center" wrapText="1"/>
    </xf>
    <xf numFmtId="10" fontId="24" fillId="38" borderId="14" xfId="0" applyNumberFormat="1" applyFont="1" applyFill="1" applyBorder="1" applyAlignment="1">
      <alignment horizontal="center" vertical="center" wrapText="1"/>
    </xf>
    <xf numFmtId="10" fontId="24" fillId="38" borderId="15" xfId="0" applyNumberFormat="1" applyFont="1" applyFill="1" applyBorder="1" applyAlignment="1">
      <alignment horizontal="center" vertical="center" wrapText="1"/>
    </xf>
    <xf numFmtId="10" fontId="24" fillId="38" borderId="16" xfId="0" applyNumberFormat="1" applyFont="1" applyFill="1" applyBorder="1" applyAlignment="1">
      <alignment horizontal="center" vertical="center" wrapText="1"/>
    </xf>
    <xf numFmtId="164" fontId="0" fillId="0" borderId="14" xfId="0" applyNumberFormat="1" applyBorder="1" applyAlignment="1">
      <alignment horizontal="center" vertical="center" wrapText="1"/>
    </xf>
    <xf numFmtId="164" fontId="0" fillId="0" borderId="16" xfId="0" applyNumberFormat="1" applyBorder="1" applyAlignment="1">
      <alignment horizontal="center" vertical="center" wrapText="1"/>
    </xf>
    <xf numFmtId="10" fontId="0" fillId="35" borderId="14" xfId="42" applyNumberFormat="1" applyFont="1" applyFill="1" applyBorder="1" applyAlignment="1">
      <alignment horizontal="center" vertical="center" wrapText="1"/>
    </xf>
    <xf numFmtId="10" fontId="0" fillId="35" borderId="16" xfId="42" applyNumberFormat="1" applyFont="1" applyFill="1" applyBorder="1" applyAlignment="1">
      <alignment horizontal="center" vertical="center" wrapText="1"/>
    </xf>
    <xf numFmtId="9" fontId="0" fillId="33" borderId="14" xfId="0" applyNumberFormat="1" applyFill="1" applyBorder="1" applyAlignment="1">
      <alignment horizontal="center" vertical="center" wrapText="1"/>
    </xf>
    <xf numFmtId="9" fontId="0" fillId="33" borderId="16" xfId="0" applyNumberFormat="1" applyFill="1" applyBorder="1" applyAlignment="1">
      <alignment horizontal="center" vertical="center" wrapText="1"/>
    </xf>
    <xf numFmtId="9" fontId="0" fillId="34" borderId="31" xfId="0" applyNumberFormat="1" applyFill="1" applyBorder="1" applyAlignment="1">
      <alignment horizontal="center" vertical="center" wrapText="1"/>
    </xf>
    <xf numFmtId="164" fontId="0" fillId="0" borderId="15" xfId="0" applyNumberFormat="1" applyBorder="1" applyAlignment="1">
      <alignment horizontal="center" vertical="center" wrapText="1"/>
    </xf>
    <xf numFmtId="10" fontId="0" fillId="38" borderId="14" xfId="0" applyNumberFormat="1" applyFill="1" applyBorder="1" applyAlignment="1">
      <alignment horizontal="center" vertical="center" wrapText="1"/>
    </xf>
    <xf numFmtId="10" fontId="0" fillId="38" borderId="15" xfId="0" applyNumberFormat="1" applyFill="1" applyBorder="1" applyAlignment="1">
      <alignment horizontal="center" vertical="center" wrapText="1"/>
    </xf>
    <xf numFmtId="10" fontId="0" fillId="38" borderId="16" xfId="0" applyNumberFormat="1" applyFill="1" applyBorder="1" applyAlignment="1">
      <alignment horizontal="center" vertical="center" wrapText="1"/>
    </xf>
    <xf numFmtId="0" fontId="0" fillId="0" borderId="56" xfId="0" applyBorder="1" applyAlignment="1">
      <alignment horizontal="center" vertical="center" wrapText="1"/>
    </xf>
    <xf numFmtId="9" fontId="0" fillId="33" borderId="57" xfId="42" applyFont="1" applyFill="1" applyBorder="1" applyAlignment="1">
      <alignment horizontal="center" vertical="center" wrapText="1"/>
    </xf>
    <xf numFmtId="9" fontId="0" fillId="33" borderId="58" xfId="42" applyFont="1" applyFill="1" applyBorder="1" applyAlignment="1">
      <alignment horizontal="center" vertical="center" wrapText="1"/>
    </xf>
    <xf numFmtId="9" fontId="0" fillId="33" borderId="59" xfId="42" applyFont="1" applyFill="1" applyBorder="1" applyAlignment="1">
      <alignment horizontal="center" vertical="center" wrapText="1"/>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Moneda 2" xfId="44"/>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51">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6.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3914775</xdr:colOff>
      <xdr:row>5</xdr:row>
      <xdr:rowOff>133350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333375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9</xdr:col>
      <xdr:colOff>333375</xdr:colOff>
      <xdr:row>5</xdr:row>
      <xdr:rowOff>152400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3810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14</xdr:col>
      <xdr:colOff>1676400</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46710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14</xdr:col>
      <xdr:colOff>2581275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371975"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14</xdr:col>
      <xdr:colOff>1676400</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46710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333375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9</xdr:col>
      <xdr:colOff>333375</xdr:colOff>
      <xdr:row>5</xdr:row>
      <xdr:rowOff>123825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952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5</xdr:col>
      <xdr:colOff>800100</xdr:colOff>
      <xdr:row>5</xdr:row>
      <xdr:rowOff>161925</xdr:rowOff>
    </xdr:to>
    <xdr:pic>
      <xdr:nvPicPr>
        <xdr:cNvPr id="1025"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285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5</xdr:col>
      <xdr:colOff>2019300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23825"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171450</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1.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J28"/>
  <sheetViews>
    <sheetView showGridLines="0" tabSelected="1" topLeftCell="A13" workbookViewId="0">
      <selection activeCell="E25" sqref="E25"/>
    </sheetView>
  </sheetViews>
  <sheetFormatPr baseColWidth="10" defaultRowHeight="15" x14ac:dyDescent="0.25"/>
  <cols>
    <col min="5" max="5" width="64" customWidth="1"/>
    <col min="6" max="6" width="22.140625" style="63" customWidth="1"/>
    <col min="7" max="7" width="16.85546875" bestFit="1" customWidth="1"/>
    <col min="8" max="8" width="18.5703125" customWidth="1"/>
    <col min="9" max="9" width="13.140625" customWidth="1"/>
  </cols>
  <sheetData>
    <row r="8" spans="1:10" ht="21" x14ac:dyDescent="0.35">
      <c r="A8" s="56"/>
      <c r="B8" s="56"/>
      <c r="C8" s="56"/>
      <c r="D8" s="56"/>
      <c r="E8" s="56"/>
      <c r="F8" s="61"/>
      <c r="G8" s="56"/>
      <c r="H8" s="56"/>
      <c r="I8" s="56"/>
      <c r="J8" s="56"/>
    </row>
    <row r="9" spans="1:10" ht="21" x14ac:dyDescent="0.35">
      <c r="A9" s="56"/>
      <c r="B9" s="56"/>
      <c r="C9" s="56"/>
      <c r="D9" s="56"/>
      <c r="E9" s="130" t="s">
        <v>349</v>
      </c>
      <c r="F9" s="131"/>
      <c r="G9" s="131"/>
      <c r="H9" s="131"/>
      <c r="I9" s="131"/>
      <c r="J9" s="56"/>
    </row>
    <row r="10" spans="1:10" ht="21.75" thickBot="1" x14ac:dyDescent="0.4">
      <c r="A10" s="56"/>
      <c r="B10" s="56"/>
      <c r="C10" s="56"/>
      <c r="D10" s="56"/>
      <c r="E10" s="56"/>
      <c r="F10" s="61"/>
      <c r="G10" s="56"/>
      <c r="H10" s="56"/>
      <c r="I10" s="56"/>
      <c r="J10" s="56"/>
    </row>
    <row r="11" spans="1:10" ht="86.25" customHeight="1" thickBot="1" x14ac:dyDescent="0.4">
      <c r="A11" s="56"/>
      <c r="B11" s="56"/>
      <c r="C11" s="56"/>
      <c r="D11" s="56"/>
      <c r="E11" s="57" t="s">
        <v>222</v>
      </c>
      <c r="F11" s="62" t="s">
        <v>317</v>
      </c>
      <c r="G11" s="64" t="s">
        <v>313</v>
      </c>
      <c r="H11" s="62" t="s">
        <v>315</v>
      </c>
      <c r="I11" s="112" t="s">
        <v>223</v>
      </c>
      <c r="J11" s="56"/>
    </row>
    <row r="12" spans="1:10" ht="21" x14ac:dyDescent="0.35">
      <c r="A12" s="56"/>
      <c r="B12" s="56"/>
      <c r="C12" s="56"/>
      <c r="D12" s="56"/>
      <c r="E12" s="58" t="s">
        <v>225</v>
      </c>
      <c r="F12" s="119">
        <f>+'Identificación y priorización'!N26</f>
        <v>0.33350000000000002</v>
      </c>
      <c r="G12" s="124">
        <f>AVERAGE(F12:F24)</f>
        <v>0.38339615384615389</v>
      </c>
      <c r="H12" s="114">
        <f>+'Identificación y priorización'!L26</f>
        <v>0.56271874999999993</v>
      </c>
      <c r="I12" s="127">
        <f>AVERAGE(H12:H24)</f>
        <v>0.38369234584859591</v>
      </c>
      <c r="J12" s="56"/>
    </row>
    <row r="13" spans="1:10" ht="21" x14ac:dyDescent="0.35">
      <c r="A13" s="56"/>
      <c r="B13" s="56"/>
      <c r="C13" s="56"/>
      <c r="D13" s="56"/>
      <c r="E13" s="59" t="s">
        <v>224</v>
      </c>
      <c r="F13" s="116">
        <f>+'Preparación y formulación'!N24</f>
        <v>0.31240000000000001</v>
      </c>
      <c r="G13" s="125"/>
      <c r="H13" s="117">
        <f>+'Preparación y formulación'!L24</f>
        <v>0.20258333333333334</v>
      </c>
      <c r="I13" s="128"/>
      <c r="J13" s="56"/>
    </row>
    <row r="14" spans="1:10" ht="21" x14ac:dyDescent="0.35">
      <c r="A14" s="56"/>
      <c r="B14" s="56"/>
      <c r="C14" s="56"/>
      <c r="D14" s="56"/>
      <c r="E14" s="59" t="s">
        <v>226</v>
      </c>
      <c r="F14" s="117">
        <f>+'Implementación y seguimiento'!N18</f>
        <v>0.38300000000000001</v>
      </c>
      <c r="G14" s="125"/>
      <c r="H14" s="117">
        <f>+'Implementación y seguimiento'!L18</f>
        <v>0.43769841269841264</v>
      </c>
      <c r="I14" s="128"/>
      <c r="J14" s="56"/>
    </row>
    <row r="15" spans="1:10" ht="21" x14ac:dyDescent="0.35">
      <c r="A15" s="56"/>
      <c r="B15" s="56"/>
      <c r="C15" s="56"/>
      <c r="D15" s="56"/>
      <c r="E15" s="59" t="s">
        <v>227</v>
      </c>
      <c r="F15" s="117">
        <f>+'Direccionamiento estrategico'!N17</f>
        <v>0.33750000000000002</v>
      </c>
      <c r="G15" s="125"/>
      <c r="H15" s="117">
        <f>+'Direccionamiento estrategico'!L17</f>
        <v>0.32500000000000001</v>
      </c>
      <c r="I15" s="128"/>
      <c r="J15" s="56"/>
    </row>
    <row r="16" spans="1:10" ht="21" x14ac:dyDescent="0.35">
      <c r="A16" s="56"/>
      <c r="B16" s="56"/>
      <c r="C16" s="56"/>
      <c r="D16" s="56"/>
      <c r="E16" s="59" t="s">
        <v>228</v>
      </c>
      <c r="F16" s="117">
        <f>+'Gestión de comunicaciones'!N18</f>
        <v>0.35</v>
      </c>
      <c r="G16" s="125"/>
      <c r="H16" s="117">
        <f>+'Gestión de comunicaciones'!L18</f>
        <v>0.41670000000000001</v>
      </c>
      <c r="I16" s="128"/>
      <c r="J16" s="56"/>
    </row>
    <row r="17" spans="1:10" ht="21" x14ac:dyDescent="0.35">
      <c r="A17" s="56"/>
      <c r="B17" s="56"/>
      <c r="C17" s="56"/>
      <c r="D17" s="56"/>
      <c r="E17" s="59" t="s">
        <v>229</v>
      </c>
      <c r="F17" s="117">
        <f>+'Gestión del talento Humano'!N15</f>
        <v>0.24800000000000003</v>
      </c>
      <c r="G17" s="125"/>
      <c r="H17" s="117">
        <f>+'Gestión del talento Humano'!L15</f>
        <v>0.24</v>
      </c>
      <c r="I17" s="128"/>
      <c r="J17" s="56"/>
    </row>
    <row r="18" spans="1:10" ht="21" x14ac:dyDescent="0.35">
      <c r="A18" s="56"/>
      <c r="B18" s="56"/>
      <c r="C18" s="56"/>
      <c r="D18" s="56"/>
      <c r="E18" s="59" t="s">
        <v>230</v>
      </c>
      <c r="F18" s="117">
        <f>+'Gestión contractual'!N15</f>
        <v>0.6</v>
      </c>
      <c r="G18" s="125"/>
      <c r="H18" s="117">
        <f>+'Gestión contractual'!L15</f>
        <v>0.61</v>
      </c>
      <c r="I18" s="128"/>
      <c r="J18" s="56"/>
    </row>
    <row r="19" spans="1:10" ht="21" x14ac:dyDescent="0.35">
      <c r="A19" s="56"/>
      <c r="B19" s="56"/>
      <c r="C19" s="56"/>
      <c r="D19" s="56"/>
      <c r="E19" s="59" t="s">
        <v>231</v>
      </c>
      <c r="F19" s="116">
        <f>+'Gestión Adminstrativa'!N14</f>
        <v>0.31200000000000006</v>
      </c>
      <c r="G19" s="125"/>
      <c r="H19" s="117">
        <f>+'Gestión Adminstrativa'!L14</f>
        <v>0.15</v>
      </c>
      <c r="I19" s="128"/>
      <c r="J19" s="56"/>
    </row>
    <row r="20" spans="1:10" ht="39" customHeight="1" x14ac:dyDescent="0.35">
      <c r="A20" s="56"/>
      <c r="B20" s="56"/>
      <c r="C20" s="56"/>
      <c r="D20" s="56"/>
      <c r="E20" s="108" t="s">
        <v>309</v>
      </c>
      <c r="F20" s="117">
        <f>+'Gestión de tecnologías de la in'!N14</f>
        <v>0.33650000000000002</v>
      </c>
      <c r="G20" s="125"/>
      <c r="H20" s="117">
        <f>+'Gestión de tecnologías de la in'!L14</f>
        <v>0.63</v>
      </c>
      <c r="I20" s="128"/>
      <c r="J20" s="56"/>
    </row>
    <row r="21" spans="1:10" ht="21" x14ac:dyDescent="0.35">
      <c r="A21" s="56"/>
      <c r="B21" s="56"/>
      <c r="C21" s="56"/>
      <c r="D21" s="56"/>
      <c r="E21" s="59" t="s">
        <v>232</v>
      </c>
      <c r="F21" s="117">
        <f>+'Gestión Jurídica'!N15</f>
        <v>0.5</v>
      </c>
      <c r="G21" s="125"/>
      <c r="H21" s="117">
        <f>+'Gestión Jurídica'!L15</f>
        <v>0.22500000000000001</v>
      </c>
      <c r="I21" s="128"/>
      <c r="J21" s="56"/>
    </row>
    <row r="22" spans="1:10" ht="21" x14ac:dyDescent="0.35">
      <c r="A22" s="56"/>
      <c r="B22" s="56"/>
      <c r="C22" s="56"/>
      <c r="D22" s="56"/>
      <c r="E22" s="59" t="s">
        <v>233</v>
      </c>
      <c r="F22" s="117">
        <f>+'Evaluación control y mejoramien'!N15</f>
        <v>0.5</v>
      </c>
      <c r="G22" s="125"/>
      <c r="H22" s="117">
        <f>+'Evaluación control y mejoramien'!L15</f>
        <v>0.55830000000000002</v>
      </c>
      <c r="I22" s="128"/>
      <c r="J22" s="56"/>
    </row>
    <row r="23" spans="1:10" ht="21.75" thickBot="1" x14ac:dyDescent="0.4">
      <c r="A23" s="56"/>
      <c r="B23" s="56"/>
      <c r="C23" s="56"/>
      <c r="D23" s="56"/>
      <c r="E23" s="59" t="s">
        <v>312</v>
      </c>
      <c r="F23" s="117">
        <f>+'Gestión Financiera'!N14</f>
        <v>0.49</v>
      </c>
      <c r="G23" s="125"/>
      <c r="H23" s="118">
        <f>+'Gestión Financiera'!L14</f>
        <v>0.48</v>
      </c>
      <c r="I23" s="128"/>
      <c r="J23" s="56"/>
    </row>
    <row r="24" spans="1:10" ht="21.75" thickBot="1" x14ac:dyDescent="0.4">
      <c r="A24" s="56"/>
      <c r="B24" s="56"/>
      <c r="C24" s="56"/>
      <c r="D24" s="56"/>
      <c r="E24" s="60" t="s">
        <v>234</v>
      </c>
      <c r="F24" s="118">
        <f>+'Administración de Recurso'!N19</f>
        <v>0.28125</v>
      </c>
      <c r="G24" s="126"/>
      <c r="H24" s="118">
        <f>+'Administración de Recurso'!L19</f>
        <v>0.15</v>
      </c>
      <c r="I24" s="129"/>
      <c r="J24" s="56"/>
    </row>
    <row r="25" spans="1:10" ht="21" x14ac:dyDescent="0.35">
      <c r="A25" s="56"/>
      <c r="B25" s="56"/>
      <c r="C25" s="56"/>
      <c r="D25" s="56"/>
      <c r="E25" s="56"/>
      <c r="F25" s="61"/>
      <c r="G25" s="56"/>
      <c r="H25" s="56"/>
      <c r="I25" s="56"/>
      <c r="J25" s="56"/>
    </row>
    <row r="26" spans="1:10" ht="21" x14ac:dyDescent="0.35">
      <c r="A26" s="56"/>
      <c r="B26" s="56"/>
      <c r="C26" s="56"/>
      <c r="D26" s="56"/>
      <c r="E26" s="56"/>
      <c r="F26" s="61"/>
      <c r="G26" s="56"/>
      <c r="H26" s="56"/>
      <c r="I26" s="56"/>
      <c r="J26" s="56"/>
    </row>
    <row r="27" spans="1:10" ht="21" x14ac:dyDescent="0.35">
      <c r="A27" s="56"/>
      <c r="B27" s="56"/>
      <c r="C27" s="56"/>
      <c r="D27" s="56"/>
      <c r="E27" s="56"/>
      <c r="F27" s="61"/>
      <c r="G27" s="56"/>
      <c r="H27" s="56"/>
      <c r="I27" s="56"/>
      <c r="J27" s="56"/>
    </row>
    <row r="28" spans="1:10" ht="21" x14ac:dyDescent="0.35">
      <c r="A28" s="56"/>
      <c r="B28" s="56"/>
      <c r="C28" s="56"/>
      <c r="D28" s="56"/>
      <c r="E28" s="56"/>
      <c r="F28" s="61"/>
      <c r="G28" s="56"/>
      <c r="H28" s="56"/>
      <c r="I28" s="56"/>
      <c r="J28" s="56"/>
    </row>
  </sheetData>
  <mergeCells count="3">
    <mergeCell ref="G12:G24"/>
    <mergeCell ref="I12:I24"/>
    <mergeCell ref="E9:I9"/>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5"/>
  <sheetViews>
    <sheetView topLeftCell="A4"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1"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1" ht="60" x14ac:dyDescent="0.25">
      <c r="A12" s="174" t="s">
        <v>290</v>
      </c>
      <c r="B12" s="150">
        <v>1</v>
      </c>
      <c r="C12" s="150">
        <v>0</v>
      </c>
      <c r="D12" s="150">
        <v>0.6</v>
      </c>
      <c r="E12" s="150">
        <v>0.5</v>
      </c>
      <c r="F12" s="150">
        <v>0.61</v>
      </c>
      <c r="G12" s="150">
        <v>0.75</v>
      </c>
      <c r="H12" s="258"/>
      <c r="I12" s="150">
        <v>1</v>
      </c>
      <c r="J12" s="150"/>
      <c r="K12" s="150">
        <f>+F12</f>
        <v>0.61</v>
      </c>
      <c r="L12" s="259">
        <f>+K12/B12</f>
        <v>0.61</v>
      </c>
      <c r="M12" s="156">
        <v>3</v>
      </c>
      <c r="N12" s="158">
        <f>+S12*T12+S13*T13+S14*T14</f>
        <v>0.6</v>
      </c>
      <c r="O12" s="75" t="s">
        <v>119</v>
      </c>
      <c r="P12" s="19"/>
      <c r="Q12" s="78">
        <v>44928</v>
      </c>
      <c r="R12" s="78">
        <v>45016</v>
      </c>
      <c r="S12" s="14">
        <v>0.2</v>
      </c>
      <c r="T12" s="12">
        <v>1</v>
      </c>
      <c r="U12" s="171" t="s">
        <v>339</v>
      </c>
    </row>
    <row r="13" spans="1:21" ht="62.25" customHeight="1" x14ac:dyDescent="0.25">
      <c r="A13" s="175"/>
      <c r="B13" s="151"/>
      <c r="C13" s="256"/>
      <c r="D13" s="256"/>
      <c r="E13" s="256"/>
      <c r="F13" s="256"/>
      <c r="G13" s="256"/>
      <c r="H13" s="262"/>
      <c r="I13" s="256"/>
      <c r="J13" s="256"/>
      <c r="K13" s="151"/>
      <c r="L13" s="260"/>
      <c r="M13" s="166"/>
      <c r="N13" s="167"/>
      <c r="O13" s="75" t="s">
        <v>120</v>
      </c>
      <c r="P13" s="19"/>
      <c r="Q13" s="78">
        <v>44930</v>
      </c>
      <c r="R13" s="78">
        <v>45291</v>
      </c>
      <c r="S13" s="14">
        <v>0.6</v>
      </c>
      <c r="T13" s="12">
        <v>0.5</v>
      </c>
      <c r="U13" s="155"/>
    </row>
    <row r="14" spans="1:21" ht="81" customHeight="1" x14ac:dyDescent="0.25">
      <c r="A14" s="176"/>
      <c r="B14" s="149"/>
      <c r="C14" s="257"/>
      <c r="D14" s="257"/>
      <c r="E14" s="257"/>
      <c r="F14" s="257"/>
      <c r="G14" s="257"/>
      <c r="H14" s="263"/>
      <c r="I14" s="257"/>
      <c r="J14" s="257"/>
      <c r="K14" s="149"/>
      <c r="L14" s="261"/>
      <c r="M14" s="157"/>
      <c r="N14" s="159"/>
      <c r="O14" s="75" t="s">
        <v>121</v>
      </c>
      <c r="P14" s="19"/>
      <c r="Q14" s="78">
        <v>44933</v>
      </c>
      <c r="R14" s="78">
        <v>45291</v>
      </c>
      <c r="S14" s="14">
        <v>0.2</v>
      </c>
      <c r="T14" s="12">
        <v>0.5</v>
      </c>
      <c r="U14" s="154"/>
    </row>
    <row r="15" spans="1:21" x14ac:dyDescent="0.25">
      <c r="L15" s="54">
        <f>+L12</f>
        <v>0.61</v>
      </c>
      <c r="N15" s="10">
        <f>+N12</f>
        <v>0.6</v>
      </c>
    </row>
  </sheetData>
  <mergeCells count="27">
    <mergeCell ref="F12:F14"/>
    <mergeCell ref="A12:A14"/>
    <mergeCell ref="B12:B14"/>
    <mergeCell ref="C12:C14"/>
    <mergeCell ref="D12:D14"/>
    <mergeCell ref="E12:E14"/>
    <mergeCell ref="M12:M14"/>
    <mergeCell ref="N12:N14"/>
    <mergeCell ref="U12:U14"/>
    <mergeCell ref="G12:G14"/>
    <mergeCell ref="H12:H14"/>
    <mergeCell ref="I12:I14"/>
    <mergeCell ref="J12:J14"/>
    <mergeCell ref="K12:K14"/>
    <mergeCell ref="L12:L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20" priority="1" operator="between">
      <formula>0.7501</formula>
      <formula>1</formula>
    </cfRule>
    <cfRule type="cellIs" dxfId="19" priority="2" operator="between">
      <formula>0.001</formula>
      <formula>0.5</formula>
    </cfRule>
    <cfRule type="cellIs" dxfId="18"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4"/>
  <sheetViews>
    <sheetView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1.28515625" bestFit="1" customWidth="1"/>
    <col min="19" max="19" width="5.5703125" bestFit="1" customWidth="1"/>
    <col min="20" max="20" width="7.42578125" bestFit="1" customWidth="1"/>
    <col min="21" max="21" width="94.7109375" customWidth="1"/>
    <col min="22" max="29" width="11.42578125" customWidth="1"/>
  </cols>
  <sheetData>
    <row r="1" spans="1:22" x14ac:dyDescent="0.25">
      <c r="Q1" s="7"/>
    </row>
    <row r="2" spans="1:22" ht="16.5" x14ac:dyDescent="0.25">
      <c r="Q2" s="8"/>
    </row>
    <row r="8" spans="1:22"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2"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2"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2"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2" ht="49.5" customHeight="1" x14ac:dyDescent="0.25">
      <c r="A12" s="191" t="s">
        <v>287</v>
      </c>
      <c r="B12" s="150">
        <v>1</v>
      </c>
      <c r="C12" s="150">
        <v>0.25</v>
      </c>
      <c r="D12" s="150">
        <v>0.15</v>
      </c>
      <c r="E12" s="150">
        <v>0.45</v>
      </c>
      <c r="F12" s="270"/>
      <c r="G12" s="150">
        <v>0.65</v>
      </c>
      <c r="H12" s="150"/>
      <c r="I12" s="150">
        <v>1</v>
      </c>
      <c r="J12" s="150"/>
      <c r="K12" s="152">
        <f>+D12</f>
        <v>0.15</v>
      </c>
      <c r="L12" s="274">
        <f>+K12/B12</f>
        <v>0.15</v>
      </c>
      <c r="M12" s="156">
        <v>6</v>
      </c>
      <c r="N12" s="272">
        <f>+S12*T12+S13*T13</f>
        <v>0.31200000000000006</v>
      </c>
      <c r="O12" s="99" t="s">
        <v>288</v>
      </c>
      <c r="P12" s="19"/>
      <c r="Q12" s="100">
        <v>44958</v>
      </c>
      <c r="R12" s="100">
        <v>45016</v>
      </c>
      <c r="S12" s="14">
        <v>0.2</v>
      </c>
      <c r="T12" s="12">
        <v>0.8</v>
      </c>
      <c r="U12" s="171" t="s">
        <v>316</v>
      </c>
    </row>
    <row r="13" spans="1:22" ht="87" customHeight="1" x14ac:dyDescent="0.25">
      <c r="A13" s="193"/>
      <c r="B13" s="149"/>
      <c r="C13" s="257"/>
      <c r="D13" s="257"/>
      <c r="E13" s="257"/>
      <c r="F13" s="271"/>
      <c r="G13" s="257"/>
      <c r="H13" s="257"/>
      <c r="I13" s="257"/>
      <c r="J13" s="257"/>
      <c r="K13" s="149"/>
      <c r="L13" s="275"/>
      <c r="M13" s="157"/>
      <c r="N13" s="273"/>
      <c r="O13" s="99" t="s">
        <v>289</v>
      </c>
      <c r="P13" s="19">
        <v>29700000</v>
      </c>
      <c r="Q13" s="100">
        <v>44958</v>
      </c>
      <c r="R13" s="100">
        <v>45291</v>
      </c>
      <c r="S13" s="14">
        <v>0.8</v>
      </c>
      <c r="T13" s="12">
        <v>0.19</v>
      </c>
      <c r="U13" s="154"/>
    </row>
    <row r="14" spans="1:22" x14ac:dyDescent="0.25">
      <c r="L14" s="54">
        <f>+L12</f>
        <v>0.15</v>
      </c>
      <c r="N14" s="10">
        <f>SUM(N12)</f>
        <v>0.31200000000000006</v>
      </c>
      <c r="U14" t="s">
        <v>338</v>
      </c>
      <c r="V14" s="65"/>
    </row>
  </sheetData>
  <mergeCells count="27">
    <mergeCell ref="F12:F13"/>
    <mergeCell ref="G12:G13"/>
    <mergeCell ref="U12:U13"/>
    <mergeCell ref="H12:H13"/>
    <mergeCell ref="I12:I13"/>
    <mergeCell ref="J12:J13"/>
    <mergeCell ref="K12:K13"/>
    <mergeCell ref="M12:M13"/>
    <mergeCell ref="N12:N13"/>
    <mergeCell ref="L12:L13"/>
    <mergeCell ref="A12:A13"/>
    <mergeCell ref="B12:B13"/>
    <mergeCell ref="C12:C13"/>
    <mergeCell ref="D12:D13"/>
    <mergeCell ref="E12:E13"/>
    <mergeCell ref="A8:U8"/>
    <mergeCell ref="A9:A11"/>
    <mergeCell ref="M9:N9"/>
    <mergeCell ref="O9:T9"/>
    <mergeCell ref="U9:U11"/>
    <mergeCell ref="C10:D10"/>
    <mergeCell ref="E10:F10"/>
    <mergeCell ref="G10:H10"/>
    <mergeCell ref="I10:J10"/>
    <mergeCell ref="K10:L10"/>
    <mergeCell ref="K11:L11"/>
    <mergeCell ref="B9:L9"/>
  </mergeCells>
  <conditionalFormatting sqref="N12:N28">
    <cfRule type="cellIs" dxfId="17" priority="1" operator="between">
      <formula>0.7501</formula>
      <formula>1</formula>
    </cfRule>
    <cfRule type="cellIs" dxfId="16" priority="2" operator="between">
      <formula>0.001</formula>
      <formula>0.499</formula>
    </cfRule>
    <cfRule type="cellIs" dxfId="15"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5"/>
  <sheetViews>
    <sheetView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2" x14ac:dyDescent="0.25">
      <c r="Q1" s="7"/>
    </row>
    <row r="2" spans="1:22" ht="16.5" x14ac:dyDescent="0.25">
      <c r="Q2" s="8"/>
    </row>
    <row r="8" spans="1:22"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2"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2"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2"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2" ht="59.25" customHeight="1" x14ac:dyDescent="0.25">
      <c r="A12" s="174" t="s">
        <v>310</v>
      </c>
      <c r="B12" s="187">
        <v>1</v>
      </c>
      <c r="C12" s="187">
        <v>0.1</v>
      </c>
      <c r="D12" s="276">
        <v>0.25</v>
      </c>
      <c r="E12" s="187">
        <v>0.4</v>
      </c>
      <c r="F12" s="187">
        <v>0.63</v>
      </c>
      <c r="G12" s="187">
        <v>0.75</v>
      </c>
      <c r="H12" s="187"/>
      <c r="I12" s="187">
        <v>1</v>
      </c>
      <c r="J12" s="187"/>
      <c r="K12" s="150">
        <f>+F12</f>
        <v>0.63</v>
      </c>
      <c r="L12" s="259">
        <f>+K12/B12</f>
        <v>0.63</v>
      </c>
      <c r="M12" s="156">
        <v>3</v>
      </c>
      <c r="N12" s="158">
        <f>+S12*T12++S13*T13</f>
        <v>0.33650000000000002</v>
      </c>
      <c r="O12" s="75" t="s">
        <v>291</v>
      </c>
      <c r="P12" s="19">
        <v>626446539</v>
      </c>
      <c r="Q12" s="9">
        <v>44652</v>
      </c>
      <c r="R12" s="9">
        <v>44926</v>
      </c>
      <c r="S12" s="14">
        <v>0.5</v>
      </c>
      <c r="T12" s="12">
        <v>0.34</v>
      </c>
      <c r="U12" s="171" t="s">
        <v>340</v>
      </c>
    </row>
    <row r="13" spans="1:22" ht="80.25" customHeight="1" x14ac:dyDescent="0.25">
      <c r="A13" s="176"/>
      <c r="B13" s="149"/>
      <c r="C13" s="257"/>
      <c r="D13" s="263"/>
      <c r="E13" s="257"/>
      <c r="F13" s="257"/>
      <c r="G13" s="257"/>
      <c r="H13" s="257"/>
      <c r="I13" s="257"/>
      <c r="J13" s="257"/>
      <c r="K13" s="149"/>
      <c r="L13" s="261"/>
      <c r="M13" s="157"/>
      <c r="N13" s="159"/>
      <c r="O13" s="75" t="s">
        <v>292</v>
      </c>
      <c r="P13" s="19">
        <v>950000000</v>
      </c>
      <c r="Q13" s="9">
        <v>44593</v>
      </c>
      <c r="R13" s="9">
        <v>44926</v>
      </c>
      <c r="S13" s="14">
        <v>0.5</v>
      </c>
      <c r="T13" s="12">
        <v>0.33300000000000002</v>
      </c>
      <c r="U13" s="154"/>
    </row>
    <row r="14" spans="1:22" x14ac:dyDescent="0.25">
      <c r="L14" s="54">
        <f>+L12</f>
        <v>0.63</v>
      </c>
      <c r="N14" s="10">
        <f>+N12</f>
        <v>0.33650000000000002</v>
      </c>
      <c r="V14" s="65"/>
    </row>
    <row r="15" spans="1:22" x14ac:dyDescent="0.25">
      <c r="D15" t="s">
        <v>311</v>
      </c>
    </row>
  </sheetData>
  <mergeCells count="27">
    <mergeCell ref="F12:F13"/>
    <mergeCell ref="A12:A13"/>
    <mergeCell ref="B12:B13"/>
    <mergeCell ref="C12:C13"/>
    <mergeCell ref="D12:D13"/>
    <mergeCell ref="E12:E13"/>
    <mergeCell ref="M12:M13"/>
    <mergeCell ref="N12:N13"/>
    <mergeCell ref="U12:U13"/>
    <mergeCell ref="G12:G13"/>
    <mergeCell ref="H12:H13"/>
    <mergeCell ref="I12:I13"/>
    <mergeCell ref="J12:J13"/>
    <mergeCell ref="K12:K13"/>
    <mergeCell ref="L12:L13"/>
    <mergeCell ref="A8:U8"/>
    <mergeCell ref="A9:A11"/>
    <mergeCell ref="M9:N9"/>
    <mergeCell ref="O9:T9"/>
    <mergeCell ref="U9:U11"/>
    <mergeCell ref="C10:D10"/>
    <mergeCell ref="E10:F10"/>
    <mergeCell ref="G10:H10"/>
    <mergeCell ref="I10:J10"/>
    <mergeCell ref="K10:L10"/>
    <mergeCell ref="K11:L11"/>
    <mergeCell ref="B9:L9"/>
  </mergeCells>
  <conditionalFormatting sqref="N12:N28">
    <cfRule type="cellIs" dxfId="14" priority="1" operator="between">
      <formula>0.7501</formula>
      <formula>1</formula>
    </cfRule>
    <cfRule type="cellIs" dxfId="13" priority="2" operator="between">
      <formula>0.001</formula>
      <formula>0.5</formula>
    </cfRule>
    <cfRule type="cellIs" dxfId="12" priority="3" operator="between">
      <formula>50%</formula>
      <formula>75%</formula>
    </cfRule>
  </conditionalFormatting>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97"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1"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1" ht="105" customHeight="1" x14ac:dyDescent="0.25">
      <c r="A12" s="174" t="s">
        <v>283</v>
      </c>
      <c r="B12" s="150">
        <v>1</v>
      </c>
      <c r="C12" s="150">
        <v>0.09</v>
      </c>
      <c r="D12" s="258">
        <v>0.09</v>
      </c>
      <c r="E12" s="270">
        <v>0.22500000000000001</v>
      </c>
      <c r="F12" s="150">
        <v>0.22500000000000001</v>
      </c>
      <c r="G12" s="150">
        <v>0.86499999999999999</v>
      </c>
      <c r="H12" s="150"/>
      <c r="I12" s="150">
        <v>1</v>
      </c>
      <c r="J12" s="150"/>
      <c r="K12" s="152">
        <f>+F12</f>
        <v>0.22500000000000001</v>
      </c>
      <c r="L12" s="278">
        <f>+K12/B12</f>
        <v>0.22500000000000001</v>
      </c>
      <c r="M12" s="156">
        <v>3</v>
      </c>
      <c r="N12" s="172">
        <f>+S12*T12+S13*T13+S14*T14</f>
        <v>0.5</v>
      </c>
      <c r="O12" s="75" t="s">
        <v>284</v>
      </c>
      <c r="P12" s="19"/>
      <c r="Q12" s="78">
        <v>44593</v>
      </c>
      <c r="R12" s="78">
        <v>44926</v>
      </c>
      <c r="S12" s="14">
        <v>0.5</v>
      </c>
      <c r="T12" s="15">
        <v>0.5</v>
      </c>
      <c r="U12" s="171" t="s">
        <v>341</v>
      </c>
    </row>
    <row r="13" spans="1:21" ht="45" x14ac:dyDescent="0.25">
      <c r="A13" s="175"/>
      <c r="B13" s="151"/>
      <c r="C13" s="256"/>
      <c r="D13" s="262"/>
      <c r="E13" s="277"/>
      <c r="F13" s="256"/>
      <c r="G13" s="256"/>
      <c r="H13" s="256"/>
      <c r="I13" s="256"/>
      <c r="J13" s="256"/>
      <c r="K13" s="151"/>
      <c r="L13" s="279"/>
      <c r="M13" s="166"/>
      <c r="N13" s="177"/>
      <c r="O13" s="75" t="s">
        <v>21</v>
      </c>
      <c r="P13" s="19"/>
      <c r="Q13" s="78">
        <v>44593</v>
      </c>
      <c r="R13" s="78">
        <v>44926</v>
      </c>
      <c r="S13" s="14">
        <v>0.25</v>
      </c>
      <c r="T13" s="15">
        <v>1</v>
      </c>
      <c r="U13" s="155"/>
    </row>
    <row r="14" spans="1:21" ht="45" x14ac:dyDescent="0.25">
      <c r="A14" s="176"/>
      <c r="B14" s="149"/>
      <c r="C14" s="257"/>
      <c r="D14" s="263"/>
      <c r="E14" s="271"/>
      <c r="F14" s="257"/>
      <c r="G14" s="257"/>
      <c r="H14" s="257"/>
      <c r="I14" s="257"/>
      <c r="J14" s="257"/>
      <c r="K14" s="149"/>
      <c r="L14" s="280"/>
      <c r="M14" s="157"/>
      <c r="N14" s="173"/>
      <c r="O14" s="75" t="s">
        <v>285</v>
      </c>
      <c r="P14" s="19"/>
      <c r="Q14" s="78">
        <v>44593</v>
      </c>
      <c r="R14" s="78">
        <v>44926</v>
      </c>
      <c r="S14" s="14">
        <v>0.25</v>
      </c>
      <c r="T14" s="15">
        <v>0</v>
      </c>
      <c r="U14" s="154"/>
    </row>
    <row r="15" spans="1:21" x14ac:dyDescent="0.25">
      <c r="L15" s="111">
        <f>+L12</f>
        <v>0.22500000000000001</v>
      </c>
      <c r="N15" s="10">
        <f>+N12</f>
        <v>0.5</v>
      </c>
    </row>
  </sheetData>
  <mergeCells count="27">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11" priority="1" operator="between">
      <formula>0.7501</formula>
      <formula>1</formula>
    </cfRule>
    <cfRule type="cellIs" dxfId="10" priority="2" operator="between">
      <formula>0.001</formula>
      <formula>0.5</formula>
    </cfRule>
    <cfRule type="cellIs" dxfId="9" priority="3" operator="between">
      <formula>50%</formula>
      <formula>75%</formula>
    </cfRule>
  </conditionalFormatting>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1"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1" ht="29.25" customHeight="1" x14ac:dyDescent="0.25">
      <c r="A12" s="174" t="s">
        <v>282</v>
      </c>
      <c r="B12" s="150">
        <v>1</v>
      </c>
      <c r="C12" s="150">
        <v>0.25</v>
      </c>
      <c r="D12" s="270">
        <v>0.29170000000000001</v>
      </c>
      <c r="E12" s="150">
        <v>0.5</v>
      </c>
      <c r="F12" s="270">
        <v>0.55830000000000002</v>
      </c>
      <c r="G12" s="150">
        <v>0.75</v>
      </c>
      <c r="H12" s="150"/>
      <c r="I12" s="150">
        <v>1</v>
      </c>
      <c r="J12" s="150"/>
      <c r="K12" s="150">
        <f>+D12</f>
        <v>0.29170000000000001</v>
      </c>
      <c r="L12" s="259">
        <f>+F12</f>
        <v>0.55830000000000002</v>
      </c>
      <c r="M12" s="156">
        <v>3</v>
      </c>
      <c r="N12" s="158">
        <f>+S12*T12+S13*T13+S14*T14</f>
        <v>0.5</v>
      </c>
      <c r="O12" s="2" t="s">
        <v>29</v>
      </c>
      <c r="P12" s="19"/>
      <c r="Q12" s="78">
        <v>45047</v>
      </c>
      <c r="R12" s="78">
        <v>45291</v>
      </c>
      <c r="S12" s="14">
        <v>0.4</v>
      </c>
      <c r="T12" s="15">
        <v>0.5</v>
      </c>
      <c r="U12" s="153" t="s">
        <v>342</v>
      </c>
    </row>
    <row r="13" spans="1:21" ht="21" customHeight="1" x14ac:dyDescent="0.25">
      <c r="A13" s="175"/>
      <c r="B13" s="151"/>
      <c r="C13" s="256"/>
      <c r="D13" s="277"/>
      <c r="E13" s="256"/>
      <c r="F13" s="277"/>
      <c r="G13" s="256"/>
      <c r="H13" s="256"/>
      <c r="I13" s="256"/>
      <c r="J13" s="256"/>
      <c r="K13" s="151"/>
      <c r="L13" s="260"/>
      <c r="M13" s="166"/>
      <c r="N13" s="167"/>
      <c r="O13" s="2" t="s">
        <v>30</v>
      </c>
      <c r="P13" s="19"/>
      <c r="Q13" s="78">
        <v>44930</v>
      </c>
      <c r="R13" s="78">
        <v>45291</v>
      </c>
      <c r="S13" s="14">
        <v>0.4</v>
      </c>
      <c r="T13" s="15">
        <v>0.5</v>
      </c>
      <c r="U13" s="155"/>
    </row>
    <row r="14" spans="1:21" ht="28.5" customHeight="1" x14ac:dyDescent="0.25">
      <c r="A14" s="176"/>
      <c r="B14" s="149"/>
      <c r="C14" s="257"/>
      <c r="D14" s="271"/>
      <c r="E14" s="257"/>
      <c r="F14" s="271"/>
      <c r="G14" s="257"/>
      <c r="H14" s="257"/>
      <c r="I14" s="257"/>
      <c r="J14" s="257"/>
      <c r="K14" s="149"/>
      <c r="L14" s="261"/>
      <c r="M14" s="157"/>
      <c r="N14" s="159"/>
      <c r="O14" s="2" t="s">
        <v>31</v>
      </c>
      <c r="P14" s="19"/>
      <c r="Q14" s="78">
        <v>44930</v>
      </c>
      <c r="R14" s="78">
        <v>45291</v>
      </c>
      <c r="S14" s="14">
        <v>0.2</v>
      </c>
      <c r="T14" s="15">
        <v>0.5</v>
      </c>
      <c r="U14" s="154"/>
    </row>
    <row r="15" spans="1:21" x14ac:dyDescent="0.25">
      <c r="L15" s="54">
        <f>+L12</f>
        <v>0.55830000000000002</v>
      </c>
      <c r="N15" s="10">
        <f>+N12</f>
        <v>0.5</v>
      </c>
    </row>
  </sheetData>
  <mergeCells count="27">
    <mergeCell ref="F12:F14"/>
    <mergeCell ref="G12:G14"/>
    <mergeCell ref="N12:N14"/>
    <mergeCell ref="U12:U14"/>
    <mergeCell ref="H12:H14"/>
    <mergeCell ref="I12:I14"/>
    <mergeCell ref="J12:J14"/>
    <mergeCell ref="K12:K14"/>
    <mergeCell ref="L12:L14"/>
    <mergeCell ref="M12:M14"/>
    <mergeCell ref="A12:A14"/>
    <mergeCell ref="B12:B14"/>
    <mergeCell ref="C12:C14"/>
    <mergeCell ref="D12:D14"/>
    <mergeCell ref="E12:E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8" priority="1" operator="between">
      <formula>0.7501</formula>
      <formula>1</formula>
    </cfRule>
    <cfRule type="cellIs" dxfId="7" priority="2" operator="between">
      <formula>0.001</formula>
      <formula>0.5</formula>
    </cfRule>
    <cfRule type="cellIs" dxfId="6" priority="3" operator="between">
      <formula>50%</formula>
      <formula>75%</formula>
    </cfRule>
  </conditionalFormatting>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1"/>
  <sheetViews>
    <sheetView topLeftCell="A4"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93.85546875"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1"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1" ht="63" x14ac:dyDescent="0.25">
      <c r="A12" s="174" t="s">
        <v>75</v>
      </c>
      <c r="B12" s="150">
        <v>0.9294</v>
      </c>
      <c r="C12" s="150">
        <v>0</v>
      </c>
      <c r="D12" s="150">
        <v>0</v>
      </c>
      <c r="E12" s="150">
        <v>0.5282</v>
      </c>
      <c r="F12" s="150"/>
      <c r="G12" s="150">
        <v>0.8669</v>
      </c>
      <c r="H12" s="258"/>
      <c r="I12" s="150">
        <v>0.9294</v>
      </c>
      <c r="J12" s="150"/>
      <c r="K12" s="152">
        <v>0</v>
      </c>
      <c r="L12" s="278">
        <f>+K12/B12</f>
        <v>0</v>
      </c>
      <c r="M12" s="156">
        <v>4</v>
      </c>
      <c r="N12" s="158">
        <f>+S12*T12+S13*T13+S14*T14</f>
        <v>0.15</v>
      </c>
      <c r="O12" s="106" t="s">
        <v>302</v>
      </c>
      <c r="P12" s="19">
        <v>0</v>
      </c>
      <c r="Q12" s="102">
        <v>44927</v>
      </c>
      <c r="R12" s="102">
        <v>45291</v>
      </c>
      <c r="S12" s="14">
        <v>0.3</v>
      </c>
      <c r="T12" s="12">
        <v>0.5</v>
      </c>
      <c r="U12" s="171" t="s">
        <v>343</v>
      </c>
    </row>
    <row r="13" spans="1:21" ht="47.25" x14ac:dyDescent="0.25">
      <c r="A13" s="175"/>
      <c r="B13" s="151"/>
      <c r="C13" s="151"/>
      <c r="D13" s="151"/>
      <c r="E13" s="151"/>
      <c r="F13" s="151"/>
      <c r="G13" s="151"/>
      <c r="H13" s="200"/>
      <c r="I13" s="151"/>
      <c r="J13" s="151"/>
      <c r="K13" s="151"/>
      <c r="L13" s="279"/>
      <c r="M13" s="166"/>
      <c r="N13" s="167"/>
      <c r="O13" s="107" t="s">
        <v>303</v>
      </c>
      <c r="P13" s="19">
        <v>13466700000</v>
      </c>
      <c r="Q13" s="102">
        <v>44927</v>
      </c>
      <c r="R13" s="102">
        <v>45291</v>
      </c>
      <c r="S13" s="14">
        <v>0.6</v>
      </c>
      <c r="T13" s="12">
        <v>0</v>
      </c>
      <c r="U13" s="155"/>
    </row>
    <row r="14" spans="1:21" ht="56.25" customHeight="1" x14ac:dyDescent="0.25">
      <c r="A14" s="176"/>
      <c r="B14" s="149"/>
      <c r="C14" s="149"/>
      <c r="D14" s="149"/>
      <c r="E14" s="149"/>
      <c r="F14" s="149"/>
      <c r="G14" s="149"/>
      <c r="H14" s="201"/>
      <c r="I14" s="149"/>
      <c r="J14" s="149"/>
      <c r="K14" s="149"/>
      <c r="L14" s="280"/>
      <c r="M14" s="157"/>
      <c r="N14" s="159"/>
      <c r="O14" s="107" t="s">
        <v>304</v>
      </c>
      <c r="P14" s="19">
        <v>0</v>
      </c>
      <c r="Q14" s="102">
        <v>45017</v>
      </c>
      <c r="R14" s="102">
        <v>45291</v>
      </c>
      <c r="S14" s="14">
        <v>0.1</v>
      </c>
      <c r="T14" s="12">
        <v>0</v>
      </c>
      <c r="U14" s="154"/>
    </row>
    <row r="15" spans="1:21" ht="60" x14ac:dyDescent="0.25">
      <c r="A15" s="181" t="s">
        <v>297</v>
      </c>
      <c r="B15" s="281">
        <v>20</v>
      </c>
      <c r="C15" s="281">
        <v>1</v>
      </c>
      <c r="D15" s="281">
        <v>4</v>
      </c>
      <c r="E15" s="281">
        <v>8</v>
      </c>
      <c r="F15" s="281">
        <v>6</v>
      </c>
      <c r="G15" s="281">
        <v>14</v>
      </c>
      <c r="H15" s="281"/>
      <c r="I15" s="281">
        <v>20</v>
      </c>
      <c r="J15" s="281"/>
      <c r="K15" s="281">
        <f>+F15</f>
        <v>6</v>
      </c>
      <c r="L15" s="282">
        <f>+K15/B15</f>
        <v>0.3</v>
      </c>
      <c r="M15" s="189">
        <v>2.69</v>
      </c>
      <c r="N15" s="158">
        <f>+S15*T15+S17*T17+S18*T18+S16*T16</f>
        <v>0.41250000000000003</v>
      </c>
      <c r="O15" s="104" t="s">
        <v>298</v>
      </c>
      <c r="P15" s="19">
        <v>0</v>
      </c>
      <c r="Q15" s="101">
        <v>44927</v>
      </c>
      <c r="R15" s="101">
        <v>45291</v>
      </c>
      <c r="S15" s="14">
        <v>0.5</v>
      </c>
      <c r="T15" s="12">
        <v>0.5</v>
      </c>
      <c r="U15" s="171" t="s">
        <v>344</v>
      </c>
    </row>
    <row r="16" spans="1:21" ht="30" x14ac:dyDescent="0.25">
      <c r="A16" s="182"/>
      <c r="B16" s="188"/>
      <c r="C16" s="188"/>
      <c r="D16" s="188"/>
      <c r="E16" s="188"/>
      <c r="F16" s="188"/>
      <c r="G16" s="188"/>
      <c r="H16" s="188"/>
      <c r="I16" s="188"/>
      <c r="J16" s="188"/>
      <c r="K16" s="188"/>
      <c r="L16" s="283"/>
      <c r="M16" s="190"/>
      <c r="N16" s="167"/>
      <c r="O16" s="105" t="s">
        <v>158</v>
      </c>
      <c r="P16" s="19">
        <v>0</v>
      </c>
      <c r="Q16" s="102">
        <v>44927</v>
      </c>
      <c r="R16" s="102" t="s">
        <v>301</v>
      </c>
      <c r="S16" s="14">
        <v>0.1</v>
      </c>
      <c r="T16" s="12">
        <v>0.5</v>
      </c>
      <c r="U16" s="155"/>
    </row>
    <row r="17" spans="1:23" ht="45" x14ac:dyDescent="0.25">
      <c r="A17" s="182"/>
      <c r="B17" s="188"/>
      <c r="C17" s="188"/>
      <c r="D17" s="188"/>
      <c r="E17" s="188"/>
      <c r="F17" s="188"/>
      <c r="G17" s="188"/>
      <c r="H17" s="188"/>
      <c r="I17" s="188"/>
      <c r="J17" s="188"/>
      <c r="K17" s="188"/>
      <c r="L17" s="283"/>
      <c r="M17" s="190"/>
      <c r="N17" s="167"/>
      <c r="O17" s="105" t="s">
        <v>299</v>
      </c>
      <c r="P17" s="19">
        <v>0</v>
      </c>
      <c r="Q17" s="102">
        <v>44927</v>
      </c>
      <c r="R17" s="102">
        <v>45291</v>
      </c>
      <c r="S17" s="14">
        <v>0.35</v>
      </c>
      <c r="T17" s="12">
        <v>0.25</v>
      </c>
      <c r="U17" s="155"/>
    </row>
    <row r="18" spans="1:23" ht="72" customHeight="1" x14ac:dyDescent="0.25">
      <c r="A18" s="183"/>
      <c r="B18" s="147"/>
      <c r="C18" s="147"/>
      <c r="D18" s="147"/>
      <c r="E18" s="147"/>
      <c r="F18" s="147"/>
      <c r="G18" s="147"/>
      <c r="H18" s="147"/>
      <c r="I18" s="147"/>
      <c r="J18" s="147"/>
      <c r="K18" s="147"/>
      <c r="L18" s="284"/>
      <c r="M18" s="157"/>
      <c r="N18" s="255"/>
      <c r="O18" s="75" t="s">
        <v>300</v>
      </c>
      <c r="P18" s="103">
        <v>0</v>
      </c>
      <c r="Q18" s="102">
        <v>44927</v>
      </c>
      <c r="R18" s="102">
        <v>45291</v>
      </c>
      <c r="S18" s="14">
        <v>0.05</v>
      </c>
      <c r="T18" s="12">
        <v>0.5</v>
      </c>
      <c r="U18" s="154"/>
    </row>
    <row r="19" spans="1:23" x14ac:dyDescent="0.25">
      <c r="L19" s="111">
        <f>AVERAGE(L12:L18)</f>
        <v>0.15</v>
      </c>
      <c r="N19" s="10">
        <f>AVERAGE(N12:N15)</f>
        <v>0.28125</v>
      </c>
      <c r="O19" s="54"/>
    </row>
    <row r="20" spans="1:23" x14ac:dyDescent="0.25">
      <c r="O20" s="55"/>
      <c r="W20">
        <f>1/4</f>
        <v>0.25</v>
      </c>
    </row>
    <row r="21" spans="1:23" x14ac:dyDescent="0.25">
      <c r="R21" s="109"/>
    </row>
  </sheetData>
  <mergeCells count="42">
    <mergeCell ref="M12:M14"/>
    <mergeCell ref="N12:N14"/>
    <mergeCell ref="U12:U14"/>
    <mergeCell ref="J12:J14"/>
    <mergeCell ref="K12:K14"/>
    <mergeCell ref="L12:L14"/>
    <mergeCell ref="U15:U18"/>
    <mergeCell ref="M15:M18"/>
    <mergeCell ref="J15:J18"/>
    <mergeCell ref="K15:K18"/>
    <mergeCell ref="L15:L18"/>
    <mergeCell ref="F15:F18"/>
    <mergeCell ref="G15:G18"/>
    <mergeCell ref="H15:H18"/>
    <mergeCell ref="I15:I18"/>
    <mergeCell ref="N15:N18"/>
    <mergeCell ref="A15:A18"/>
    <mergeCell ref="B15:B18"/>
    <mergeCell ref="C15:C18"/>
    <mergeCell ref="D15:D18"/>
    <mergeCell ref="E15:E18"/>
    <mergeCell ref="A8:U8"/>
    <mergeCell ref="A9:A11"/>
    <mergeCell ref="M9:N9"/>
    <mergeCell ref="O9:T9"/>
    <mergeCell ref="U9:U11"/>
    <mergeCell ref="C10:D10"/>
    <mergeCell ref="E10:F10"/>
    <mergeCell ref="G10:H10"/>
    <mergeCell ref="I10:J10"/>
    <mergeCell ref="B9:L9"/>
    <mergeCell ref="A12:A14"/>
    <mergeCell ref="B12:B14"/>
    <mergeCell ref="C12:C14"/>
    <mergeCell ref="K10:L10"/>
    <mergeCell ref="K11:L11"/>
    <mergeCell ref="D12:D14"/>
    <mergeCell ref="E12:E14"/>
    <mergeCell ref="F12:F14"/>
    <mergeCell ref="G12:G14"/>
    <mergeCell ref="H12:H14"/>
    <mergeCell ref="I12:I14"/>
  </mergeCells>
  <conditionalFormatting sqref="N12:N33">
    <cfRule type="cellIs" dxfId="5" priority="1" operator="between">
      <formula>0.7501</formula>
      <formula>1</formula>
    </cfRule>
    <cfRule type="cellIs" dxfId="4" priority="2" operator="between">
      <formula>0.001</formula>
      <formula>0.5</formula>
    </cfRule>
    <cfRule type="cellIs" dxfId="3"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4"/>
  <sheetViews>
    <sheetView workbookViewId="0">
      <selection activeCell="B19" sqref="B19"/>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67"/>
      <c r="P10" s="67"/>
      <c r="Q10" s="67"/>
      <c r="R10" s="67"/>
      <c r="S10" s="67"/>
      <c r="T10" s="68"/>
      <c r="U10" s="209"/>
    </row>
    <row r="11" spans="1:21" ht="30" x14ac:dyDescent="0.25">
      <c r="A11" s="140"/>
      <c r="B11" s="66" t="s">
        <v>202</v>
      </c>
      <c r="C11" s="66" t="s">
        <v>218</v>
      </c>
      <c r="D11" s="66" t="s">
        <v>2</v>
      </c>
      <c r="E11" s="66" t="s">
        <v>218</v>
      </c>
      <c r="F11" s="66" t="s">
        <v>2</v>
      </c>
      <c r="G11" s="66" t="s">
        <v>218</v>
      </c>
      <c r="H11" s="66" t="s">
        <v>2</v>
      </c>
      <c r="I11" s="66" t="s">
        <v>218</v>
      </c>
      <c r="J11" s="66" t="s">
        <v>2</v>
      </c>
      <c r="K11" s="132" t="s">
        <v>220</v>
      </c>
      <c r="L11" s="134"/>
      <c r="M11" s="66" t="s">
        <v>4</v>
      </c>
      <c r="N11" s="31" t="s">
        <v>2</v>
      </c>
      <c r="O11" s="30" t="s">
        <v>200</v>
      </c>
      <c r="P11" s="37" t="s">
        <v>195</v>
      </c>
      <c r="Q11" s="36" t="s">
        <v>191</v>
      </c>
      <c r="R11" s="36" t="s">
        <v>192</v>
      </c>
      <c r="S11" s="30" t="s">
        <v>4</v>
      </c>
      <c r="T11" s="30" t="s">
        <v>2</v>
      </c>
      <c r="U11" s="145"/>
    </row>
    <row r="12" spans="1:21" ht="30" x14ac:dyDescent="0.25">
      <c r="A12" s="174" t="s">
        <v>305</v>
      </c>
      <c r="B12" s="150">
        <v>1</v>
      </c>
      <c r="C12" s="150">
        <v>0.25</v>
      </c>
      <c r="D12" s="150">
        <v>0.24</v>
      </c>
      <c r="E12" s="150">
        <v>0.5</v>
      </c>
      <c r="F12" s="150">
        <v>0.48</v>
      </c>
      <c r="G12" s="150">
        <v>0.75</v>
      </c>
      <c r="H12" s="258"/>
      <c r="I12" s="150">
        <v>1</v>
      </c>
      <c r="J12" s="150"/>
      <c r="K12" s="150">
        <f>+F12</f>
        <v>0.48</v>
      </c>
      <c r="L12" s="259">
        <f>+K12/B12</f>
        <v>0.48</v>
      </c>
      <c r="M12" s="156">
        <v>3</v>
      </c>
      <c r="N12" s="158">
        <f>+S12*T12+S13*T13</f>
        <v>0.49</v>
      </c>
      <c r="O12" s="75" t="s">
        <v>306</v>
      </c>
      <c r="P12" s="19"/>
      <c r="Q12" s="78">
        <v>44927</v>
      </c>
      <c r="R12" s="78">
        <v>45291</v>
      </c>
      <c r="S12" s="14">
        <v>0.5</v>
      </c>
      <c r="T12" s="12">
        <v>0.5</v>
      </c>
      <c r="U12" s="171" t="s">
        <v>345</v>
      </c>
    </row>
    <row r="13" spans="1:21" ht="81" customHeight="1" x14ac:dyDescent="0.25">
      <c r="A13" s="176"/>
      <c r="B13" s="149"/>
      <c r="C13" s="257"/>
      <c r="D13" s="257"/>
      <c r="E13" s="257"/>
      <c r="F13" s="257"/>
      <c r="G13" s="257"/>
      <c r="H13" s="263"/>
      <c r="I13" s="257"/>
      <c r="J13" s="257"/>
      <c r="K13" s="149"/>
      <c r="L13" s="261"/>
      <c r="M13" s="157"/>
      <c r="N13" s="159"/>
      <c r="O13" s="75" t="s">
        <v>307</v>
      </c>
      <c r="P13" s="19"/>
      <c r="Q13" s="78">
        <v>44927</v>
      </c>
      <c r="R13" s="78">
        <v>45291</v>
      </c>
      <c r="S13" s="14">
        <v>0.5</v>
      </c>
      <c r="T13" s="12">
        <v>0.48</v>
      </c>
      <c r="U13" s="154"/>
    </row>
    <row r="14" spans="1:21" x14ac:dyDescent="0.25">
      <c r="L14" s="54">
        <f>+L12</f>
        <v>0.48</v>
      </c>
      <c r="N14" s="10">
        <f>+N12</f>
        <v>0.49</v>
      </c>
    </row>
  </sheetData>
  <mergeCells count="27">
    <mergeCell ref="A8:U8"/>
    <mergeCell ref="A9:A11"/>
    <mergeCell ref="B9:L9"/>
    <mergeCell ref="M9:N9"/>
    <mergeCell ref="O9:T9"/>
    <mergeCell ref="U9:U11"/>
    <mergeCell ref="C10:D10"/>
    <mergeCell ref="E10:F10"/>
    <mergeCell ref="G10:H10"/>
    <mergeCell ref="I10:J10"/>
    <mergeCell ref="K10:L10"/>
    <mergeCell ref="K11:L11"/>
    <mergeCell ref="A12:A13"/>
    <mergeCell ref="B12:B13"/>
    <mergeCell ref="C12:C13"/>
    <mergeCell ref="D12:D13"/>
    <mergeCell ref="E12:E13"/>
    <mergeCell ref="F12:F13"/>
    <mergeCell ref="G12:G13"/>
    <mergeCell ref="H12:H13"/>
    <mergeCell ref="U12:U13"/>
    <mergeCell ref="I12:I13"/>
    <mergeCell ref="J12:J13"/>
    <mergeCell ref="K12:K13"/>
    <mergeCell ref="L12:L13"/>
    <mergeCell ref="M12:M13"/>
    <mergeCell ref="N12:N13"/>
  </mergeCells>
  <conditionalFormatting sqref="N12:N28">
    <cfRule type="cellIs" dxfId="2" priority="1" operator="between">
      <formula>0.7501</formula>
      <formula>1</formula>
    </cfRule>
    <cfRule type="cellIs" dxfId="1" priority="2" operator="between">
      <formula>0.001</formula>
      <formula>0.5</formula>
    </cfRule>
    <cfRule type="cellIs" dxfId="0"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20"/>
  <sheetViews>
    <sheetView showGridLines="0" topLeftCell="A61" workbookViewId="0">
      <selection activeCell="C9" sqref="C9:C84"/>
    </sheetView>
  </sheetViews>
  <sheetFormatPr baseColWidth="10" defaultRowHeight="15" x14ac:dyDescent="0.25"/>
  <cols>
    <col min="1" max="1" width="26.85546875" bestFit="1" customWidth="1"/>
    <col min="2" max="2" width="7.42578125" bestFit="1" customWidth="1"/>
    <col min="3" max="3" width="45.42578125" bestFit="1" customWidth="1"/>
    <col min="4" max="4" width="5.28515625" bestFit="1" customWidth="1"/>
    <col min="5" max="5" width="7.42578125" bestFit="1" customWidth="1"/>
    <col min="6" max="6" width="45.7109375" bestFit="1" customWidth="1"/>
    <col min="7" max="7" width="5.28515625" bestFit="1" customWidth="1"/>
    <col min="8" max="8" width="7.42578125" bestFit="1" customWidth="1"/>
    <col min="9" max="9" width="45.7109375" bestFit="1" customWidth="1"/>
    <col min="10" max="10" width="5.28515625" bestFit="1" customWidth="1"/>
    <col min="11" max="11" width="7.42578125" bestFit="1" customWidth="1"/>
    <col min="12" max="12" width="6.7109375" bestFit="1" customWidth="1"/>
    <col min="13" max="13" width="5.28515625" bestFit="1" customWidth="1"/>
    <col min="14" max="14" width="7.42578125" bestFit="1" customWidth="1"/>
  </cols>
  <sheetData>
    <row r="7" spans="1:14" ht="15" customHeight="1" x14ac:dyDescent="0.25">
      <c r="A7" s="1"/>
      <c r="B7" s="132" t="s">
        <v>0</v>
      </c>
      <c r="C7" s="133"/>
      <c r="D7" s="133"/>
      <c r="E7" s="133"/>
      <c r="F7" s="133"/>
      <c r="G7" s="133"/>
      <c r="H7" s="133"/>
      <c r="I7" s="133"/>
      <c r="J7" s="133"/>
      <c r="K7" s="133"/>
      <c r="L7" s="133"/>
      <c r="M7" s="133"/>
      <c r="N7" s="134"/>
    </row>
    <row r="8" spans="1:14" x14ac:dyDescent="0.25">
      <c r="A8" s="1" t="s">
        <v>1</v>
      </c>
      <c r="B8" s="1" t="s">
        <v>2</v>
      </c>
      <c r="C8" s="1" t="s">
        <v>3</v>
      </c>
      <c r="D8" s="1" t="s">
        <v>4</v>
      </c>
      <c r="E8" s="1" t="s">
        <v>2</v>
      </c>
      <c r="F8" s="1" t="s">
        <v>5</v>
      </c>
      <c r="G8" s="1" t="s">
        <v>4</v>
      </c>
      <c r="H8" s="1" t="s">
        <v>2</v>
      </c>
      <c r="I8" s="1" t="s">
        <v>6</v>
      </c>
      <c r="J8" s="1" t="s">
        <v>4</v>
      </c>
      <c r="K8" s="1" t="s">
        <v>2</v>
      </c>
      <c r="L8" s="1" t="s">
        <v>7</v>
      </c>
      <c r="M8" s="1" t="s">
        <v>4</v>
      </c>
      <c r="N8" s="1" t="s">
        <v>2</v>
      </c>
    </row>
    <row r="9" spans="1:14" ht="30" customHeight="1" x14ac:dyDescent="0.25">
      <c r="A9" s="135" t="s">
        <v>8</v>
      </c>
      <c r="B9" s="135" t="s">
        <v>9</v>
      </c>
      <c r="C9" s="135" t="s">
        <v>10</v>
      </c>
      <c r="D9" s="135">
        <v>50</v>
      </c>
      <c r="E9" s="135" t="s">
        <v>11</v>
      </c>
      <c r="F9" s="135" t="s">
        <v>12</v>
      </c>
      <c r="G9" s="135">
        <v>3.8</v>
      </c>
      <c r="H9" s="135" t="s">
        <v>13</v>
      </c>
      <c r="I9" s="2" t="s">
        <v>14</v>
      </c>
      <c r="J9" s="2">
        <v>50</v>
      </c>
      <c r="K9" s="2">
        <v>25</v>
      </c>
      <c r="L9" s="2"/>
      <c r="M9" s="2">
        <v>0</v>
      </c>
      <c r="N9" s="2">
        <v>0</v>
      </c>
    </row>
    <row r="10" spans="1:14" ht="30" x14ac:dyDescent="0.25">
      <c r="A10" s="136"/>
      <c r="B10" s="136"/>
      <c r="C10" s="136"/>
      <c r="D10" s="136"/>
      <c r="E10" s="136"/>
      <c r="F10" s="137"/>
      <c r="G10" s="137"/>
      <c r="H10" s="137"/>
      <c r="I10" s="2" t="s">
        <v>15</v>
      </c>
      <c r="J10" s="2">
        <v>50</v>
      </c>
      <c r="K10" s="2" t="s">
        <v>16</v>
      </c>
      <c r="L10" s="2"/>
      <c r="M10" s="2">
        <v>0</v>
      </c>
      <c r="N10" s="2">
        <v>0</v>
      </c>
    </row>
    <row r="11" spans="1:14" ht="90" x14ac:dyDescent="0.25">
      <c r="A11" s="136"/>
      <c r="B11" s="136"/>
      <c r="C11" s="136"/>
      <c r="D11" s="136"/>
      <c r="E11" s="136"/>
      <c r="F11" s="135" t="s">
        <v>17</v>
      </c>
      <c r="G11" s="135">
        <v>3</v>
      </c>
      <c r="H11" s="135" t="s">
        <v>18</v>
      </c>
      <c r="I11" s="2" t="s">
        <v>19</v>
      </c>
      <c r="J11" s="2">
        <v>50</v>
      </c>
      <c r="K11" s="2" t="s">
        <v>20</v>
      </c>
      <c r="L11" s="2"/>
      <c r="M11" s="2">
        <v>0</v>
      </c>
      <c r="N11" s="2">
        <v>0</v>
      </c>
    </row>
    <row r="12" spans="1:14" ht="30" x14ac:dyDescent="0.25">
      <c r="A12" s="136"/>
      <c r="B12" s="136"/>
      <c r="C12" s="136"/>
      <c r="D12" s="136"/>
      <c r="E12" s="136"/>
      <c r="F12" s="136"/>
      <c r="G12" s="136"/>
      <c r="H12" s="136"/>
      <c r="I12" s="2" t="s">
        <v>21</v>
      </c>
      <c r="J12" s="2">
        <v>25</v>
      </c>
      <c r="K12" s="2">
        <v>25</v>
      </c>
      <c r="L12" s="2"/>
      <c r="M12" s="2">
        <v>0</v>
      </c>
      <c r="N12" s="2">
        <v>0</v>
      </c>
    </row>
    <row r="13" spans="1:14" ht="90" x14ac:dyDescent="0.25">
      <c r="A13" s="136"/>
      <c r="B13" s="136"/>
      <c r="C13" s="136"/>
      <c r="D13" s="136"/>
      <c r="E13" s="136"/>
      <c r="F13" s="137"/>
      <c r="G13" s="137"/>
      <c r="H13" s="137"/>
      <c r="I13" s="2" t="s">
        <v>22</v>
      </c>
      <c r="J13" s="2">
        <v>25</v>
      </c>
      <c r="K13" s="2">
        <v>45</v>
      </c>
      <c r="L13" s="2"/>
      <c r="M13" s="2">
        <v>0</v>
      </c>
      <c r="N13" s="2">
        <v>0</v>
      </c>
    </row>
    <row r="14" spans="1:14" ht="30" x14ac:dyDescent="0.25">
      <c r="A14" s="136"/>
      <c r="B14" s="136"/>
      <c r="C14" s="136"/>
      <c r="D14" s="136"/>
      <c r="E14" s="136"/>
      <c r="F14" s="135" t="s">
        <v>23</v>
      </c>
      <c r="G14" s="135">
        <v>3.33</v>
      </c>
      <c r="H14" s="135" t="s">
        <v>24</v>
      </c>
      <c r="I14" s="2" t="s">
        <v>25</v>
      </c>
      <c r="J14" s="2">
        <v>40</v>
      </c>
      <c r="K14" s="2">
        <v>25</v>
      </c>
      <c r="L14" s="2"/>
      <c r="M14" s="2">
        <v>0</v>
      </c>
      <c r="N14" s="2">
        <v>0</v>
      </c>
    </row>
    <row r="15" spans="1:14" ht="30" x14ac:dyDescent="0.25">
      <c r="A15" s="136"/>
      <c r="B15" s="136"/>
      <c r="C15" s="136"/>
      <c r="D15" s="136"/>
      <c r="E15" s="136"/>
      <c r="F15" s="136"/>
      <c r="G15" s="136"/>
      <c r="H15" s="136"/>
      <c r="I15" s="2" t="s">
        <v>26</v>
      </c>
      <c r="J15" s="2">
        <v>30</v>
      </c>
      <c r="K15" s="2">
        <v>33</v>
      </c>
      <c r="L15" s="2"/>
      <c r="M15" s="2">
        <v>0</v>
      </c>
      <c r="N15" s="2">
        <v>0</v>
      </c>
    </row>
    <row r="16" spans="1:14" ht="45" x14ac:dyDescent="0.25">
      <c r="A16" s="136"/>
      <c r="B16" s="136"/>
      <c r="C16" s="136"/>
      <c r="D16" s="136"/>
      <c r="E16" s="136"/>
      <c r="F16" s="137"/>
      <c r="G16" s="137"/>
      <c r="H16" s="137"/>
      <c r="I16" s="2" t="s">
        <v>27</v>
      </c>
      <c r="J16" s="2">
        <v>30</v>
      </c>
      <c r="K16" s="2">
        <v>25</v>
      </c>
      <c r="L16" s="2"/>
      <c r="M16" s="2">
        <v>0</v>
      </c>
      <c r="N16" s="2">
        <v>0</v>
      </c>
    </row>
    <row r="17" spans="1:14" x14ac:dyDescent="0.25">
      <c r="A17" s="136"/>
      <c r="B17" s="136"/>
      <c r="C17" s="136"/>
      <c r="D17" s="136"/>
      <c r="E17" s="136"/>
      <c r="F17" s="135" t="s">
        <v>28</v>
      </c>
      <c r="G17" s="135">
        <v>3</v>
      </c>
      <c r="H17" s="135">
        <v>35</v>
      </c>
      <c r="I17" s="2" t="s">
        <v>29</v>
      </c>
      <c r="J17" s="2">
        <v>40</v>
      </c>
      <c r="K17" s="2">
        <v>25</v>
      </c>
      <c r="L17" s="2"/>
      <c r="M17" s="2">
        <v>0</v>
      </c>
      <c r="N17" s="2">
        <v>0</v>
      </c>
    </row>
    <row r="18" spans="1:14" x14ac:dyDescent="0.25">
      <c r="A18" s="136"/>
      <c r="B18" s="136"/>
      <c r="C18" s="136"/>
      <c r="D18" s="136"/>
      <c r="E18" s="136"/>
      <c r="F18" s="136"/>
      <c r="G18" s="136"/>
      <c r="H18" s="136"/>
      <c r="I18" s="2" t="s">
        <v>30</v>
      </c>
      <c r="J18" s="2">
        <v>40</v>
      </c>
      <c r="K18" s="2" t="s">
        <v>20</v>
      </c>
      <c r="L18" s="2"/>
      <c r="M18" s="2">
        <v>0</v>
      </c>
      <c r="N18" s="2">
        <v>0</v>
      </c>
    </row>
    <row r="19" spans="1:14" ht="30" x14ac:dyDescent="0.25">
      <c r="A19" s="136"/>
      <c r="B19" s="136"/>
      <c r="C19" s="136"/>
      <c r="D19" s="136"/>
      <c r="E19" s="136"/>
      <c r="F19" s="137"/>
      <c r="G19" s="137"/>
      <c r="H19" s="137"/>
      <c r="I19" s="2" t="s">
        <v>31</v>
      </c>
      <c r="J19" s="2">
        <v>20</v>
      </c>
      <c r="K19" s="2">
        <v>50</v>
      </c>
      <c r="L19" s="2"/>
      <c r="M19" s="2">
        <v>0</v>
      </c>
      <c r="N19" s="2">
        <v>0</v>
      </c>
    </row>
    <row r="20" spans="1:14" ht="30" x14ac:dyDescent="0.25">
      <c r="A20" s="136"/>
      <c r="B20" s="136"/>
      <c r="C20" s="136"/>
      <c r="D20" s="136"/>
      <c r="E20" s="136"/>
      <c r="F20" s="135" t="s">
        <v>32</v>
      </c>
      <c r="G20" s="135">
        <v>3</v>
      </c>
      <c r="H20" s="135">
        <v>31</v>
      </c>
      <c r="I20" s="2" t="s">
        <v>33</v>
      </c>
      <c r="J20" s="2">
        <v>20</v>
      </c>
      <c r="K20" s="2">
        <v>25</v>
      </c>
      <c r="L20" s="2"/>
      <c r="M20" s="2">
        <v>0</v>
      </c>
      <c r="N20" s="2">
        <v>0</v>
      </c>
    </row>
    <row r="21" spans="1:14" ht="30" x14ac:dyDescent="0.25">
      <c r="A21" s="136"/>
      <c r="B21" s="136"/>
      <c r="C21" s="136"/>
      <c r="D21" s="136"/>
      <c r="E21" s="136"/>
      <c r="F21" s="136"/>
      <c r="G21" s="136"/>
      <c r="H21" s="136"/>
      <c r="I21" s="2" t="s">
        <v>34</v>
      </c>
      <c r="J21" s="2">
        <v>20</v>
      </c>
      <c r="K21" s="2">
        <v>25</v>
      </c>
      <c r="L21" s="2"/>
      <c r="M21" s="2">
        <v>0</v>
      </c>
      <c r="N21" s="2">
        <v>0</v>
      </c>
    </row>
    <row r="22" spans="1:14" ht="30" x14ac:dyDescent="0.25">
      <c r="A22" s="136"/>
      <c r="B22" s="136"/>
      <c r="C22" s="136"/>
      <c r="D22" s="136"/>
      <c r="E22" s="136"/>
      <c r="F22" s="136"/>
      <c r="G22" s="136"/>
      <c r="H22" s="136"/>
      <c r="I22" s="2" t="s">
        <v>35</v>
      </c>
      <c r="J22" s="2">
        <v>30</v>
      </c>
      <c r="K22" s="2">
        <v>45</v>
      </c>
      <c r="L22" s="2"/>
      <c r="M22" s="2">
        <v>0</v>
      </c>
      <c r="N22" s="2">
        <v>0</v>
      </c>
    </row>
    <row r="23" spans="1:14" ht="45" x14ac:dyDescent="0.25">
      <c r="A23" s="136"/>
      <c r="B23" s="136"/>
      <c r="C23" s="136"/>
      <c r="D23" s="136"/>
      <c r="E23" s="136"/>
      <c r="F23" s="137"/>
      <c r="G23" s="137"/>
      <c r="H23" s="137"/>
      <c r="I23" s="2" t="s">
        <v>36</v>
      </c>
      <c r="J23" s="2">
        <v>30</v>
      </c>
      <c r="K23" s="2">
        <v>25</v>
      </c>
      <c r="L23" s="2"/>
      <c r="M23" s="2">
        <v>0</v>
      </c>
      <c r="N23" s="2">
        <v>0</v>
      </c>
    </row>
    <row r="24" spans="1:14" ht="60" x14ac:dyDescent="0.25">
      <c r="A24" s="136"/>
      <c r="B24" s="136"/>
      <c r="C24" s="136"/>
      <c r="D24" s="136"/>
      <c r="E24" s="136"/>
      <c r="F24" s="135" t="s">
        <v>37</v>
      </c>
      <c r="G24" s="135">
        <v>3.3</v>
      </c>
      <c r="H24" s="135" t="s">
        <v>38</v>
      </c>
      <c r="I24" s="2" t="s">
        <v>39</v>
      </c>
      <c r="J24" s="2">
        <v>40</v>
      </c>
      <c r="K24" s="2">
        <v>33</v>
      </c>
      <c r="L24" s="2"/>
      <c r="M24" s="2">
        <v>0</v>
      </c>
      <c r="N24" s="2">
        <v>0</v>
      </c>
    </row>
    <row r="25" spans="1:14" ht="45" x14ac:dyDescent="0.25">
      <c r="A25" s="136"/>
      <c r="B25" s="136"/>
      <c r="C25" s="136"/>
      <c r="D25" s="136"/>
      <c r="E25" s="136"/>
      <c r="F25" s="136"/>
      <c r="G25" s="136"/>
      <c r="H25" s="136"/>
      <c r="I25" s="2" t="s">
        <v>40</v>
      </c>
      <c r="J25" s="2">
        <v>30</v>
      </c>
      <c r="K25" s="2">
        <v>25</v>
      </c>
      <c r="L25" s="2"/>
      <c r="M25" s="2">
        <v>0</v>
      </c>
      <c r="N25" s="2">
        <v>0</v>
      </c>
    </row>
    <row r="26" spans="1:14" ht="60" x14ac:dyDescent="0.25">
      <c r="A26" s="136"/>
      <c r="B26" s="136"/>
      <c r="C26" s="136"/>
      <c r="D26" s="136"/>
      <c r="E26" s="136"/>
      <c r="F26" s="137"/>
      <c r="G26" s="137"/>
      <c r="H26" s="137"/>
      <c r="I26" s="2" t="s">
        <v>41</v>
      </c>
      <c r="J26" s="2">
        <v>30</v>
      </c>
      <c r="K26" s="2">
        <v>0</v>
      </c>
      <c r="L26" s="2"/>
      <c r="M26" s="2">
        <v>0</v>
      </c>
      <c r="N26" s="2">
        <v>0</v>
      </c>
    </row>
    <row r="27" spans="1:14" ht="45" x14ac:dyDescent="0.25">
      <c r="A27" s="136"/>
      <c r="B27" s="136"/>
      <c r="C27" s="136"/>
      <c r="D27" s="136"/>
      <c r="E27" s="136"/>
      <c r="F27" s="135" t="s">
        <v>42</v>
      </c>
      <c r="G27" s="135">
        <v>3.33</v>
      </c>
      <c r="H27" s="135">
        <v>50</v>
      </c>
      <c r="I27" s="2" t="s">
        <v>43</v>
      </c>
      <c r="J27" s="2">
        <v>50</v>
      </c>
      <c r="K27" s="2">
        <v>100</v>
      </c>
      <c r="L27" s="2"/>
      <c r="M27" s="2">
        <v>0</v>
      </c>
      <c r="N27" s="2">
        <v>0</v>
      </c>
    </row>
    <row r="28" spans="1:14" ht="45" x14ac:dyDescent="0.25">
      <c r="A28" s="136"/>
      <c r="B28" s="136"/>
      <c r="C28" s="136"/>
      <c r="D28" s="136"/>
      <c r="E28" s="136"/>
      <c r="F28" s="137"/>
      <c r="G28" s="137"/>
      <c r="H28" s="137"/>
      <c r="I28" s="3" t="s">
        <v>44</v>
      </c>
      <c r="J28" s="2">
        <v>50</v>
      </c>
      <c r="K28" s="2">
        <v>0</v>
      </c>
      <c r="L28" s="2"/>
      <c r="M28" s="2">
        <v>0</v>
      </c>
      <c r="N28" s="2">
        <v>0</v>
      </c>
    </row>
    <row r="29" spans="1:14" ht="30" x14ac:dyDescent="0.25">
      <c r="A29" s="136"/>
      <c r="B29" s="136"/>
      <c r="C29" s="136"/>
      <c r="D29" s="136"/>
      <c r="E29" s="136"/>
      <c r="F29" s="135" t="s">
        <v>45</v>
      </c>
      <c r="G29" s="135">
        <v>3.33</v>
      </c>
      <c r="H29" s="135" t="s">
        <v>46</v>
      </c>
      <c r="I29" s="2" t="s">
        <v>47</v>
      </c>
      <c r="J29" s="2">
        <v>20</v>
      </c>
      <c r="K29" s="2" t="s">
        <v>48</v>
      </c>
      <c r="L29" s="2"/>
      <c r="M29" s="2">
        <v>0</v>
      </c>
      <c r="N29" s="2">
        <v>0</v>
      </c>
    </row>
    <row r="30" spans="1:14" ht="45" x14ac:dyDescent="0.25">
      <c r="A30" s="136"/>
      <c r="B30" s="136"/>
      <c r="C30" s="136"/>
      <c r="D30" s="136"/>
      <c r="E30" s="136"/>
      <c r="F30" s="136"/>
      <c r="G30" s="136"/>
      <c r="H30" s="136"/>
      <c r="I30" s="2" t="s">
        <v>49</v>
      </c>
      <c r="J30" s="2">
        <v>20</v>
      </c>
      <c r="K30" s="2">
        <v>35</v>
      </c>
      <c r="L30" s="2"/>
      <c r="M30" s="2">
        <v>0</v>
      </c>
      <c r="N30" s="2">
        <v>0</v>
      </c>
    </row>
    <row r="31" spans="1:14" ht="30" x14ac:dyDescent="0.25">
      <c r="A31" s="136"/>
      <c r="B31" s="136"/>
      <c r="C31" s="136"/>
      <c r="D31" s="136"/>
      <c r="E31" s="136"/>
      <c r="F31" s="136"/>
      <c r="G31" s="136"/>
      <c r="H31" s="136"/>
      <c r="I31" s="2" t="s">
        <v>50</v>
      </c>
      <c r="J31" s="2">
        <v>20</v>
      </c>
      <c r="K31" s="2">
        <v>0</v>
      </c>
      <c r="L31" s="2"/>
      <c r="M31" s="2">
        <v>0</v>
      </c>
      <c r="N31" s="2">
        <v>0</v>
      </c>
    </row>
    <row r="32" spans="1:14" ht="30" x14ac:dyDescent="0.25">
      <c r="A32" s="136"/>
      <c r="B32" s="136"/>
      <c r="C32" s="136"/>
      <c r="D32" s="136"/>
      <c r="E32" s="136"/>
      <c r="F32" s="136"/>
      <c r="G32" s="136"/>
      <c r="H32" s="136"/>
      <c r="I32" s="2" t="s">
        <v>51</v>
      </c>
      <c r="J32" s="2">
        <v>20</v>
      </c>
      <c r="K32" s="2">
        <v>25</v>
      </c>
      <c r="L32" s="2"/>
      <c r="M32" s="2">
        <v>0</v>
      </c>
      <c r="N32" s="2">
        <v>0</v>
      </c>
    </row>
    <row r="33" spans="1:14" ht="45" x14ac:dyDescent="0.25">
      <c r="A33" s="136"/>
      <c r="B33" s="136"/>
      <c r="C33" s="136"/>
      <c r="D33" s="136"/>
      <c r="E33" s="136"/>
      <c r="F33" s="137"/>
      <c r="G33" s="137"/>
      <c r="H33" s="137"/>
      <c r="I33" s="2" t="s">
        <v>52</v>
      </c>
      <c r="J33" s="2">
        <v>20</v>
      </c>
      <c r="K33" s="2" t="s">
        <v>20</v>
      </c>
      <c r="L33" s="2"/>
      <c r="M33" s="2">
        <v>0</v>
      </c>
      <c r="N33" s="2">
        <v>0</v>
      </c>
    </row>
    <row r="34" spans="1:14" ht="90" x14ac:dyDescent="0.25">
      <c r="A34" s="136"/>
      <c r="B34" s="136"/>
      <c r="C34" s="136"/>
      <c r="D34" s="136"/>
      <c r="E34" s="136"/>
      <c r="F34" s="2" t="s">
        <v>53</v>
      </c>
      <c r="G34" s="2">
        <v>3.33</v>
      </c>
      <c r="H34" s="2">
        <v>33</v>
      </c>
      <c r="I34" s="2" t="s">
        <v>54</v>
      </c>
      <c r="J34" s="2">
        <v>100</v>
      </c>
      <c r="K34" s="2">
        <v>33</v>
      </c>
      <c r="L34" s="2"/>
      <c r="M34" s="2">
        <v>0</v>
      </c>
      <c r="N34" s="2">
        <v>0</v>
      </c>
    </row>
    <row r="35" spans="1:14" ht="90" x14ac:dyDescent="0.25">
      <c r="A35" s="136"/>
      <c r="B35" s="136"/>
      <c r="C35" s="136"/>
      <c r="D35" s="136"/>
      <c r="E35" s="136"/>
      <c r="F35" s="135" t="s">
        <v>55</v>
      </c>
      <c r="G35" s="135">
        <v>3</v>
      </c>
      <c r="H35" s="135" t="s">
        <v>56</v>
      </c>
      <c r="I35" s="2" t="s">
        <v>57</v>
      </c>
      <c r="J35" s="2">
        <v>20</v>
      </c>
      <c r="K35" s="2">
        <v>100</v>
      </c>
      <c r="L35" s="2"/>
      <c r="M35" s="2">
        <v>0</v>
      </c>
      <c r="N35" s="2">
        <v>0</v>
      </c>
    </row>
    <row r="36" spans="1:14" ht="30" x14ac:dyDescent="0.25">
      <c r="A36" s="136"/>
      <c r="B36" s="136"/>
      <c r="C36" s="136"/>
      <c r="D36" s="136"/>
      <c r="E36" s="136"/>
      <c r="F36" s="136"/>
      <c r="G36" s="136"/>
      <c r="H36" s="136"/>
      <c r="I36" s="2" t="s">
        <v>58</v>
      </c>
      <c r="J36" s="2">
        <v>60</v>
      </c>
      <c r="K36" s="2" t="s">
        <v>59</v>
      </c>
      <c r="L36" s="2"/>
      <c r="M36" s="2">
        <v>0</v>
      </c>
      <c r="N36" s="2">
        <v>0</v>
      </c>
    </row>
    <row r="37" spans="1:14" ht="45" x14ac:dyDescent="0.25">
      <c r="A37" s="136"/>
      <c r="B37" s="136"/>
      <c r="C37" s="136"/>
      <c r="D37" s="136"/>
      <c r="E37" s="136"/>
      <c r="F37" s="137"/>
      <c r="G37" s="137"/>
      <c r="H37" s="137"/>
      <c r="I37" s="2" t="s">
        <v>60</v>
      </c>
      <c r="J37" s="2">
        <v>20</v>
      </c>
      <c r="K37" s="2">
        <v>25</v>
      </c>
      <c r="L37" s="2"/>
      <c r="M37" s="2">
        <v>0</v>
      </c>
      <c r="N37" s="2">
        <v>0</v>
      </c>
    </row>
    <row r="38" spans="1:14" ht="45" x14ac:dyDescent="0.25">
      <c r="A38" s="136"/>
      <c r="B38" s="136"/>
      <c r="C38" s="136"/>
      <c r="D38" s="136"/>
      <c r="E38" s="136"/>
      <c r="F38" s="135" t="s">
        <v>61</v>
      </c>
      <c r="G38" s="135">
        <v>3.33</v>
      </c>
      <c r="H38" s="135" t="s">
        <v>62</v>
      </c>
      <c r="I38" s="2" t="s">
        <v>63</v>
      </c>
      <c r="J38" s="2">
        <v>25</v>
      </c>
      <c r="K38" s="2">
        <v>50</v>
      </c>
      <c r="L38" s="2"/>
      <c r="M38" s="2">
        <v>0</v>
      </c>
      <c r="N38" s="2">
        <v>0</v>
      </c>
    </row>
    <row r="39" spans="1:14" ht="30" x14ac:dyDescent="0.25">
      <c r="A39" s="136"/>
      <c r="B39" s="136"/>
      <c r="C39" s="136"/>
      <c r="D39" s="136"/>
      <c r="E39" s="136"/>
      <c r="F39" s="136"/>
      <c r="G39" s="136"/>
      <c r="H39" s="136"/>
      <c r="I39" s="3" t="s">
        <v>64</v>
      </c>
      <c r="J39" s="2">
        <v>30</v>
      </c>
      <c r="K39" s="2">
        <v>0</v>
      </c>
      <c r="L39" s="2"/>
      <c r="M39" s="2">
        <v>0</v>
      </c>
      <c r="N39" s="2">
        <v>0</v>
      </c>
    </row>
    <row r="40" spans="1:14" ht="30" x14ac:dyDescent="0.25">
      <c r="A40" s="136"/>
      <c r="B40" s="136"/>
      <c r="C40" s="136"/>
      <c r="D40" s="136"/>
      <c r="E40" s="136"/>
      <c r="F40" s="137"/>
      <c r="G40" s="137"/>
      <c r="H40" s="137"/>
      <c r="I40" s="2" t="s">
        <v>65</v>
      </c>
      <c r="J40" s="2">
        <v>45</v>
      </c>
      <c r="K40" s="2">
        <v>0</v>
      </c>
      <c r="L40" s="2"/>
      <c r="M40" s="2">
        <v>0</v>
      </c>
      <c r="N40" s="2">
        <v>0</v>
      </c>
    </row>
    <row r="41" spans="1:14" ht="60" x14ac:dyDescent="0.25">
      <c r="A41" s="136"/>
      <c r="B41" s="136"/>
      <c r="C41" s="136"/>
      <c r="D41" s="136"/>
      <c r="E41" s="136"/>
      <c r="F41" s="135" t="s">
        <v>66</v>
      </c>
      <c r="G41" s="135">
        <v>3</v>
      </c>
      <c r="H41" s="135">
        <v>44</v>
      </c>
      <c r="I41" s="2" t="s">
        <v>67</v>
      </c>
      <c r="J41" s="2">
        <v>30</v>
      </c>
      <c r="K41" s="2">
        <v>30</v>
      </c>
      <c r="L41" s="2"/>
      <c r="M41" s="2">
        <v>0</v>
      </c>
      <c r="N41" s="2">
        <v>0</v>
      </c>
    </row>
    <row r="42" spans="1:14" ht="45" x14ac:dyDescent="0.25">
      <c r="A42" s="136"/>
      <c r="B42" s="136"/>
      <c r="C42" s="136"/>
      <c r="D42" s="136"/>
      <c r="E42" s="136"/>
      <c r="F42" s="136"/>
      <c r="G42" s="136"/>
      <c r="H42" s="136"/>
      <c r="I42" s="2" t="s">
        <v>68</v>
      </c>
      <c r="J42" s="2">
        <v>40</v>
      </c>
      <c r="K42" s="2">
        <v>50</v>
      </c>
      <c r="L42" s="2"/>
      <c r="M42" s="2">
        <v>0</v>
      </c>
      <c r="N42" s="2">
        <v>0</v>
      </c>
    </row>
    <row r="43" spans="1:14" ht="30" x14ac:dyDescent="0.25">
      <c r="A43" s="136"/>
      <c r="B43" s="136"/>
      <c r="C43" s="136"/>
      <c r="D43" s="136"/>
      <c r="E43" s="136"/>
      <c r="F43" s="137"/>
      <c r="G43" s="137"/>
      <c r="H43" s="137"/>
      <c r="I43" s="2" t="s">
        <v>69</v>
      </c>
      <c r="J43" s="2">
        <v>30</v>
      </c>
      <c r="K43" s="2">
        <v>50</v>
      </c>
      <c r="L43" s="2"/>
      <c r="M43" s="2">
        <v>0</v>
      </c>
      <c r="N43" s="2">
        <v>0</v>
      </c>
    </row>
    <row r="44" spans="1:14" ht="60" x14ac:dyDescent="0.25">
      <c r="A44" s="136"/>
      <c r="B44" s="136"/>
      <c r="C44" s="136"/>
      <c r="D44" s="136"/>
      <c r="E44" s="136"/>
      <c r="F44" s="135" t="s">
        <v>70</v>
      </c>
      <c r="G44" s="135">
        <v>3.33</v>
      </c>
      <c r="H44" s="135" t="s">
        <v>71</v>
      </c>
      <c r="I44" s="2" t="s">
        <v>72</v>
      </c>
      <c r="J44" s="2">
        <v>50</v>
      </c>
      <c r="K44" s="2" t="s">
        <v>20</v>
      </c>
      <c r="L44" s="2"/>
      <c r="M44" s="2">
        <v>0</v>
      </c>
      <c r="N44" s="2">
        <v>0</v>
      </c>
    </row>
    <row r="45" spans="1:14" ht="60" x14ac:dyDescent="0.25">
      <c r="A45" s="136"/>
      <c r="B45" s="136"/>
      <c r="C45" s="136"/>
      <c r="D45" s="136"/>
      <c r="E45" s="136"/>
      <c r="F45" s="136"/>
      <c r="G45" s="136"/>
      <c r="H45" s="136"/>
      <c r="I45" s="2" t="s">
        <v>73</v>
      </c>
      <c r="J45" s="2">
        <v>30</v>
      </c>
      <c r="K45" s="2">
        <v>50</v>
      </c>
      <c r="L45" s="2"/>
      <c r="M45" s="2">
        <v>0</v>
      </c>
      <c r="N45" s="2">
        <v>0</v>
      </c>
    </row>
    <row r="46" spans="1:14" ht="45" x14ac:dyDescent="0.25">
      <c r="A46" s="136"/>
      <c r="B46" s="136"/>
      <c r="C46" s="136"/>
      <c r="D46" s="136"/>
      <c r="E46" s="136"/>
      <c r="F46" s="137"/>
      <c r="G46" s="137"/>
      <c r="H46" s="137"/>
      <c r="I46" s="2" t="s">
        <v>74</v>
      </c>
      <c r="J46" s="2">
        <v>20</v>
      </c>
      <c r="K46" s="2">
        <v>0</v>
      </c>
      <c r="L46" s="2"/>
      <c r="M46" s="2">
        <v>0</v>
      </c>
      <c r="N46" s="2">
        <v>0</v>
      </c>
    </row>
    <row r="47" spans="1:14" ht="45" x14ac:dyDescent="0.25">
      <c r="A47" s="136"/>
      <c r="B47" s="136"/>
      <c r="C47" s="136"/>
      <c r="D47" s="136"/>
      <c r="E47" s="136"/>
      <c r="F47" s="135" t="s">
        <v>75</v>
      </c>
      <c r="G47" s="135">
        <v>4</v>
      </c>
      <c r="H47" s="135" t="s">
        <v>76</v>
      </c>
      <c r="I47" s="2" t="s">
        <v>77</v>
      </c>
      <c r="J47" s="2">
        <v>15</v>
      </c>
      <c r="K47" s="2" t="s">
        <v>62</v>
      </c>
      <c r="L47" s="2"/>
      <c r="M47" s="2">
        <v>0</v>
      </c>
      <c r="N47" s="2">
        <v>0</v>
      </c>
    </row>
    <row r="48" spans="1:14" ht="60" x14ac:dyDescent="0.25">
      <c r="A48" s="136"/>
      <c r="B48" s="136"/>
      <c r="C48" s="136"/>
      <c r="D48" s="136"/>
      <c r="E48" s="136"/>
      <c r="F48" s="136"/>
      <c r="G48" s="136"/>
      <c r="H48" s="136"/>
      <c r="I48" s="2" t="s">
        <v>78</v>
      </c>
      <c r="J48" s="2">
        <v>10</v>
      </c>
      <c r="K48" s="2">
        <v>25</v>
      </c>
      <c r="L48" s="2"/>
      <c r="M48" s="2">
        <v>0</v>
      </c>
      <c r="N48" s="2">
        <v>0</v>
      </c>
    </row>
    <row r="49" spans="1:14" ht="60" x14ac:dyDescent="0.25">
      <c r="A49" s="136"/>
      <c r="B49" s="136"/>
      <c r="C49" s="136"/>
      <c r="D49" s="136"/>
      <c r="E49" s="136"/>
      <c r="F49" s="136"/>
      <c r="G49" s="136"/>
      <c r="H49" s="136"/>
      <c r="I49" s="2" t="s">
        <v>79</v>
      </c>
      <c r="J49" s="2">
        <v>15</v>
      </c>
      <c r="K49" s="2" t="s">
        <v>62</v>
      </c>
      <c r="L49" s="2"/>
      <c r="M49" s="2">
        <v>0</v>
      </c>
      <c r="N49" s="2">
        <v>0</v>
      </c>
    </row>
    <row r="50" spans="1:14" ht="45" x14ac:dyDescent="0.25">
      <c r="A50" s="136"/>
      <c r="B50" s="136"/>
      <c r="C50" s="136"/>
      <c r="D50" s="136"/>
      <c r="E50" s="136"/>
      <c r="F50" s="136"/>
      <c r="G50" s="136"/>
      <c r="H50" s="136"/>
      <c r="I50" s="2" t="s">
        <v>80</v>
      </c>
      <c r="J50" s="2">
        <v>40</v>
      </c>
      <c r="K50" s="2">
        <v>15</v>
      </c>
      <c r="L50" s="2"/>
      <c r="M50" s="2">
        <v>0</v>
      </c>
      <c r="N50" s="2">
        <v>0</v>
      </c>
    </row>
    <row r="51" spans="1:14" ht="45" x14ac:dyDescent="0.25">
      <c r="A51" s="136"/>
      <c r="B51" s="136"/>
      <c r="C51" s="136"/>
      <c r="D51" s="136"/>
      <c r="E51" s="136"/>
      <c r="F51" s="137"/>
      <c r="G51" s="137"/>
      <c r="H51" s="137"/>
      <c r="I51" s="2" t="s">
        <v>81</v>
      </c>
      <c r="J51" s="2">
        <v>20</v>
      </c>
      <c r="K51" s="2" t="s">
        <v>62</v>
      </c>
      <c r="L51" s="2"/>
      <c r="M51" s="2">
        <v>0</v>
      </c>
      <c r="N51" s="2">
        <v>0</v>
      </c>
    </row>
    <row r="52" spans="1:14" ht="45" x14ac:dyDescent="0.25">
      <c r="A52" s="136"/>
      <c r="B52" s="136"/>
      <c r="C52" s="136"/>
      <c r="D52" s="136"/>
      <c r="E52" s="136"/>
      <c r="F52" s="2" t="s">
        <v>82</v>
      </c>
      <c r="G52" s="2">
        <v>3.8</v>
      </c>
      <c r="H52" s="2" t="s">
        <v>16</v>
      </c>
      <c r="I52" s="2" t="s">
        <v>83</v>
      </c>
      <c r="J52" s="2">
        <v>100</v>
      </c>
      <c r="K52" s="2" t="s">
        <v>16</v>
      </c>
      <c r="L52" s="2"/>
      <c r="M52" s="2">
        <v>0</v>
      </c>
      <c r="N52" s="2">
        <v>0</v>
      </c>
    </row>
    <row r="53" spans="1:14" ht="60" x14ac:dyDescent="0.25">
      <c r="A53" s="136"/>
      <c r="B53" s="136"/>
      <c r="C53" s="136"/>
      <c r="D53" s="136"/>
      <c r="E53" s="136"/>
      <c r="F53" s="135" t="s">
        <v>84</v>
      </c>
      <c r="G53" s="135">
        <v>2.69</v>
      </c>
      <c r="H53" s="135">
        <v>25</v>
      </c>
      <c r="I53" s="2" t="s">
        <v>85</v>
      </c>
      <c r="J53" s="2">
        <v>30</v>
      </c>
      <c r="K53" s="2">
        <v>25</v>
      </c>
      <c r="L53" s="2"/>
      <c r="M53" s="2">
        <v>0</v>
      </c>
      <c r="N53" s="2">
        <v>0</v>
      </c>
    </row>
    <row r="54" spans="1:14" ht="30" x14ac:dyDescent="0.25">
      <c r="A54" s="136"/>
      <c r="B54" s="136"/>
      <c r="C54" s="136"/>
      <c r="D54" s="136"/>
      <c r="E54" s="136"/>
      <c r="F54" s="136"/>
      <c r="G54" s="136"/>
      <c r="H54" s="136"/>
      <c r="I54" s="2" t="s">
        <v>86</v>
      </c>
      <c r="J54" s="2">
        <v>10</v>
      </c>
      <c r="K54" s="2">
        <v>25</v>
      </c>
      <c r="L54" s="2"/>
      <c r="M54" s="2">
        <v>0</v>
      </c>
      <c r="N54" s="2">
        <v>0</v>
      </c>
    </row>
    <row r="55" spans="1:14" ht="75" x14ac:dyDescent="0.25">
      <c r="A55" s="136"/>
      <c r="B55" s="136"/>
      <c r="C55" s="136"/>
      <c r="D55" s="136"/>
      <c r="E55" s="136"/>
      <c r="F55" s="137"/>
      <c r="G55" s="137"/>
      <c r="H55" s="137"/>
      <c r="I55" s="2" t="s">
        <v>87</v>
      </c>
      <c r="J55" s="2">
        <v>60</v>
      </c>
      <c r="K55" s="2">
        <v>25</v>
      </c>
      <c r="L55" s="2"/>
      <c r="M55" s="2">
        <v>0</v>
      </c>
      <c r="N55" s="2">
        <v>0</v>
      </c>
    </row>
    <row r="56" spans="1:14" ht="30" x14ac:dyDescent="0.25">
      <c r="A56" s="136"/>
      <c r="B56" s="136"/>
      <c r="C56" s="136"/>
      <c r="D56" s="136"/>
      <c r="E56" s="136"/>
      <c r="F56" s="135" t="s">
        <v>88</v>
      </c>
      <c r="G56" s="135">
        <v>3.8</v>
      </c>
      <c r="H56" s="135" t="s">
        <v>89</v>
      </c>
      <c r="I56" s="2" t="s">
        <v>90</v>
      </c>
      <c r="J56" s="2">
        <v>50</v>
      </c>
      <c r="K56" s="2">
        <v>25</v>
      </c>
      <c r="L56" s="2"/>
      <c r="M56" s="2">
        <v>0</v>
      </c>
      <c r="N56" s="2">
        <v>0</v>
      </c>
    </row>
    <row r="57" spans="1:14" ht="45" x14ac:dyDescent="0.25">
      <c r="A57" s="136"/>
      <c r="B57" s="136"/>
      <c r="C57" s="136"/>
      <c r="D57" s="136"/>
      <c r="E57" s="136"/>
      <c r="F57" s="137"/>
      <c r="G57" s="137"/>
      <c r="H57" s="137"/>
      <c r="I57" s="2" t="s">
        <v>189</v>
      </c>
      <c r="J57" s="2">
        <v>50</v>
      </c>
      <c r="K57" s="2" t="s">
        <v>91</v>
      </c>
      <c r="L57" s="2"/>
      <c r="M57" s="2">
        <v>0</v>
      </c>
      <c r="N57" s="2">
        <v>0</v>
      </c>
    </row>
    <row r="58" spans="1:14" ht="30" x14ac:dyDescent="0.25">
      <c r="A58" s="136"/>
      <c r="B58" s="136"/>
      <c r="C58" s="136"/>
      <c r="D58" s="136"/>
      <c r="E58" s="136"/>
      <c r="F58" s="135" t="s">
        <v>92</v>
      </c>
      <c r="G58" s="135">
        <v>3.8</v>
      </c>
      <c r="H58" s="135" t="s">
        <v>93</v>
      </c>
      <c r="I58" s="2" t="s">
        <v>94</v>
      </c>
      <c r="J58" s="2">
        <v>50</v>
      </c>
      <c r="K58" s="2">
        <v>40</v>
      </c>
      <c r="L58" s="2"/>
      <c r="M58" s="2">
        <v>0</v>
      </c>
      <c r="N58" s="2">
        <v>0</v>
      </c>
    </row>
    <row r="59" spans="1:14" ht="45" x14ac:dyDescent="0.25">
      <c r="A59" s="136"/>
      <c r="B59" s="136"/>
      <c r="C59" s="136"/>
      <c r="D59" s="136"/>
      <c r="E59" s="136"/>
      <c r="F59" s="137"/>
      <c r="G59" s="137"/>
      <c r="H59" s="137"/>
      <c r="I59" s="2" t="s">
        <v>95</v>
      </c>
      <c r="J59" s="2">
        <v>50</v>
      </c>
      <c r="K59" s="2" t="s">
        <v>62</v>
      </c>
      <c r="L59" s="2"/>
      <c r="M59" s="2">
        <v>0</v>
      </c>
      <c r="N59" s="2">
        <v>0</v>
      </c>
    </row>
    <row r="60" spans="1:14" ht="30" x14ac:dyDescent="0.25">
      <c r="A60" s="136"/>
      <c r="B60" s="136"/>
      <c r="C60" s="136"/>
      <c r="D60" s="136"/>
      <c r="E60" s="136"/>
      <c r="F60" s="135" t="s">
        <v>96</v>
      </c>
      <c r="G60" s="135">
        <v>6</v>
      </c>
      <c r="H60" s="135">
        <v>45</v>
      </c>
      <c r="I60" s="2" t="s">
        <v>97</v>
      </c>
      <c r="J60" s="2">
        <v>50</v>
      </c>
      <c r="K60" s="2">
        <v>90</v>
      </c>
      <c r="L60" s="2"/>
      <c r="M60" s="2">
        <v>0</v>
      </c>
      <c r="N60" s="2">
        <v>0</v>
      </c>
    </row>
    <row r="61" spans="1:14" ht="45" x14ac:dyDescent="0.25">
      <c r="A61" s="136"/>
      <c r="B61" s="136"/>
      <c r="C61" s="136"/>
      <c r="D61" s="136"/>
      <c r="E61" s="136"/>
      <c r="F61" s="137"/>
      <c r="G61" s="137"/>
      <c r="H61" s="137"/>
      <c r="I61" s="2" t="s">
        <v>98</v>
      </c>
      <c r="J61" s="2">
        <v>50</v>
      </c>
      <c r="K61" s="2">
        <v>0</v>
      </c>
      <c r="L61" s="2"/>
      <c r="M61" s="2">
        <v>0</v>
      </c>
      <c r="N61" s="2">
        <v>0</v>
      </c>
    </row>
    <row r="62" spans="1:14" ht="30" x14ac:dyDescent="0.25">
      <c r="A62" s="136"/>
      <c r="B62" s="136"/>
      <c r="C62" s="136"/>
      <c r="D62" s="136"/>
      <c r="E62" s="136"/>
      <c r="F62" s="135" t="s">
        <v>99</v>
      </c>
      <c r="G62" s="135">
        <v>6</v>
      </c>
      <c r="H62" s="135" t="s">
        <v>100</v>
      </c>
      <c r="I62" s="2" t="s">
        <v>101</v>
      </c>
      <c r="J62" s="2">
        <v>50</v>
      </c>
      <c r="K62" s="2" t="s">
        <v>16</v>
      </c>
      <c r="L62" s="2"/>
      <c r="M62" s="2">
        <v>0</v>
      </c>
      <c r="N62" s="2">
        <v>0</v>
      </c>
    </row>
    <row r="63" spans="1:14" x14ac:dyDescent="0.25">
      <c r="A63" s="136"/>
      <c r="B63" s="136"/>
      <c r="C63" s="136"/>
      <c r="D63" s="136"/>
      <c r="E63" s="136"/>
      <c r="F63" s="137"/>
      <c r="G63" s="137"/>
      <c r="H63" s="137"/>
      <c r="I63" s="2" t="s">
        <v>102</v>
      </c>
      <c r="J63" s="2">
        <v>50</v>
      </c>
      <c r="K63" s="2">
        <v>0</v>
      </c>
      <c r="L63" s="2"/>
      <c r="M63" s="2">
        <v>0</v>
      </c>
      <c r="N63" s="2">
        <v>0</v>
      </c>
    </row>
    <row r="64" spans="1:14" ht="30" x14ac:dyDescent="0.25">
      <c r="A64" s="136"/>
      <c r="B64" s="136"/>
      <c r="C64" s="136"/>
      <c r="D64" s="136"/>
      <c r="E64" s="136"/>
      <c r="F64" s="135" t="s">
        <v>103</v>
      </c>
      <c r="G64" s="135">
        <v>3.8</v>
      </c>
      <c r="H64" s="135" t="s">
        <v>104</v>
      </c>
      <c r="I64" s="2" t="s">
        <v>105</v>
      </c>
      <c r="J64" s="2">
        <v>50</v>
      </c>
      <c r="K64" s="2">
        <v>25</v>
      </c>
      <c r="L64" s="2"/>
      <c r="M64" s="2">
        <v>0</v>
      </c>
      <c r="N64" s="2">
        <v>0</v>
      </c>
    </row>
    <row r="65" spans="1:14" ht="30" x14ac:dyDescent="0.25">
      <c r="A65" s="136"/>
      <c r="B65" s="136"/>
      <c r="C65" s="136"/>
      <c r="D65" s="136"/>
      <c r="E65" s="136"/>
      <c r="F65" s="137"/>
      <c r="G65" s="137"/>
      <c r="H65" s="137"/>
      <c r="I65" s="2" t="s">
        <v>106</v>
      </c>
      <c r="J65" s="2">
        <v>50</v>
      </c>
      <c r="K65" s="2" t="s">
        <v>107</v>
      </c>
      <c r="L65" s="2"/>
      <c r="M65" s="2">
        <v>0</v>
      </c>
      <c r="N65" s="2">
        <v>0</v>
      </c>
    </row>
    <row r="66" spans="1:14" x14ac:dyDescent="0.25">
      <c r="A66" s="136"/>
      <c r="B66" s="136"/>
      <c r="C66" s="136"/>
      <c r="D66" s="136"/>
      <c r="E66" s="136"/>
      <c r="F66" s="135" t="s">
        <v>108</v>
      </c>
      <c r="G66" s="135">
        <v>6</v>
      </c>
      <c r="H66" s="135" t="s">
        <v>109</v>
      </c>
      <c r="I66" s="2" t="s">
        <v>110</v>
      </c>
      <c r="J66" s="2">
        <v>50</v>
      </c>
      <c r="K66" s="2" t="s">
        <v>111</v>
      </c>
      <c r="L66" s="2"/>
      <c r="M66" s="2">
        <v>0</v>
      </c>
      <c r="N66" s="2">
        <v>0</v>
      </c>
    </row>
    <row r="67" spans="1:14" ht="30" x14ac:dyDescent="0.25">
      <c r="A67" s="136"/>
      <c r="B67" s="136"/>
      <c r="C67" s="136"/>
      <c r="D67" s="136"/>
      <c r="E67" s="136"/>
      <c r="F67" s="137"/>
      <c r="G67" s="137"/>
      <c r="H67" s="137"/>
      <c r="I67" s="2" t="s">
        <v>112</v>
      </c>
      <c r="J67" s="2">
        <v>50</v>
      </c>
      <c r="K67" s="2">
        <v>33</v>
      </c>
      <c r="L67" s="2"/>
      <c r="M67" s="2">
        <v>0</v>
      </c>
      <c r="N67" s="2">
        <v>0</v>
      </c>
    </row>
    <row r="68" spans="1:14" ht="45" x14ac:dyDescent="0.25">
      <c r="A68" s="136"/>
      <c r="B68" s="136"/>
      <c r="C68" s="136"/>
      <c r="D68" s="136"/>
      <c r="E68" s="136"/>
      <c r="F68" s="135" t="s">
        <v>113</v>
      </c>
      <c r="G68" s="135">
        <v>3</v>
      </c>
      <c r="H68" s="135" t="s">
        <v>114</v>
      </c>
      <c r="I68" s="2" t="s">
        <v>115</v>
      </c>
      <c r="J68" s="2">
        <v>30</v>
      </c>
      <c r="K68" s="2">
        <v>100</v>
      </c>
      <c r="L68" s="2"/>
      <c r="M68" s="2">
        <v>0</v>
      </c>
      <c r="N68" s="2">
        <v>0</v>
      </c>
    </row>
    <row r="69" spans="1:14" ht="45" x14ac:dyDescent="0.25">
      <c r="A69" s="136"/>
      <c r="B69" s="136"/>
      <c r="C69" s="136"/>
      <c r="D69" s="136"/>
      <c r="E69" s="136"/>
      <c r="F69" s="136"/>
      <c r="G69" s="136"/>
      <c r="H69" s="136"/>
      <c r="I69" s="2" t="s">
        <v>116</v>
      </c>
      <c r="J69" s="2">
        <v>50</v>
      </c>
      <c r="K69" s="2">
        <v>31</v>
      </c>
      <c r="L69" s="2"/>
      <c r="M69" s="2">
        <v>0</v>
      </c>
      <c r="N69" s="2">
        <v>0</v>
      </c>
    </row>
    <row r="70" spans="1:14" ht="45" x14ac:dyDescent="0.25">
      <c r="A70" s="136"/>
      <c r="B70" s="136"/>
      <c r="C70" s="136"/>
      <c r="D70" s="136"/>
      <c r="E70" s="136"/>
      <c r="F70" s="137"/>
      <c r="G70" s="137"/>
      <c r="H70" s="137"/>
      <c r="I70" s="2" t="s">
        <v>117</v>
      </c>
      <c r="J70" s="2">
        <v>20</v>
      </c>
      <c r="K70" s="2">
        <v>15</v>
      </c>
      <c r="L70" s="2"/>
      <c r="M70" s="2">
        <v>0</v>
      </c>
      <c r="N70" s="2">
        <v>0</v>
      </c>
    </row>
    <row r="71" spans="1:14" ht="45" x14ac:dyDescent="0.25">
      <c r="A71" s="136"/>
      <c r="B71" s="136"/>
      <c r="C71" s="136"/>
      <c r="D71" s="136"/>
      <c r="E71" s="136"/>
      <c r="F71" s="135" t="s">
        <v>118</v>
      </c>
      <c r="G71" s="135">
        <v>3</v>
      </c>
      <c r="H71" s="135">
        <v>35</v>
      </c>
      <c r="I71" s="2" t="s">
        <v>119</v>
      </c>
      <c r="J71" s="2">
        <v>20</v>
      </c>
      <c r="K71" s="2">
        <v>100</v>
      </c>
      <c r="L71" s="2"/>
      <c r="M71" s="2">
        <v>0</v>
      </c>
      <c r="N71" s="2">
        <v>0</v>
      </c>
    </row>
    <row r="72" spans="1:14" x14ac:dyDescent="0.25">
      <c r="A72" s="136"/>
      <c r="B72" s="136"/>
      <c r="C72" s="136"/>
      <c r="D72" s="136"/>
      <c r="E72" s="136"/>
      <c r="F72" s="136"/>
      <c r="G72" s="136"/>
      <c r="H72" s="136"/>
      <c r="I72" s="2" t="s">
        <v>120</v>
      </c>
      <c r="J72" s="2">
        <v>60</v>
      </c>
      <c r="K72" s="2">
        <v>25</v>
      </c>
      <c r="L72" s="2"/>
      <c r="M72" s="2">
        <v>0</v>
      </c>
      <c r="N72" s="2">
        <v>0</v>
      </c>
    </row>
    <row r="73" spans="1:14" ht="60" x14ac:dyDescent="0.25">
      <c r="A73" s="136"/>
      <c r="B73" s="136"/>
      <c r="C73" s="136"/>
      <c r="D73" s="136"/>
      <c r="E73" s="136"/>
      <c r="F73" s="137"/>
      <c r="G73" s="137"/>
      <c r="H73" s="137"/>
      <c r="I73" s="2" t="s">
        <v>121</v>
      </c>
      <c r="J73" s="2">
        <v>20</v>
      </c>
      <c r="K73" s="2">
        <v>0</v>
      </c>
      <c r="L73" s="2"/>
      <c r="M73" s="2">
        <v>0</v>
      </c>
      <c r="N73" s="2">
        <v>0</v>
      </c>
    </row>
    <row r="74" spans="1:14" ht="30" x14ac:dyDescent="0.25">
      <c r="A74" s="136"/>
      <c r="B74" s="136"/>
      <c r="C74" s="136"/>
      <c r="D74" s="136"/>
      <c r="E74" s="136"/>
      <c r="F74" s="135" t="s">
        <v>122</v>
      </c>
      <c r="G74" s="135">
        <v>6</v>
      </c>
      <c r="H74" s="135">
        <v>14</v>
      </c>
      <c r="I74" s="2" t="s">
        <v>123</v>
      </c>
      <c r="J74" s="2">
        <v>5</v>
      </c>
      <c r="K74" s="2">
        <v>100</v>
      </c>
      <c r="L74" s="2"/>
      <c r="M74" s="2">
        <v>0</v>
      </c>
      <c r="N74" s="2">
        <v>0</v>
      </c>
    </row>
    <row r="75" spans="1:14" ht="30" x14ac:dyDescent="0.25">
      <c r="A75" s="136"/>
      <c r="B75" s="136"/>
      <c r="C75" s="136"/>
      <c r="D75" s="136"/>
      <c r="E75" s="136"/>
      <c r="F75" s="136"/>
      <c r="G75" s="136"/>
      <c r="H75" s="136"/>
      <c r="I75" s="2" t="s">
        <v>124</v>
      </c>
      <c r="J75" s="2">
        <v>25</v>
      </c>
      <c r="K75" s="2">
        <v>5</v>
      </c>
      <c r="L75" s="2"/>
      <c r="M75" s="2">
        <v>0</v>
      </c>
      <c r="N75" s="2">
        <v>0</v>
      </c>
    </row>
    <row r="76" spans="1:14" ht="45" x14ac:dyDescent="0.25">
      <c r="A76" s="136"/>
      <c r="B76" s="136"/>
      <c r="C76" s="136"/>
      <c r="D76" s="136"/>
      <c r="E76" s="136"/>
      <c r="F76" s="136"/>
      <c r="G76" s="136"/>
      <c r="H76" s="136"/>
      <c r="I76" s="2" t="s">
        <v>125</v>
      </c>
      <c r="J76" s="2">
        <v>60</v>
      </c>
      <c r="K76" s="2" t="s">
        <v>126</v>
      </c>
      <c r="L76" s="2"/>
      <c r="M76" s="2">
        <v>0</v>
      </c>
      <c r="N76" s="2">
        <v>0</v>
      </c>
    </row>
    <row r="77" spans="1:14" ht="45" x14ac:dyDescent="0.25">
      <c r="A77" s="136"/>
      <c r="B77" s="136"/>
      <c r="C77" s="136"/>
      <c r="D77" s="136"/>
      <c r="E77" s="136"/>
      <c r="F77" s="137"/>
      <c r="G77" s="137"/>
      <c r="H77" s="137"/>
      <c r="I77" s="2" t="s">
        <v>127</v>
      </c>
      <c r="J77" s="2">
        <v>10</v>
      </c>
      <c r="K77" s="2" t="s">
        <v>62</v>
      </c>
      <c r="L77" s="2"/>
      <c r="M77" s="2">
        <v>0</v>
      </c>
      <c r="N77" s="2">
        <v>0</v>
      </c>
    </row>
    <row r="78" spans="1:14" ht="45" x14ac:dyDescent="0.25">
      <c r="A78" s="136"/>
      <c r="B78" s="136"/>
      <c r="C78" s="136"/>
      <c r="D78" s="136"/>
      <c r="E78" s="136"/>
      <c r="F78" s="135" t="s">
        <v>128</v>
      </c>
      <c r="G78" s="135">
        <v>6</v>
      </c>
      <c r="H78" s="135" t="s">
        <v>129</v>
      </c>
      <c r="I78" s="2" t="s">
        <v>130</v>
      </c>
      <c r="J78" s="2">
        <v>5</v>
      </c>
      <c r="K78" s="2">
        <v>100</v>
      </c>
      <c r="L78" s="2"/>
      <c r="M78" s="2">
        <v>0</v>
      </c>
      <c r="N78" s="2">
        <v>0</v>
      </c>
    </row>
    <row r="79" spans="1:14" ht="45" x14ac:dyDescent="0.25">
      <c r="A79" s="136"/>
      <c r="B79" s="136"/>
      <c r="C79" s="136"/>
      <c r="D79" s="136"/>
      <c r="E79" s="136"/>
      <c r="F79" s="136"/>
      <c r="G79" s="136"/>
      <c r="H79" s="136"/>
      <c r="I79" s="2" t="s">
        <v>131</v>
      </c>
      <c r="J79" s="2">
        <v>5</v>
      </c>
      <c r="K79" s="2">
        <v>100</v>
      </c>
      <c r="L79" s="2"/>
      <c r="M79" s="2">
        <v>0</v>
      </c>
      <c r="N79" s="2">
        <v>0</v>
      </c>
    </row>
    <row r="80" spans="1:14" ht="30" x14ac:dyDescent="0.25">
      <c r="A80" s="136"/>
      <c r="B80" s="136"/>
      <c r="C80" s="136"/>
      <c r="D80" s="136"/>
      <c r="E80" s="136"/>
      <c r="F80" s="136"/>
      <c r="G80" s="136"/>
      <c r="H80" s="136"/>
      <c r="I80" s="2" t="s">
        <v>132</v>
      </c>
      <c r="J80" s="2">
        <v>10</v>
      </c>
      <c r="K80" s="2">
        <v>20</v>
      </c>
      <c r="L80" s="2"/>
      <c r="M80" s="2">
        <v>0</v>
      </c>
      <c r="N80" s="2">
        <v>0</v>
      </c>
    </row>
    <row r="81" spans="1:14" ht="30" x14ac:dyDescent="0.25">
      <c r="A81" s="136"/>
      <c r="B81" s="136"/>
      <c r="C81" s="136"/>
      <c r="D81" s="136"/>
      <c r="E81" s="136"/>
      <c r="F81" s="136"/>
      <c r="G81" s="136"/>
      <c r="H81" s="136"/>
      <c r="I81" s="2" t="s">
        <v>133</v>
      </c>
      <c r="J81" s="2">
        <v>20</v>
      </c>
      <c r="K81" s="2">
        <v>25</v>
      </c>
      <c r="L81" s="2"/>
      <c r="M81" s="2">
        <v>0</v>
      </c>
      <c r="N81" s="2">
        <v>0</v>
      </c>
    </row>
    <row r="82" spans="1:14" ht="30" x14ac:dyDescent="0.25">
      <c r="A82" s="136"/>
      <c r="B82" s="136"/>
      <c r="C82" s="136"/>
      <c r="D82" s="136"/>
      <c r="E82" s="136"/>
      <c r="F82" s="136"/>
      <c r="G82" s="136"/>
      <c r="H82" s="136"/>
      <c r="I82" s="2" t="s">
        <v>134</v>
      </c>
      <c r="J82" s="2">
        <v>20</v>
      </c>
      <c r="K82" s="2">
        <v>50</v>
      </c>
      <c r="L82" s="2"/>
      <c r="M82" s="2">
        <v>0</v>
      </c>
      <c r="N82" s="2">
        <v>0</v>
      </c>
    </row>
    <row r="83" spans="1:14" ht="45" x14ac:dyDescent="0.25">
      <c r="A83" s="136"/>
      <c r="B83" s="136"/>
      <c r="C83" s="136"/>
      <c r="D83" s="136"/>
      <c r="E83" s="136"/>
      <c r="F83" s="136"/>
      <c r="G83" s="136"/>
      <c r="H83" s="136"/>
      <c r="I83" s="2" t="s">
        <v>135</v>
      </c>
      <c r="J83" s="2">
        <v>20</v>
      </c>
      <c r="K83" s="2">
        <v>25</v>
      </c>
      <c r="L83" s="2"/>
      <c r="M83" s="2">
        <v>0</v>
      </c>
      <c r="N83" s="2">
        <v>0</v>
      </c>
    </row>
    <row r="84" spans="1:14" ht="45" x14ac:dyDescent="0.25">
      <c r="A84" s="136"/>
      <c r="B84" s="136"/>
      <c r="C84" s="137"/>
      <c r="D84" s="137"/>
      <c r="E84" s="137"/>
      <c r="F84" s="137"/>
      <c r="G84" s="137"/>
      <c r="H84" s="137"/>
      <c r="I84" s="2" t="s">
        <v>136</v>
      </c>
      <c r="J84" s="2">
        <v>20</v>
      </c>
      <c r="K84" s="2">
        <v>42</v>
      </c>
      <c r="L84" s="2"/>
      <c r="M84" s="2">
        <v>0</v>
      </c>
      <c r="N84" s="2">
        <v>0</v>
      </c>
    </row>
    <row r="85" spans="1:14" ht="30" x14ac:dyDescent="0.25">
      <c r="A85" s="136"/>
      <c r="B85" s="136"/>
      <c r="C85" s="135" t="s">
        <v>137</v>
      </c>
      <c r="D85" s="135">
        <v>50</v>
      </c>
      <c r="E85" s="135" t="s">
        <v>138</v>
      </c>
      <c r="F85" s="135" t="s">
        <v>139</v>
      </c>
      <c r="G85" s="135">
        <v>11</v>
      </c>
      <c r="H85" s="135" t="s">
        <v>140</v>
      </c>
      <c r="I85" s="2" t="s">
        <v>141</v>
      </c>
      <c r="J85" s="2">
        <v>25</v>
      </c>
      <c r="K85" s="2">
        <v>100</v>
      </c>
      <c r="L85" s="2"/>
      <c r="M85" s="2">
        <v>0</v>
      </c>
      <c r="N85" s="2">
        <v>0</v>
      </c>
    </row>
    <row r="86" spans="1:14" ht="30" x14ac:dyDescent="0.25">
      <c r="A86" s="136"/>
      <c r="B86" s="136"/>
      <c r="C86" s="136"/>
      <c r="D86" s="136"/>
      <c r="E86" s="136"/>
      <c r="F86" s="136"/>
      <c r="G86" s="136"/>
      <c r="H86" s="136"/>
      <c r="I86" s="2" t="s">
        <v>142</v>
      </c>
      <c r="J86" s="2">
        <v>25</v>
      </c>
      <c r="K86" s="2">
        <v>33</v>
      </c>
      <c r="L86" s="2"/>
      <c r="M86" s="2">
        <v>0</v>
      </c>
      <c r="N86" s="2">
        <v>0</v>
      </c>
    </row>
    <row r="87" spans="1:14" ht="30" x14ac:dyDescent="0.25">
      <c r="A87" s="136"/>
      <c r="B87" s="136"/>
      <c r="C87" s="136"/>
      <c r="D87" s="136"/>
      <c r="E87" s="136"/>
      <c r="F87" s="136"/>
      <c r="G87" s="136"/>
      <c r="H87" s="136"/>
      <c r="I87" s="2" t="s">
        <v>143</v>
      </c>
      <c r="J87" s="2">
        <v>25</v>
      </c>
      <c r="K87" s="2">
        <v>33</v>
      </c>
      <c r="L87" s="2"/>
      <c r="M87" s="2">
        <v>0</v>
      </c>
      <c r="N87" s="2">
        <v>0</v>
      </c>
    </row>
    <row r="88" spans="1:14" ht="45" x14ac:dyDescent="0.25">
      <c r="A88" s="136"/>
      <c r="B88" s="136"/>
      <c r="C88" s="136"/>
      <c r="D88" s="136"/>
      <c r="E88" s="136"/>
      <c r="F88" s="137"/>
      <c r="G88" s="137"/>
      <c r="H88" s="137"/>
      <c r="I88" s="2" t="s">
        <v>144</v>
      </c>
      <c r="J88" s="2">
        <v>25</v>
      </c>
      <c r="K88" s="2">
        <v>0</v>
      </c>
      <c r="L88" s="2"/>
      <c r="M88" s="2">
        <v>0</v>
      </c>
      <c r="N88" s="2">
        <v>0</v>
      </c>
    </row>
    <row r="89" spans="1:14" ht="30" x14ac:dyDescent="0.25">
      <c r="A89" s="136"/>
      <c r="B89" s="136"/>
      <c r="C89" s="136"/>
      <c r="D89" s="136"/>
      <c r="E89" s="136"/>
      <c r="F89" s="135" t="s">
        <v>145</v>
      </c>
      <c r="G89" s="135">
        <v>19.399999999999999</v>
      </c>
      <c r="H89" s="135" t="s">
        <v>146</v>
      </c>
      <c r="I89" s="2" t="s">
        <v>147</v>
      </c>
      <c r="J89" s="2" t="s">
        <v>148</v>
      </c>
      <c r="K89" s="2">
        <v>30</v>
      </c>
      <c r="L89" s="2"/>
      <c r="M89" s="2">
        <v>0</v>
      </c>
      <c r="N89" s="2">
        <v>0</v>
      </c>
    </row>
    <row r="90" spans="1:14" ht="60" x14ac:dyDescent="0.25">
      <c r="A90" s="136"/>
      <c r="B90" s="136"/>
      <c r="C90" s="136"/>
      <c r="D90" s="136"/>
      <c r="E90" s="136"/>
      <c r="F90" s="136"/>
      <c r="G90" s="136"/>
      <c r="H90" s="136"/>
      <c r="I90" s="2" t="s">
        <v>149</v>
      </c>
      <c r="J90" s="2" t="s">
        <v>148</v>
      </c>
      <c r="K90" s="2">
        <v>0</v>
      </c>
      <c r="L90" s="2"/>
      <c r="M90" s="2">
        <v>0</v>
      </c>
      <c r="N90" s="2">
        <v>0</v>
      </c>
    </row>
    <row r="91" spans="1:14" ht="60" x14ac:dyDescent="0.25">
      <c r="A91" s="136"/>
      <c r="B91" s="136"/>
      <c r="C91" s="136"/>
      <c r="D91" s="136"/>
      <c r="E91" s="136"/>
      <c r="F91" s="136"/>
      <c r="G91" s="136"/>
      <c r="H91" s="136"/>
      <c r="I91" s="2" t="s">
        <v>150</v>
      </c>
      <c r="J91" s="2" t="s">
        <v>148</v>
      </c>
      <c r="K91" s="2">
        <v>25</v>
      </c>
      <c r="L91" s="2"/>
      <c r="M91" s="2">
        <v>0</v>
      </c>
      <c r="N91" s="2">
        <v>0</v>
      </c>
    </row>
    <row r="92" spans="1:14" ht="75" x14ac:dyDescent="0.25">
      <c r="A92" s="136"/>
      <c r="B92" s="136"/>
      <c r="C92" s="136"/>
      <c r="D92" s="136"/>
      <c r="E92" s="136"/>
      <c r="F92" s="136"/>
      <c r="G92" s="136"/>
      <c r="H92" s="136"/>
      <c r="I92" s="2" t="s">
        <v>151</v>
      </c>
      <c r="J92" s="2" t="s">
        <v>148</v>
      </c>
      <c r="K92" s="2">
        <v>0</v>
      </c>
      <c r="L92" s="2"/>
      <c r="M92" s="2">
        <v>0</v>
      </c>
      <c r="N92" s="2">
        <v>0</v>
      </c>
    </row>
    <row r="93" spans="1:14" ht="45" x14ac:dyDescent="0.25">
      <c r="A93" s="136"/>
      <c r="B93" s="136"/>
      <c r="C93" s="136"/>
      <c r="D93" s="136"/>
      <c r="E93" s="136"/>
      <c r="F93" s="136"/>
      <c r="G93" s="136"/>
      <c r="H93" s="136"/>
      <c r="I93" s="2" t="s">
        <v>152</v>
      </c>
      <c r="J93" s="2" t="s">
        <v>148</v>
      </c>
      <c r="K93" s="2">
        <v>0</v>
      </c>
      <c r="L93" s="2"/>
      <c r="M93" s="2">
        <v>0</v>
      </c>
      <c r="N93" s="2">
        <v>0</v>
      </c>
    </row>
    <row r="94" spans="1:14" ht="45" x14ac:dyDescent="0.25">
      <c r="A94" s="136"/>
      <c r="B94" s="136"/>
      <c r="C94" s="136"/>
      <c r="D94" s="136"/>
      <c r="E94" s="136"/>
      <c r="F94" s="136"/>
      <c r="G94" s="136"/>
      <c r="H94" s="136"/>
      <c r="I94" s="2" t="s">
        <v>153</v>
      </c>
      <c r="J94" s="2" t="s">
        <v>148</v>
      </c>
      <c r="K94" s="2">
        <v>0</v>
      </c>
      <c r="L94" s="2"/>
      <c r="M94" s="2">
        <v>0</v>
      </c>
      <c r="N94" s="2">
        <v>0</v>
      </c>
    </row>
    <row r="95" spans="1:14" ht="90" x14ac:dyDescent="0.25">
      <c r="A95" s="136"/>
      <c r="B95" s="136"/>
      <c r="C95" s="136"/>
      <c r="D95" s="136"/>
      <c r="E95" s="136"/>
      <c r="F95" s="137"/>
      <c r="G95" s="137"/>
      <c r="H95" s="137"/>
      <c r="I95" s="2" t="s">
        <v>154</v>
      </c>
      <c r="J95" s="2" t="s">
        <v>155</v>
      </c>
      <c r="K95" s="2">
        <v>34</v>
      </c>
      <c r="L95" s="2"/>
      <c r="M95" s="2">
        <v>0</v>
      </c>
      <c r="N95" s="2">
        <v>0</v>
      </c>
    </row>
    <row r="96" spans="1:14" ht="30" x14ac:dyDescent="0.25">
      <c r="A96" s="136"/>
      <c r="B96" s="136"/>
      <c r="C96" s="136"/>
      <c r="D96" s="136"/>
      <c r="E96" s="136"/>
      <c r="F96" s="135" t="s">
        <v>156</v>
      </c>
      <c r="G96" s="135">
        <v>38.799999999999997</v>
      </c>
      <c r="H96" s="135" t="s">
        <v>157</v>
      </c>
      <c r="I96" s="2" t="s">
        <v>158</v>
      </c>
      <c r="J96" s="2" t="s">
        <v>159</v>
      </c>
      <c r="K96" s="2">
        <v>33</v>
      </c>
      <c r="L96" s="2"/>
      <c r="M96" s="2">
        <v>0</v>
      </c>
      <c r="N96" s="2">
        <v>0</v>
      </c>
    </row>
    <row r="97" spans="1:14" ht="45" x14ac:dyDescent="0.25">
      <c r="A97" s="136"/>
      <c r="B97" s="136"/>
      <c r="C97" s="136"/>
      <c r="D97" s="136"/>
      <c r="E97" s="136"/>
      <c r="F97" s="136"/>
      <c r="G97" s="136"/>
      <c r="H97" s="136"/>
      <c r="I97" s="2" t="s">
        <v>160</v>
      </c>
      <c r="J97" s="2" t="s">
        <v>159</v>
      </c>
      <c r="K97" s="2">
        <v>33</v>
      </c>
      <c r="L97" s="2"/>
      <c r="M97" s="2">
        <v>0</v>
      </c>
      <c r="N97" s="2">
        <v>0</v>
      </c>
    </row>
    <row r="98" spans="1:14" x14ac:dyDescent="0.25">
      <c r="A98" s="136"/>
      <c r="B98" s="136"/>
      <c r="C98" s="136"/>
      <c r="D98" s="136"/>
      <c r="E98" s="136"/>
      <c r="F98" s="136"/>
      <c r="G98" s="136"/>
      <c r="H98" s="136"/>
      <c r="I98" s="2" t="s">
        <v>161</v>
      </c>
      <c r="J98" s="2" t="s">
        <v>159</v>
      </c>
      <c r="K98" s="2">
        <v>30</v>
      </c>
      <c r="L98" s="2"/>
      <c r="M98" s="2">
        <v>0</v>
      </c>
      <c r="N98" s="2">
        <v>0</v>
      </c>
    </row>
    <row r="99" spans="1:14" ht="30" x14ac:dyDescent="0.25">
      <c r="A99" s="136"/>
      <c r="B99" s="136"/>
      <c r="C99" s="136"/>
      <c r="D99" s="136"/>
      <c r="E99" s="136"/>
      <c r="F99" s="136"/>
      <c r="G99" s="136"/>
      <c r="H99" s="136"/>
      <c r="I99" s="2" t="s">
        <v>162</v>
      </c>
      <c r="J99" s="2" t="s">
        <v>159</v>
      </c>
      <c r="K99" s="2">
        <v>30</v>
      </c>
      <c r="L99" s="2"/>
      <c r="M99" s="2">
        <v>0</v>
      </c>
      <c r="N99" s="2">
        <v>0</v>
      </c>
    </row>
    <row r="100" spans="1:14" ht="30" x14ac:dyDescent="0.25">
      <c r="A100" s="136"/>
      <c r="B100" s="136"/>
      <c r="C100" s="136"/>
      <c r="D100" s="136"/>
      <c r="E100" s="136"/>
      <c r="F100" s="136"/>
      <c r="G100" s="136"/>
      <c r="H100" s="136"/>
      <c r="I100" s="2" t="s">
        <v>163</v>
      </c>
      <c r="J100" s="2" t="s">
        <v>159</v>
      </c>
      <c r="K100" s="2">
        <v>100</v>
      </c>
      <c r="L100" s="2"/>
      <c r="M100" s="2">
        <v>0</v>
      </c>
      <c r="N100" s="2">
        <v>0</v>
      </c>
    </row>
    <row r="101" spans="1:14" ht="45" x14ac:dyDescent="0.25">
      <c r="A101" s="136"/>
      <c r="B101" s="136"/>
      <c r="C101" s="136"/>
      <c r="D101" s="136"/>
      <c r="E101" s="136"/>
      <c r="F101" s="136"/>
      <c r="G101" s="136"/>
      <c r="H101" s="136"/>
      <c r="I101" s="2" t="s">
        <v>164</v>
      </c>
      <c r="J101" s="2" t="s">
        <v>159</v>
      </c>
      <c r="K101" s="2">
        <v>50</v>
      </c>
      <c r="L101" s="2"/>
      <c r="M101" s="2">
        <v>0</v>
      </c>
      <c r="N101" s="2">
        <v>0</v>
      </c>
    </row>
    <row r="102" spans="1:14" ht="75" x14ac:dyDescent="0.25">
      <c r="A102" s="136"/>
      <c r="B102" s="136"/>
      <c r="C102" s="136"/>
      <c r="D102" s="136"/>
      <c r="E102" s="136"/>
      <c r="F102" s="136"/>
      <c r="G102" s="136"/>
      <c r="H102" s="136"/>
      <c r="I102" s="2" t="s">
        <v>165</v>
      </c>
      <c r="J102" s="2" t="s">
        <v>159</v>
      </c>
      <c r="K102" s="2">
        <v>20</v>
      </c>
      <c r="L102" s="2"/>
      <c r="M102" s="2">
        <v>0</v>
      </c>
      <c r="N102" s="2">
        <v>0</v>
      </c>
    </row>
    <row r="103" spans="1:14" ht="45" x14ac:dyDescent="0.25">
      <c r="A103" s="136"/>
      <c r="B103" s="136"/>
      <c r="C103" s="136"/>
      <c r="D103" s="136"/>
      <c r="E103" s="136"/>
      <c r="F103" s="136"/>
      <c r="G103" s="136"/>
      <c r="H103" s="136"/>
      <c r="I103" s="2" t="s">
        <v>166</v>
      </c>
      <c r="J103" s="2" t="s">
        <v>159</v>
      </c>
      <c r="K103" s="2">
        <v>34</v>
      </c>
      <c r="L103" s="2"/>
      <c r="M103" s="2">
        <v>0</v>
      </c>
      <c r="N103" s="2">
        <v>0</v>
      </c>
    </row>
    <row r="104" spans="1:14" ht="45" x14ac:dyDescent="0.25">
      <c r="A104" s="136"/>
      <c r="B104" s="136"/>
      <c r="C104" s="136"/>
      <c r="D104" s="136"/>
      <c r="E104" s="136"/>
      <c r="F104" s="136"/>
      <c r="G104" s="136"/>
      <c r="H104" s="136"/>
      <c r="I104" s="2" t="s">
        <v>167</v>
      </c>
      <c r="J104" s="2" t="s">
        <v>159</v>
      </c>
      <c r="K104" s="2">
        <v>0</v>
      </c>
      <c r="L104" s="2"/>
      <c r="M104" s="2">
        <v>0</v>
      </c>
      <c r="N104" s="2">
        <v>0</v>
      </c>
    </row>
    <row r="105" spans="1:14" ht="30" x14ac:dyDescent="0.25">
      <c r="A105" s="136"/>
      <c r="B105" s="136"/>
      <c r="C105" s="136"/>
      <c r="D105" s="136"/>
      <c r="E105" s="136"/>
      <c r="F105" s="136"/>
      <c r="G105" s="136"/>
      <c r="H105" s="136"/>
      <c r="I105" s="2" t="s">
        <v>168</v>
      </c>
      <c r="J105" s="2" t="s">
        <v>159</v>
      </c>
      <c r="K105" s="2">
        <v>0</v>
      </c>
      <c r="L105" s="2"/>
      <c r="M105" s="2">
        <v>0</v>
      </c>
      <c r="N105" s="2">
        <v>0</v>
      </c>
    </row>
    <row r="106" spans="1:14" ht="30" x14ac:dyDescent="0.25">
      <c r="A106" s="136"/>
      <c r="B106" s="136"/>
      <c r="C106" s="136"/>
      <c r="D106" s="136"/>
      <c r="E106" s="136"/>
      <c r="F106" s="136"/>
      <c r="G106" s="136"/>
      <c r="H106" s="136"/>
      <c r="I106" s="2" t="s">
        <v>169</v>
      </c>
      <c r="J106" s="2" t="s">
        <v>159</v>
      </c>
      <c r="K106" s="2">
        <v>33</v>
      </c>
      <c r="L106" s="2"/>
      <c r="M106" s="2">
        <v>0</v>
      </c>
      <c r="N106" s="2">
        <v>0</v>
      </c>
    </row>
    <row r="107" spans="1:14" ht="45" x14ac:dyDescent="0.25">
      <c r="A107" s="136"/>
      <c r="B107" s="136"/>
      <c r="C107" s="136"/>
      <c r="D107" s="136"/>
      <c r="E107" s="136"/>
      <c r="F107" s="136"/>
      <c r="G107" s="136"/>
      <c r="H107" s="136"/>
      <c r="I107" s="2" t="s">
        <v>170</v>
      </c>
      <c r="J107" s="2" t="s">
        <v>159</v>
      </c>
      <c r="K107" s="2">
        <v>50</v>
      </c>
      <c r="L107" s="2"/>
      <c r="M107" s="2">
        <v>0</v>
      </c>
      <c r="N107" s="2">
        <v>0</v>
      </c>
    </row>
    <row r="108" spans="1:14" ht="90" x14ac:dyDescent="0.25">
      <c r="A108" s="136"/>
      <c r="B108" s="136"/>
      <c r="C108" s="136"/>
      <c r="D108" s="136"/>
      <c r="E108" s="136"/>
      <c r="F108" s="136"/>
      <c r="G108" s="136"/>
      <c r="H108" s="136"/>
      <c r="I108" s="2" t="s">
        <v>171</v>
      </c>
      <c r="J108" s="2" t="s">
        <v>159</v>
      </c>
      <c r="K108" s="2">
        <v>0</v>
      </c>
      <c r="L108" s="2"/>
      <c r="M108" s="2">
        <v>0</v>
      </c>
      <c r="N108" s="2">
        <v>0</v>
      </c>
    </row>
    <row r="109" spans="1:14" ht="45" x14ac:dyDescent="0.25">
      <c r="A109" s="136"/>
      <c r="B109" s="136"/>
      <c r="C109" s="136"/>
      <c r="D109" s="136"/>
      <c r="E109" s="136"/>
      <c r="F109" s="137"/>
      <c r="G109" s="137"/>
      <c r="H109" s="137"/>
      <c r="I109" s="2" t="s">
        <v>172</v>
      </c>
      <c r="J109" s="2" t="s">
        <v>173</v>
      </c>
      <c r="K109" s="2">
        <v>15</v>
      </c>
      <c r="L109" s="2"/>
      <c r="M109" s="2">
        <v>0</v>
      </c>
      <c r="N109" s="2">
        <v>0</v>
      </c>
    </row>
    <row r="110" spans="1:14" ht="75" x14ac:dyDescent="0.25">
      <c r="A110" s="136"/>
      <c r="B110" s="136"/>
      <c r="C110" s="136"/>
      <c r="D110" s="136"/>
      <c r="E110" s="136"/>
      <c r="F110" s="135" t="s">
        <v>174</v>
      </c>
      <c r="G110" s="135">
        <v>19.399999999999999</v>
      </c>
      <c r="H110" s="135" t="s">
        <v>175</v>
      </c>
      <c r="I110" s="2" t="s">
        <v>176</v>
      </c>
      <c r="J110" s="2" t="s">
        <v>148</v>
      </c>
      <c r="K110" s="2">
        <v>34</v>
      </c>
      <c r="L110" s="2"/>
      <c r="M110" s="2">
        <v>0</v>
      </c>
      <c r="N110" s="2">
        <v>0</v>
      </c>
    </row>
    <row r="111" spans="1:14" ht="45" x14ac:dyDescent="0.25">
      <c r="A111" s="136"/>
      <c r="B111" s="136"/>
      <c r="C111" s="136"/>
      <c r="D111" s="136"/>
      <c r="E111" s="136"/>
      <c r="F111" s="136"/>
      <c r="G111" s="136"/>
      <c r="H111" s="136"/>
      <c r="I111" s="2" t="s">
        <v>177</v>
      </c>
      <c r="J111" s="2" t="s">
        <v>148</v>
      </c>
      <c r="K111" s="2">
        <v>30</v>
      </c>
      <c r="L111" s="2"/>
      <c r="M111" s="2">
        <v>0</v>
      </c>
      <c r="N111" s="2">
        <v>0</v>
      </c>
    </row>
    <row r="112" spans="1:14" ht="45" x14ac:dyDescent="0.25">
      <c r="A112" s="136"/>
      <c r="B112" s="136"/>
      <c r="C112" s="136"/>
      <c r="D112" s="136"/>
      <c r="E112" s="136"/>
      <c r="F112" s="136"/>
      <c r="G112" s="136"/>
      <c r="H112" s="136"/>
      <c r="I112" s="2" t="s">
        <v>178</v>
      </c>
      <c r="J112" s="2" t="s">
        <v>148</v>
      </c>
      <c r="K112" s="2">
        <v>30</v>
      </c>
      <c r="L112" s="2"/>
      <c r="M112" s="2">
        <v>0</v>
      </c>
      <c r="N112" s="2">
        <v>0</v>
      </c>
    </row>
    <row r="113" spans="1:14" x14ac:dyDescent="0.25">
      <c r="A113" s="136"/>
      <c r="B113" s="136"/>
      <c r="C113" s="136"/>
      <c r="D113" s="136"/>
      <c r="E113" s="136"/>
      <c r="F113" s="136"/>
      <c r="G113" s="136"/>
      <c r="H113" s="136"/>
      <c r="I113" s="2" t="s">
        <v>179</v>
      </c>
      <c r="J113" s="2" t="s">
        <v>148</v>
      </c>
      <c r="K113" s="2">
        <v>10</v>
      </c>
      <c r="L113" s="2"/>
      <c r="M113" s="2">
        <v>0</v>
      </c>
      <c r="N113" s="2">
        <v>0</v>
      </c>
    </row>
    <row r="114" spans="1:14" ht="30" x14ac:dyDescent="0.25">
      <c r="A114" s="136"/>
      <c r="B114" s="136"/>
      <c r="C114" s="136"/>
      <c r="D114" s="136"/>
      <c r="E114" s="136"/>
      <c r="F114" s="136"/>
      <c r="G114" s="136"/>
      <c r="H114" s="136"/>
      <c r="I114" s="2" t="s">
        <v>180</v>
      </c>
      <c r="J114" s="2" t="s">
        <v>148</v>
      </c>
      <c r="K114" s="2">
        <v>25</v>
      </c>
      <c r="L114" s="2"/>
      <c r="M114" s="2">
        <v>0</v>
      </c>
      <c r="N114" s="2">
        <v>0</v>
      </c>
    </row>
    <row r="115" spans="1:14" ht="30" x14ac:dyDescent="0.25">
      <c r="A115" s="136"/>
      <c r="B115" s="136"/>
      <c r="C115" s="136"/>
      <c r="D115" s="136"/>
      <c r="E115" s="136"/>
      <c r="F115" s="136"/>
      <c r="G115" s="136"/>
      <c r="H115" s="136"/>
      <c r="I115" s="2" t="s">
        <v>181</v>
      </c>
      <c r="J115" s="2" t="s">
        <v>148</v>
      </c>
      <c r="K115" s="2">
        <v>25</v>
      </c>
      <c r="L115" s="2"/>
      <c r="M115" s="2">
        <v>0</v>
      </c>
      <c r="N115" s="2">
        <v>0</v>
      </c>
    </row>
    <row r="116" spans="1:14" ht="30" x14ac:dyDescent="0.25">
      <c r="A116" s="136"/>
      <c r="B116" s="136"/>
      <c r="C116" s="136"/>
      <c r="D116" s="136"/>
      <c r="E116" s="136"/>
      <c r="F116" s="137"/>
      <c r="G116" s="137"/>
      <c r="H116" s="137"/>
      <c r="I116" s="2" t="s">
        <v>182</v>
      </c>
      <c r="J116" s="2" t="s">
        <v>155</v>
      </c>
      <c r="K116" s="2">
        <v>50</v>
      </c>
      <c r="L116" s="2"/>
      <c r="M116" s="2">
        <v>0</v>
      </c>
      <c r="N116" s="2">
        <v>0</v>
      </c>
    </row>
    <row r="117" spans="1:14" ht="60" x14ac:dyDescent="0.25">
      <c r="A117" s="136"/>
      <c r="B117" s="136"/>
      <c r="C117" s="136"/>
      <c r="D117" s="136"/>
      <c r="E117" s="136"/>
      <c r="F117" s="135" t="s">
        <v>183</v>
      </c>
      <c r="G117" s="135">
        <v>11.1</v>
      </c>
      <c r="H117" s="135" t="s">
        <v>184</v>
      </c>
      <c r="I117" s="2" t="s">
        <v>185</v>
      </c>
      <c r="J117" s="2">
        <v>25</v>
      </c>
      <c r="K117" s="2">
        <v>60</v>
      </c>
      <c r="L117" s="2"/>
      <c r="M117" s="2">
        <v>0</v>
      </c>
      <c r="N117" s="2">
        <v>0</v>
      </c>
    </row>
    <row r="118" spans="1:14" ht="45" x14ac:dyDescent="0.25">
      <c r="A118" s="136"/>
      <c r="B118" s="136"/>
      <c r="C118" s="136"/>
      <c r="D118" s="136"/>
      <c r="E118" s="136"/>
      <c r="F118" s="136"/>
      <c r="G118" s="136"/>
      <c r="H118" s="136"/>
      <c r="I118" s="2" t="s">
        <v>186</v>
      </c>
      <c r="J118" s="2">
        <v>25</v>
      </c>
      <c r="K118" s="2">
        <v>25</v>
      </c>
      <c r="L118" s="2"/>
      <c r="M118" s="2">
        <v>0</v>
      </c>
      <c r="N118" s="2">
        <v>0</v>
      </c>
    </row>
    <row r="119" spans="1:14" ht="45" x14ac:dyDescent="0.25">
      <c r="A119" s="136"/>
      <c r="B119" s="136"/>
      <c r="C119" s="136"/>
      <c r="D119" s="136"/>
      <c r="E119" s="136"/>
      <c r="F119" s="136"/>
      <c r="G119" s="136"/>
      <c r="H119" s="136"/>
      <c r="I119" s="2" t="s">
        <v>187</v>
      </c>
      <c r="J119" s="2">
        <v>25</v>
      </c>
      <c r="K119" s="2">
        <v>25</v>
      </c>
      <c r="L119" s="2"/>
      <c r="M119" s="2">
        <v>0</v>
      </c>
      <c r="N119" s="2">
        <v>0</v>
      </c>
    </row>
    <row r="120" spans="1:14" ht="30" x14ac:dyDescent="0.25">
      <c r="A120" s="137"/>
      <c r="B120" s="137"/>
      <c r="C120" s="137"/>
      <c r="D120" s="137"/>
      <c r="E120" s="137"/>
      <c r="F120" s="137"/>
      <c r="G120" s="137"/>
      <c r="H120" s="137"/>
      <c r="I120" s="2" t="s">
        <v>188</v>
      </c>
      <c r="J120" s="2">
        <v>25</v>
      </c>
      <c r="K120" s="2">
        <v>0</v>
      </c>
      <c r="L120" s="2"/>
      <c r="M120" s="2">
        <v>0</v>
      </c>
      <c r="N120" s="2">
        <v>0</v>
      </c>
    </row>
  </sheetData>
  <mergeCells count="96">
    <mergeCell ref="C85:C120"/>
    <mergeCell ref="D85:D120"/>
    <mergeCell ref="E85:E120"/>
    <mergeCell ref="F85:F88"/>
    <mergeCell ref="G85:G88"/>
    <mergeCell ref="F89:F95"/>
    <mergeCell ref="G89:G95"/>
    <mergeCell ref="F96:F109"/>
    <mergeCell ref="G96:G109"/>
    <mergeCell ref="F110:F116"/>
    <mergeCell ref="G110:G116"/>
    <mergeCell ref="F78:F84"/>
    <mergeCell ref="G78:G84"/>
    <mergeCell ref="H78:H84"/>
    <mergeCell ref="F117:F120"/>
    <mergeCell ref="G117:G120"/>
    <mergeCell ref="H117:H120"/>
    <mergeCell ref="H85:H88"/>
    <mergeCell ref="H89:H95"/>
    <mergeCell ref="H96:H109"/>
    <mergeCell ref="H110:H116"/>
    <mergeCell ref="F71:F73"/>
    <mergeCell ref="G71:G73"/>
    <mergeCell ref="H71:H73"/>
    <mergeCell ref="F74:F77"/>
    <mergeCell ref="G74:G77"/>
    <mergeCell ref="H74:H77"/>
    <mergeCell ref="F66:F67"/>
    <mergeCell ref="G66:G67"/>
    <mergeCell ref="H66:H67"/>
    <mergeCell ref="F68:F70"/>
    <mergeCell ref="G68:G70"/>
    <mergeCell ref="H68:H70"/>
    <mergeCell ref="F62:F63"/>
    <mergeCell ref="G62:G63"/>
    <mergeCell ref="H62:H63"/>
    <mergeCell ref="F64:F65"/>
    <mergeCell ref="G64:G65"/>
    <mergeCell ref="H64:H65"/>
    <mergeCell ref="F58:F59"/>
    <mergeCell ref="G58:G59"/>
    <mergeCell ref="H58:H59"/>
    <mergeCell ref="F60:F61"/>
    <mergeCell ref="G60:G61"/>
    <mergeCell ref="H60:H61"/>
    <mergeCell ref="F53:F55"/>
    <mergeCell ref="G53:G55"/>
    <mergeCell ref="H53:H55"/>
    <mergeCell ref="F56:F57"/>
    <mergeCell ref="G56:G57"/>
    <mergeCell ref="H56:H57"/>
    <mergeCell ref="F44:F46"/>
    <mergeCell ref="G44:G46"/>
    <mergeCell ref="H44:H46"/>
    <mergeCell ref="F47:F51"/>
    <mergeCell ref="G47:G51"/>
    <mergeCell ref="H47:H51"/>
    <mergeCell ref="F38:F40"/>
    <mergeCell ref="G38:G40"/>
    <mergeCell ref="H38:H40"/>
    <mergeCell ref="F41:F43"/>
    <mergeCell ref="G41:G43"/>
    <mergeCell ref="H41:H43"/>
    <mergeCell ref="F29:F33"/>
    <mergeCell ref="G29:G33"/>
    <mergeCell ref="H29:H33"/>
    <mergeCell ref="F35:F37"/>
    <mergeCell ref="G35:G37"/>
    <mergeCell ref="H35:H37"/>
    <mergeCell ref="F24:F26"/>
    <mergeCell ref="G24:G26"/>
    <mergeCell ref="H24:H26"/>
    <mergeCell ref="F27:F28"/>
    <mergeCell ref="G27:G28"/>
    <mergeCell ref="H27:H28"/>
    <mergeCell ref="G20:G23"/>
    <mergeCell ref="H20:H23"/>
    <mergeCell ref="F17:F19"/>
    <mergeCell ref="G17:G19"/>
    <mergeCell ref="H17:H19"/>
    <mergeCell ref="B7:N7"/>
    <mergeCell ref="A9:A120"/>
    <mergeCell ref="B9:B120"/>
    <mergeCell ref="C9:C84"/>
    <mergeCell ref="D9:D84"/>
    <mergeCell ref="E9:E84"/>
    <mergeCell ref="F9:F10"/>
    <mergeCell ref="G9:G10"/>
    <mergeCell ref="H9:H10"/>
    <mergeCell ref="F11:F13"/>
    <mergeCell ref="G11:G13"/>
    <mergeCell ref="H11:H13"/>
    <mergeCell ref="F14:F16"/>
    <mergeCell ref="G14:G16"/>
    <mergeCell ref="H14:H16"/>
    <mergeCell ref="F20:F23"/>
  </mergeCells>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topLeftCell="A64" workbookViewId="0">
      <selection activeCell="F73" sqref="F73"/>
    </sheetView>
  </sheetViews>
  <sheetFormatPr baseColWidth="10" defaultRowHeight="15" x14ac:dyDescent="0.25"/>
  <cols>
    <col min="1" max="1" width="45.7109375" bestFit="1" customWidth="1"/>
    <col min="2" max="2" width="6.28515625" customWidth="1"/>
    <col min="3" max="3" width="7.42578125" bestFit="1" customWidth="1"/>
    <col min="4" max="4" width="5.28515625" customWidth="1"/>
    <col min="5" max="5" width="9.42578125" style="10" bestFit="1" customWidth="1"/>
    <col min="6" max="6" width="45.7109375" bestFit="1" customWidth="1"/>
    <col min="7" max="7" width="17.42578125" style="18" customWidth="1"/>
    <col min="8" max="8" width="13" customWidth="1"/>
    <col min="9" max="9" width="10.7109375" bestFit="1" customWidth="1"/>
    <col min="10" max="10" width="5.5703125" bestFit="1" customWidth="1"/>
    <col min="11" max="11" width="7.42578125" bestFit="1" customWidth="1"/>
    <col min="12" max="12" width="83.140625" customWidth="1"/>
    <col min="13" max="20" width="11.42578125" customWidth="1"/>
  </cols>
  <sheetData>
    <row r="1" spans="1:12" x14ac:dyDescent="0.25">
      <c r="H1" s="7"/>
    </row>
    <row r="2" spans="1:12" ht="16.5" x14ac:dyDescent="0.25">
      <c r="H2" s="8"/>
    </row>
    <row r="8" spans="1:12" ht="58.5" customHeight="1" x14ac:dyDescent="0.25">
      <c r="A8" s="168" t="s">
        <v>196</v>
      </c>
      <c r="B8" s="168"/>
      <c r="C8" s="168"/>
      <c r="D8" s="168"/>
      <c r="E8" s="168"/>
      <c r="F8" s="168"/>
      <c r="G8" s="168"/>
      <c r="H8" s="168"/>
      <c r="I8" s="168"/>
      <c r="J8" s="168"/>
      <c r="K8" s="168"/>
      <c r="L8" s="168"/>
    </row>
    <row r="9" spans="1:12" ht="30" customHeight="1" x14ac:dyDescent="0.25">
      <c r="A9" s="139" t="s">
        <v>212</v>
      </c>
      <c r="B9" s="169" t="s">
        <v>198</v>
      </c>
      <c r="C9" s="170"/>
      <c r="D9" s="169" t="s">
        <v>5</v>
      </c>
      <c r="E9" s="170"/>
      <c r="F9" s="141" t="s">
        <v>199</v>
      </c>
      <c r="G9" s="142"/>
      <c r="H9" s="142"/>
      <c r="I9" s="142"/>
      <c r="J9" s="142"/>
      <c r="K9" s="143"/>
      <c r="L9" s="144" t="s">
        <v>201</v>
      </c>
    </row>
    <row r="10" spans="1:12" ht="30" x14ac:dyDescent="0.25">
      <c r="A10" s="140"/>
      <c r="B10" s="27" t="s">
        <v>202</v>
      </c>
      <c r="C10" s="27" t="s">
        <v>2</v>
      </c>
      <c r="D10" s="27" t="s">
        <v>4</v>
      </c>
      <c r="E10" s="31" t="s">
        <v>2</v>
      </c>
      <c r="F10" s="30" t="s">
        <v>200</v>
      </c>
      <c r="G10" s="37" t="s">
        <v>195</v>
      </c>
      <c r="H10" s="36" t="s">
        <v>191</v>
      </c>
      <c r="I10" s="36" t="s">
        <v>192</v>
      </c>
      <c r="J10" s="30" t="s">
        <v>4</v>
      </c>
      <c r="K10" s="30" t="s">
        <v>2</v>
      </c>
      <c r="L10" s="145"/>
    </row>
    <row r="11" spans="1:12" ht="30" customHeight="1" x14ac:dyDescent="0.25">
      <c r="A11" s="135" t="s">
        <v>203</v>
      </c>
      <c r="B11" s="148">
        <v>8</v>
      </c>
      <c r="C11" s="148">
        <v>5</v>
      </c>
      <c r="D11" s="156">
        <v>3.8</v>
      </c>
      <c r="E11" s="172">
        <f>+J11*K11+J12*K12</f>
        <v>0.41500000000000004</v>
      </c>
      <c r="F11" s="17" t="s">
        <v>14</v>
      </c>
      <c r="G11" s="32"/>
      <c r="H11" s="33">
        <v>44593</v>
      </c>
      <c r="I11" s="33">
        <v>44926</v>
      </c>
      <c r="J11" s="34">
        <v>0.5</v>
      </c>
      <c r="K11" s="35">
        <v>0.5</v>
      </c>
      <c r="L11" s="153"/>
    </row>
    <row r="12" spans="1:12" ht="42.75" customHeight="1" x14ac:dyDescent="0.25">
      <c r="A12" s="137"/>
      <c r="B12" s="149"/>
      <c r="C12" s="149"/>
      <c r="D12" s="157"/>
      <c r="E12" s="173"/>
      <c r="F12" s="2" t="s">
        <v>15</v>
      </c>
      <c r="G12" s="19"/>
      <c r="H12" s="9">
        <v>44593</v>
      </c>
      <c r="I12" s="33">
        <v>44926</v>
      </c>
      <c r="J12" s="14">
        <v>0.5</v>
      </c>
      <c r="K12" s="15">
        <v>0.33</v>
      </c>
      <c r="L12" s="155"/>
    </row>
    <row r="13" spans="1:12" ht="87" customHeight="1" x14ac:dyDescent="0.25">
      <c r="A13" s="174" t="s">
        <v>204</v>
      </c>
      <c r="B13" s="150">
        <v>1</v>
      </c>
      <c r="C13" s="152">
        <v>0.22500000000000001</v>
      </c>
      <c r="D13" s="156">
        <v>3</v>
      </c>
      <c r="E13" s="172">
        <f>+J13*K13+J14*K14+J15*K15</f>
        <v>0.72499999999999998</v>
      </c>
      <c r="F13" s="2" t="s">
        <v>197</v>
      </c>
      <c r="G13" s="19"/>
      <c r="H13" s="9">
        <v>44593</v>
      </c>
      <c r="I13" s="33">
        <v>44926</v>
      </c>
      <c r="J13" s="14">
        <v>0.5</v>
      </c>
      <c r="K13" s="15">
        <v>0.75</v>
      </c>
      <c r="L13" s="153"/>
    </row>
    <row r="14" spans="1:12" ht="30" x14ac:dyDescent="0.25">
      <c r="A14" s="175"/>
      <c r="B14" s="151"/>
      <c r="C14" s="151"/>
      <c r="D14" s="166"/>
      <c r="E14" s="177"/>
      <c r="F14" s="2" t="s">
        <v>21</v>
      </c>
      <c r="G14" s="19"/>
      <c r="H14" s="9">
        <v>44593</v>
      </c>
      <c r="I14" s="33">
        <v>44926</v>
      </c>
      <c r="J14" s="14">
        <v>0.25</v>
      </c>
      <c r="K14" s="15">
        <v>0.5</v>
      </c>
      <c r="L14" s="155"/>
    </row>
    <row r="15" spans="1:12" ht="90" x14ac:dyDescent="0.25">
      <c r="A15" s="176"/>
      <c r="B15" s="149"/>
      <c r="C15" s="149"/>
      <c r="D15" s="157"/>
      <c r="E15" s="173"/>
      <c r="F15" s="2" t="s">
        <v>22</v>
      </c>
      <c r="G15" s="19"/>
      <c r="H15" s="9">
        <v>44593</v>
      </c>
      <c r="I15" s="33">
        <v>44926</v>
      </c>
      <c r="J15" s="14">
        <v>0.25</v>
      </c>
      <c r="K15" s="15">
        <v>0.9</v>
      </c>
      <c r="L15" s="154"/>
    </row>
    <row r="16" spans="1:12" ht="30" x14ac:dyDescent="0.25">
      <c r="A16" s="174" t="s">
        <v>23</v>
      </c>
      <c r="B16" s="150">
        <v>1</v>
      </c>
      <c r="C16" s="150">
        <v>0.5</v>
      </c>
      <c r="D16" s="156">
        <v>3.33</v>
      </c>
      <c r="E16" s="158">
        <f>+J16*K16+J17*K17+J18*K18</f>
        <v>0.54800000000000004</v>
      </c>
      <c r="F16" s="2" t="s">
        <v>25</v>
      </c>
      <c r="G16" s="19"/>
      <c r="H16" s="9">
        <v>44562</v>
      </c>
      <c r="I16" s="9">
        <v>44910</v>
      </c>
      <c r="J16" s="14">
        <v>0.4</v>
      </c>
      <c r="K16" s="15">
        <v>0.5</v>
      </c>
      <c r="L16" s="153"/>
    </row>
    <row r="17" spans="1:12" ht="30" x14ac:dyDescent="0.25">
      <c r="A17" s="175"/>
      <c r="B17" s="151"/>
      <c r="C17" s="151"/>
      <c r="D17" s="166"/>
      <c r="E17" s="167"/>
      <c r="F17" s="2" t="s">
        <v>26</v>
      </c>
      <c r="G17" s="19"/>
      <c r="H17" s="9">
        <v>44576</v>
      </c>
      <c r="I17" s="9">
        <v>44834</v>
      </c>
      <c r="J17" s="14">
        <v>0.3</v>
      </c>
      <c r="K17" s="15">
        <v>0.66</v>
      </c>
      <c r="L17" s="154"/>
    </row>
    <row r="18" spans="1:12" ht="45" x14ac:dyDescent="0.25">
      <c r="A18" s="176"/>
      <c r="B18" s="149"/>
      <c r="C18" s="149"/>
      <c r="D18" s="157"/>
      <c r="E18" s="159"/>
      <c r="F18" s="2" t="s">
        <v>27</v>
      </c>
      <c r="G18" s="19"/>
      <c r="H18" s="9">
        <v>44576</v>
      </c>
      <c r="I18" s="9">
        <v>44910</v>
      </c>
      <c r="J18" s="14">
        <v>0.3</v>
      </c>
      <c r="K18" s="15">
        <v>0.5</v>
      </c>
      <c r="L18" s="16"/>
    </row>
    <row r="19" spans="1:12" ht="15" customHeight="1" x14ac:dyDescent="0.25">
      <c r="A19" s="174" t="s">
        <v>28</v>
      </c>
      <c r="B19" s="150">
        <v>1</v>
      </c>
      <c r="C19" s="150">
        <v>0.57999999999999996</v>
      </c>
      <c r="D19" s="156">
        <v>3</v>
      </c>
      <c r="E19" s="158">
        <f>+J19*K19+J20*K20+J21*K21</f>
        <v>0.6</v>
      </c>
      <c r="F19" s="2" t="s">
        <v>29</v>
      </c>
      <c r="G19" s="19"/>
      <c r="H19" s="9">
        <v>44682</v>
      </c>
      <c r="I19" s="9">
        <v>44926</v>
      </c>
      <c r="J19" s="14">
        <v>0.4</v>
      </c>
      <c r="K19" s="15">
        <v>0.5</v>
      </c>
      <c r="L19" s="153"/>
    </row>
    <row r="20" spans="1:12" x14ac:dyDescent="0.25">
      <c r="A20" s="175"/>
      <c r="B20" s="151"/>
      <c r="C20" s="151"/>
      <c r="D20" s="166"/>
      <c r="E20" s="167"/>
      <c r="F20" s="2" t="s">
        <v>30</v>
      </c>
      <c r="G20" s="19"/>
      <c r="H20" s="9">
        <v>44565</v>
      </c>
      <c r="I20" s="9">
        <v>44926</v>
      </c>
      <c r="J20" s="14">
        <v>0.4</v>
      </c>
      <c r="K20" s="15">
        <v>0.75</v>
      </c>
      <c r="L20" s="155"/>
    </row>
    <row r="21" spans="1:12" ht="30" x14ac:dyDescent="0.25">
      <c r="A21" s="176"/>
      <c r="B21" s="149"/>
      <c r="C21" s="149"/>
      <c r="D21" s="157"/>
      <c r="E21" s="159"/>
      <c r="F21" s="2" t="s">
        <v>31</v>
      </c>
      <c r="G21" s="19"/>
      <c r="H21" s="9">
        <v>44565</v>
      </c>
      <c r="I21" s="9">
        <v>44926</v>
      </c>
      <c r="J21" s="14">
        <v>0.2</v>
      </c>
      <c r="K21" s="15">
        <v>0.5</v>
      </c>
      <c r="L21" s="154"/>
    </row>
    <row r="22" spans="1:12" ht="30" customHeight="1" x14ac:dyDescent="0.25">
      <c r="A22" s="174" t="s">
        <v>205</v>
      </c>
      <c r="B22" s="150">
        <v>1</v>
      </c>
      <c r="C22" s="150">
        <v>0.2</v>
      </c>
      <c r="D22" s="156">
        <v>3</v>
      </c>
      <c r="E22" s="158">
        <f>+J22*K22+J23*K23+J24*K24+J25*K25+J26*K26</f>
        <v>0.57000000000000006</v>
      </c>
      <c r="F22" s="2" t="s">
        <v>33</v>
      </c>
      <c r="G22" s="19"/>
      <c r="H22" s="9">
        <v>44593</v>
      </c>
      <c r="I22" s="9">
        <v>44926</v>
      </c>
      <c r="J22" s="14">
        <v>0.2</v>
      </c>
      <c r="K22" s="15">
        <v>0.5</v>
      </c>
      <c r="L22" s="153"/>
    </row>
    <row r="23" spans="1:12" ht="20.25" customHeight="1" x14ac:dyDescent="0.25">
      <c r="A23" s="175"/>
      <c r="B23" s="151"/>
      <c r="C23" s="151"/>
      <c r="D23" s="166"/>
      <c r="E23" s="167"/>
      <c r="F23" s="2" t="s">
        <v>34</v>
      </c>
      <c r="G23" s="19"/>
      <c r="H23" s="9">
        <v>44562</v>
      </c>
      <c r="I23" s="9">
        <v>44926</v>
      </c>
      <c r="J23" s="14">
        <v>0.2</v>
      </c>
      <c r="K23" s="15">
        <v>0.5</v>
      </c>
      <c r="L23" s="155"/>
    </row>
    <row r="24" spans="1:12" ht="30" x14ac:dyDescent="0.25">
      <c r="A24" s="175"/>
      <c r="B24" s="151"/>
      <c r="C24" s="151"/>
      <c r="D24" s="166"/>
      <c r="E24" s="167"/>
      <c r="F24" s="2" t="s">
        <v>35</v>
      </c>
      <c r="G24" s="19"/>
      <c r="H24" s="9">
        <v>44652</v>
      </c>
      <c r="I24" s="9">
        <v>44926</v>
      </c>
      <c r="J24" s="14">
        <v>0.3</v>
      </c>
      <c r="K24" s="15">
        <v>0.9</v>
      </c>
      <c r="L24" s="155"/>
    </row>
    <row r="25" spans="1:12" ht="45" x14ac:dyDescent="0.25">
      <c r="A25" s="175"/>
      <c r="B25" s="151"/>
      <c r="C25" s="151"/>
      <c r="D25" s="166"/>
      <c r="E25" s="167"/>
      <c r="F25" s="2" t="s">
        <v>36</v>
      </c>
      <c r="G25" s="19"/>
      <c r="H25" s="9">
        <v>44652</v>
      </c>
      <c r="I25" s="9">
        <v>44926</v>
      </c>
      <c r="J25" s="14">
        <v>0.2</v>
      </c>
      <c r="K25" s="15">
        <v>0.5</v>
      </c>
      <c r="L25" s="155"/>
    </row>
    <row r="26" spans="1:12" ht="30" x14ac:dyDescent="0.25">
      <c r="A26" s="176"/>
      <c r="B26" s="149"/>
      <c r="C26" s="149"/>
      <c r="D26" s="157"/>
      <c r="E26" s="159"/>
      <c r="F26" s="2" t="s">
        <v>193</v>
      </c>
      <c r="G26" s="19"/>
      <c r="H26" s="9">
        <v>44865</v>
      </c>
      <c r="I26" s="9">
        <v>44926</v>
      </c>
      <c r="J26" s="14">
        <v>0.1</v>
      </c>
      <c r="K26" s="15"/>
      <c r="L26" s="154"/>
    </row>
    <row r="27" spans="1:12" ht="60" x14ac:dyDescent="0.25">
      <c r="A27" s="174" t="s">
        <v>37</v>
      </c>
      <c r="B27" s="180">
        <v>0.8</v>
      </c>
      <c r="C27" s="160">
        <v>0.72460000000000002</v>
      </c>
      <c r="D27" s="156">
        <v>3.3</v>
      </c>
      <c r="E27" s="158">
        <f>+J27*K27+J28*K28+J29*K29</f>
        <v>0.28200000000000003</v>
      </c>
      <c r="F27" s="28" t="s">
        <v>39</v>
      </c>
      <c r="G27" s="29"/>
      <c r="H27" s="9">
        <v>44652</v>
      </c>
      <c r="I27" s="9">
        <v>44926</v>
      </c>
      <c r="J27" s="14">
        <v>0.4</v>
      </c>
      <c r="K27" s="15">
        <v>0.33</v>
      </c>
      <c r="L27" s="153"/>
    </row>
    <row r="28" spans="1:12" ht="45" x14ac:dyDescent="0.25">
      <c r="A28" s="175"/>
      <c r="B28" s="161"/>
      <c r="C28" s="161"/>
      <c r="D28" s="166"/>
      <c r="E28" s="167"/>
      <c r="F28" s="2" t="s">
        <v>40</v>
      </c>
      <c r="G28" s="19"/>
      <c r="H28" s="9">
        <v>44562</v>
      </c>
      <c r="I28" s="9">
        <v>44926</v>
      </c>
      <c r="J28" s="14">
        <v>0.3</v>
      </c>
      <c r="K28" s="15">
        <v>0.5</v>
      </c>
      <c r="L28" s="155"/>
    </row>
    <row r="29" spans="1:12" ht="60" x14ac:dyDescent="0.25">
      <c r="A29" s="176"/>
      <c r="B29" s="162"/>
      <c r="C29" s="162"/>
      <c r="D29" s="157"/>
      <c r="E29" s="159"/>
      <c r="F29" s="2" t="s">
        <v>41</v>
      </c>
      <c r="G29" s="19"/>
      <c r="H29" s="9">
        <v>44866</v>
      </c>
      <c r="I29" s="9">
        <v>44926</v>
      </c>
      <c r="J29" s="14">
        <v>0.3</v>
      </c>
      <c r="K29" s="12">
        <v>0</v>
      </c>
      <c r="L29" s="155"/>
    </row>
    <row r="30" spans="1:12" ht="45" x14ac:dyDescent="0.25">
      <c r="A30" s="178" t="s">
        <v>206</v>
      </c>
      <c r="B30" s="148">
        <v>2</v>
      </c>
      <c r="C30" s="148">
        <v>0</v>
      </c>
      <c r="D30" s="156">
        <v>3.33</v>
      </c>
      <c r="E30" s="158">
        <f>+J30*K30+J31*K31</f>
        <v>0.5</v>
      </c>
      <c r="F30" s="2" t="s">
        <v>43</v>
      </c>
      <c r="G30" s="19"/>
      <c r="H30" s="9">
        <v>44562</v>
      </c>
      <c r="I30" s="9">
        <v>44742</v>
      </c>
      <c r="J30" s="14">
        <v>0.5</v>
      </c>
      <c r="K30" s="12">
        <v>1</v>
      </c>
      <c r="L30" s="153"/>
    </row>
    <row r="31" spans="1:12" ht="26.25" customHeight="1" x14ac:dyDescent="0.25">
      <c r="A31" s="179"/>
      <c r="B31" s="149"/>
      <c r="C31" s="149"/>
      <c r="D31" s="157"/>
      <c r="E31" s="159"/>
      <c r="F31" s="6" t="s">
        <v>44</v>
      </c>
      <c r="G31" s="20"/>
      <c r="H31" s="9">
        <v>44743</v>
      </c>
      <c r="I31" s="9">
        <v>44926</v>
      </c>
      <c r="J31" s="14">
        <v>0.5</v>
      </c>
      <c r="K31" s="12">
        <v>0</v>
      </c>
      <c r="L31" s="154"/>
    </row>
    <row r="32" spans="1:12" ht="30" x14ac:dyDescent="0.25">
      <c r="A32" s="174" t="s">
        <v>45</v>
      </c>
      <c r="B32" s="163">
        <v>400</v>
      </c>
      <c r="C32" s="163">
        <v>14.9</v>
      </c>
      <c r="D32" s="156">
        <v>3.33</v>
      </c>
      <c r="E32" s="158">
        <f>+J32*K32+J33*K33+J34*K34+J35*K35+J36*K36</f>
        <v>0.43800000000000006</v>
      </c>
      <c r="F32" s="28" t="s">
        <v>47</v>
      </c>
      <c r="G32" s="29"/>
      <c r="H32" s="9">
        <v>44562</v>
      </c>
      <c r="I32" s="9">
        <v>44926</v>
      </c>
      <c r="J32" s="14">
        <v>0.2</v>
      </c>
      <c r="K32" s="12">
        <v>0.49</v>
      </c>
      <c r="L32" s="153"/>
    </row>
    <row r="33" spans="1:12" ht="45" x14ac:dyDescent="0.25">
      <c r="A33" s="175"/>
      <c r="B33" s="161"/>
      <c r="C33" s="161"/>
      <c r="D33" s="166"/>
      <c r="E33" s="167"/>
      <c r="F33" s="2" t="s">
        <v>49</v>
      </c>
      <c r="G33" s="19"/>
      <c r="H33" s="9">
        <v>44562</v>
      </c>
      <c r="I33" s="9">
        <v>44895</v>
      </c>
      <c r="J33" s="14">
        <v>0.2</v>
      </c>
      <c r="K33" s="12">
        <v>0.35</v>
      </c>
      <c r="L33" s="155"/>
    </row>
    <row r="34" spans="1:12" ht="30" x14ac:dyDescent="0.25">
      <c r="A34" s="175"/>
      <c r="B34" s="161"/>
      <c r="C34" s="161"/>
      <c r="D34" s="166"/>
      <c r="E34" s="167"/>
      <c r="F34" s="2" t="s">
        <v>50</v>
      </c>
      <c r="G34" s="19"/>
      <c r="H34" s="9">
        <v>44562</v>
      </c>
      <c r="I34" s="9">
        <v>44926</v>
      </c>
      <c r="J34" s="14">
        <v>0.2</v>
      </c>
      <c r="K34" s="13">
        <v>0.1</v>
      </c>
      <c r="L34" s="155"/>
    </row>
    <row r="35" spans="1:12" ht="30" x14ac:dyDescent="0.25">
      <c r="A35" s="175"/>
      <c r="B35" s="161"/>
      <c r="C35" s="161"/>
      <c r="D35" s="166"/>
      <c r="E35" s="167"/>
      <c r="F35" s="2" t="s">
        <v>51</v>
      </c>
      <c r="G35" s="19"/>
      <c r="H35" s="9">
        <v>44562</v>
      </c>
      <c r="I35" s="9">
        <v>44926</v>
      </c>
      <c r="J35" s="14">
        <v>0.2</v>
      </c>
      <c r="K35" s="12">
        <v>0.5</v>
      </c>
      <c r="L35" s="155"/>
    </row>
    <row r="36" spans="1:12" ht="45" x14ac:dyDescent="0.25">
      <c r="A36" s="176"/>
      <c r="B36" s="162"/>
      <c r="C36" s="162"/>
      <c r="D36" s="157"/>
      <c r="E36" s="159"/>
      <c r="F36" s="2" t="s">
        <v>52</v>
      </c>
      <c r="G36" s="19"/>
      <c r="H36" s="9">
        <v>44562</v>
      </c>
      <c r="I36" s="9">
        <v>44926</v>
      </c>
      <c r="J36" s="14">
        <v>0.2</v>
      </c>
      <c r="K36" s="12">
        <v>0.75</v>
      </c>
      <c r="L36" s="154"/>
    </row>
    <row r="37" spans="1:12" ht="90" x14ac:dyDescent="0.25">
      <c r="A37" s="4" t="s">
        <v>53</v>
      </c>
      <c r="B37" s="40">
        <v>1</v>
      </c>
      <c r="C37" s="40">
        <v>0</v>
      </c>
      <c r="D37" s="5">
        <v>3.33</v>
      </c>
      <c r="E37" s="11">
        <f>+J37*K37</f>
        <v>0.66</v>
      </c>
      <c r="F37" s="6" t="s">
        <v>54</v>
      </c>
      <c r="G37" s="21">
        <v>43800000</v>
      </c>
      <c r="H37" s="9">
        <v>44593</v>
      </c>
      <c r="I37" s="9">
        <v>44834</v>
      </c>
      <c r="J37" s="14">
        <v>1</v>
      </c>
      <c r="K37" s="12">
        <v>0.66</v>
      </c>
      <c r="L37" s="16"/>
    </row>
    <row r="38" spans="1:12" ht="90" x14ac:dyDescent="0.25">
      <c r="A38" s="174" t="s">
        <v>55</v>
      </c>
      <c r="B38" s="152">
        <v>6.1400000000000003E-2</v>
      </c>
      <c r="C38" s="152">
        <v>2.9499999999999998E-2</v>
      </c>
      <c r="D38" s="156">
        <v>3</v>
      </c>
      <c r="E38" s="158">
        <f>+J38*K38+J39*K39+J40*K40</f>
        <v>0.53734000000000004</v>
      </c>
      <c r="F38" s="2" t="s">
        <v>57</v>
      </c>
      <c r="G38" s="19"/>
      <c r="H38" s="9">
        <v>44562</v>
      </c>
      <c r="I38" s="9">
        <v>44592</v>
      </c>
      <c r="J38" s="14">
        <v>0.2</v>
      </c>
      <c r="K38" s="12">
        <v>1</v>
      </c>
      <c r="L38" s="153"/>
    </row>
    <row r="39" spans="1:12" ht="30" x14ac:dyDescent="0.25">
      <c r="A39" s="175"/>
      <c r="B39" s="151"/>
      <c r="C39" s="151"/>
      <c r="D39" s="166"/>
      <c r="E39" s="167"/>
      <c r="F39" s="2" t="s">
        <v>58</v>
      </c>
      <c r="G39" s="19">
        <v>80000000</v>
      </c>
      <c r="H39" s="9">
        <v>44593</v>
      </c>
      <c r="I39" s="9">
        <v>44926</v>
      </c>
      <c r="J39" s="14">
        <v>0.6</v>
      </c>
      <c r="K39" s="12">
        <v>0.47889999999999999</v>
      </c>
      <c r="L39" s="155"/>
    </row>
    <row r="40" spans="1:12" ht="45" x14ac:dyDescent="0.25">
      <c r="A40" s="176"/>
      <c r="B40" s="151"/>
      <c r="C40" s="149"/>
      <c r="D40" s="157"/>
      <c r="E40" s="159"/>
      <c r="F40" s="2" t="s">
        <v>60</v>
      </c>
      <c r="G40" s="19"/>
      <c r="H40" s="9">
        <v>44896</v>
      </c>
      <c r="I40" s="9">
        <v>44926</v>
      </c>
      <c r="J40" s="14">
        <v>0.2</v>
      </c>
      <c r="K40" s="12">
        <v>0.25</v>
      </c>
      <c r="L40" s="154"/>
    </row>
    <row r="41" spans="1:12" ht="45" x14ac:dyDescent="0.25">
      <c r="A41" s="181" t="s">
        <v>207</v>
      </c>
      <c r="B41" s="146">
        <v>6</v>
      </c>
      <c r="C41" s="184">
        <v>0</v>
      </c>
      <c r="D41" s="156">
        <v>3.33</v>
      </c>
      <c r="E41" s="158">
        <f>+J41*K41+J42*K42+J43*K43</f>
        <v>0.25</v>
      </c>
      <c r="F41" s="2" t="s">
        <v>63</v>
      </c>
      <c r="G41" s="22"/>
      <c r="H41" s="9">
        <v>44562</v>
      </c>
      <c r="I41" s="9">
        <v>44803</v>
      </c>
      <c r="J41" s="14">
        <v>0.25</v>
      </c>
      <c r="K41" s="12">
        <v>1</v>
      </c>
      <c r="L41" s="153"/>
    </row>
    <row r="42" spans="1:12" ht="30" x14ac:dyDescent="0.25">
      <c r="A42" s="182"/>
      <c r="B42" s="188"/>
      <c r="C42" s="185"/>
      <c r="D42" s="166"/>
      <c r="E42" s="167"/>
      <c r="F42" s="24" t="s">
        <v>64</v>
      </c>
      <c r="G42" s="26">
        <v>2850000000</v>
      </c>
      <c r="H42" s="25">
        <v>44743</v>
      </c>
      <c r="I42" s="9">
        <v>44865</v>
      </c>
      <c r="J42" s="14">
        <v>0.3</v>
      </c>
      <c r="K42" s="12">
        <v>0</v>
      </c>
      <c r="L42" s="155"/>
    </row>
    <row r="43" spans="1:12" ht="30" x14ac:dyDescent="0.25">
      <c r="A43" s="183"/>
      <c r="B43" s="147"/>
      <c r="C43" s="186"/>
      <c r="D43" s="157"/>
      <c r="E43" s="159"/>
      <c r="F43" s="2" t="s">
        <v>65</v>
      </c>
      <c r="G43" s="23"/>
      <c r="H43" s="9">
        <v>44773</v>
      </c>
      <c r="I43" s="9">
        <v>44926</v>
      </c>
      <c r="J43" s="14">
        <v>0.45</v>
      </c>
      <c r="K43" s="12">
        <v>0</v>
      </c>
      <c r="L43" s="154"/>
    </row>
    <row r="44" spans="1:12" ht="60" x14ac:dyDescent="0.25">
      <c r="A44" s="174" t="s">
        <v>66</v>
      </c>
      <c r="B44" s="187">
        <v>1</v>
      </c>
      <c r="C44" s="150">
        <v>0.5</v>
      </c>
      <c r="D44" s="156">
        <v>3</v>
      </c>
      <c r="E44" s="158">
        <f>+J44*K44+J45*K45+J46*K46</f>
        <v>0.53</v>
      </c>
      <c r="F44" s="2" t="s">
        <v>67</v>
      </c>
      <c r="G44" s="19"/>
      <c r="H44" s="9">
        <v>44652</v>
      </c>
      <c r="I44" s="9">
        <v>44926</v>
      </c>
      <c r="J44" s="14">
        <v>0.3</v>
      </c>
      <c r="K44" s="12">
        <v>0.6</v>
      </c>
      <c r="L44" s="153"/>
    </row>
    <row r="45" spans="1:12" ht="45" x14ac:dyDescent="0.25">
      <c r="A45" s="175"/>
      <c r="B45" s="151"/>
      <c r="C45" s="151"/>
      <c r="D45" s="166"/>
      <c r="E45" s="167"/>
      <c r="F45" s="2" t="s">
        <v>68</v>
      </c>
      <c r="G45" s="19">
        <v>135600000</v>
      </c>
      <c r="H45" s="9">
        <v>44621</v>
      </c>
      <c r="I45" s="9">
        <v>44926</v>
      </c>
      <c r="J45" s="14">
        <v>0.4</v>
      </c>
      <c r="K45" s="12">
        <v>0.5</v>
      </c>
      <c r="L45" s="155"/>
    </row>
    <row r="46" spans="1:12" ht="30" x14ac:dyDescent="0.25">
      <c r="A46" s="176"/>
      <c r="B46" s="149"/>
      <c r="C46" s="149"/>
      <c r="D46" s="157"/>
      <c r="E46" s="159"/>
      <c r="F46" s="2" t="s">
        <v>69</v>
      </c>
      <c r="G46" s="19">
        <v>30400000</v>
      </c>
      <c r="H46" s="9">
        <v>44593</v>
      </c>
      <c r="I46" s="9">
        <v>44926</v>
      </c>
      <c r="J46" s="14">
        <v>0.3</v>
      </c>
      <c r="K46" s="12">
        <v>0.5</v>
      </c>
      <c r="L46" s="154"/>
    </row>
    <row r="47" spans="1:12" ht="60" x14ac:dyDescent="0.25">
      <c r="A47" s="174" t="s">
        <v>70</v>
      </c>
      <c r="B47" s="148">
        <v>2</v>
      </c>
      <c r="C47" s="148">
        <v>1</v>
      </c>
      <c r="D47" s="156">
        <v>3.33</v>
      </c>
      <c r="E47" s="158">
        <f>+J47*K47+J48*K48+J49*K49</f>
        <v>0.67500000000000004</v>
      </c>
      <c r="F47" s="2" t="s">
        <v>72</v>
      </c>
      <c r="G47" s="19">
        <v>172500000</v>
      </c>
      <c r="H47" s="9">
        <v>44652</v>
      </c>
      <c r="I47" s="9">
        <v>44803</v>
      </c>
      <c r="J47" s="14">
        <v>0.5</v>
      </c>
      <c r="K47" s="12">
        <v>0.75</v>
      </c>
      <c r="L47" s="153"/>
    </row>
    <row r="48" spans="1:12" ht="60" x14ac:dyDescent="0.25">
      <c r="A48" s="175"/>
      <c r="B48" s="151"/>
      <c r="C48" s="151"/>
      <c r="D48" s="166"/>
      <c r="E48" s="167"/>
      <c r="F48" s="2" t="s">
        <v>73</v>
      </c>
      <c r="G48" s="19"/>
      <c r="H48" s="9">
        <v>44576</v>
      </c>
      <c r="I48" s="9">
        <v>44742</v>
      </c>
      <c r="J48" s="14">
        <v>0.3</v>
      </c>
      <c r="K48" s="12">
        <v>1</v>
      </c>
      <c r="L48" s="155"/>
    </row>
    <row r="49" spans="1:14" ht="45" x14ac:dyDescent="0.25">
      <c r="A49" s="176"/>
      <c r="B49" s="149"/>
      <c r="C49" s="149"/>
      <c r="D49" s="157"/>
      <c r="E49" s="159"/>
      <c r="F49" s="2" t="s">
        <v>74</v>
      </c>
      <c r="G49" s="19"/>
      <c r="H49" s="9">
        <v>44743</v>
      </c>
      <c r="I49" s="9">
        <v>44926</v>
      </c>
      <c r="J49" s="14">
        <v>0.2</v>
      </c>
      <c r="K49" s="12">
        <v>0</v>
      </c>
      <c r="L49" s="154"/>
    </row>
    <row r="50" spans="1:14" ht="45" x14ac:dyDescent="0.25">
      <c r="A50" s="174" t="s">
        <v>75</v>
      </c>
      <c r="B50" s="150">
        <v>0.87</v>
      </c>
      <c r="C50" s="152">
        <v>0.29680000000000001</v>
      </c>
      <c r="D50" s="156">
        <v>4</v>
      </c>
      <c r="E50" s="158">
        <f>+J50*K50+J51*K51+J52*K52+J53*K53+J54*K54</f>
        <v>0.29499999999999998</v>
      </c>
      <c r="F50" s="2" t="s">
        <v>77</v>
      </c>
      <c r="G50" s="19"/>
      <c r="H50" s="9">
        <v>44713</v>
      </c>
      <c r="I50" s="9">
        <v>44926</v>
      </c>
      <c r="J50" s="14">
        <v>0.15</v>
      </c>
      <c r="K50" s="12">
        <v>0.25</v>
      </c>
      <c r="L50" s="171"/>
    </row>
    <row r="51" spans="1:14" ht="60" x14ac:dyDescent="0.25">
      <c r="A51" s="175"/>
      <c r="B51" s="151"/>
      <c r="C51" s="151"/>
      <c r="D51" s="166"/>
      <c r="E51" s="167"/>
      <c r="F51" s="2" t="s">
        <v>78</v>
      </c>
      <c r="G51" s="19"/>
      <c r="H51" s="9">
        <v>44562</v>
      </c>
      <c r="I51" s="9">
        <v>44926</v>
      </c>
      <c r="J51" s="14">
        <v>0.1</v>
      </c>
      <c r="K51" s="12">
        <v>0.5</v>
      </c>
      <c r="L51" s="155"/>
    </row>
    <row r="52" spans="1:14" ht="60" x14ac:dyDescent="0.25">
      <c r="A52" s="175"/>
      <c r="B52" s="151"/>
      <c r="C52" s="151"/>
      <c r="D52" s="166"/>
      <c r="E52" s="167"/>
      <c r="F52" s="2" t="s">
        <v>79</v>
      </c>
      <c r="G52" s="19"/>
      <c r="H52" s="9">
        <v>44713</v>
      </c>
      <c r="I52" s="9">
        <v>44926</v>
      </c>
      <c r="J52" s="14">
        <v>0.15</v>
      </c>
      <c r="K52" s="12">
        <v>0.25</v>
      </c>
      <c r="L52" s="155"/>
    </row>
    <row r="53" spans="1:14" ht="45" x14ac:dyDescent="0.25">
      <c r="A53" s="175"/>
      <c r="B53" s="151"/>
      <c r="C53" s="151"/>
      <c r="D53" s="166"/>
      <c r="E53" s="167"/>
      <c r="F53" s="2" t="s">
        <v>80</v>
      </c>
      <c r="G53" s="19">
        <v>82818044550</v>
      </c>
      <c r="H53" s="9">
        <v>44562</v>
      </c>
      <c r="I53" s="9">
        <v>44926</v>
      </c>
      <c r="J53" s="14">
        <v>0.4</v>
      </c>
      <c r="K53" s="12">
        <v>0.3</v>
      </c>
      <c r="L53" s="155"/>
    </row>
    <row r="54" spans="1:14" ht="45" x14ac:dyDescent="0.25">
      <c r="A54" s="176"/>
      <c r="B54" s="149"/>
      <c r="C54" s="149"/>
      <c r="D54" s="157"/>
      <c r="E54" s="159"/>
      <c r="F54" s="2" t="s">
        <v>81</v>
      </c>
      <c r="G54" s="19"/>
      <c r="H54" s="9">
        <v>44713</v>
      </c>
      <c r="I54" s="9">
        <v>44926</v>
      </c>
      <c r="J54" s="14">
        <v>0.2</v>
      </c>
      <c r="K54" s="12">
        <v>0.25</v>
      </c>
      <c r="L54" s="154"/>
    </row>
    <row r="55" spans="1:14" ht="45" x14ac:dyDescent="0.25">
      <c r="A55" s="2" t="s">
        <v>82</v>
      </c>
      <c r="B55" s="41">
        <v>3</v>
      </c>
      <c r="C55" s="41">
        <v>0</v>
      </c>
      <c r="D55" s="5">
        <v>3.8</v>
      </c>
      <c r="E55" s="11">
        <f>+J55*K55</f>
        <v>0.33329999999999999</v>
      </c>
      <c r="F55" s="2" t="s">
        <v>83</v>
      </c>
      <c r="G55" s="19"/>
      <c r="H55" s="9">
        <v>44621</v>
      </c>
      <c r="I55" s="9">
        <v>44926</v>
      </c>
      <c r="J55" s="14">
        <v>1</v>
      </c>
      <c r="K55" s="12">
        <v>0.33329999999999999</v>
      </c>
      <c r="L55" s="16"/>
    </row>
    <row r="56" spans="1:14" ht="60" x14ac:dyDescent="0.25">
      <c r="A56" s="181" t="s">
        <v>208</v>
      </c>
      <c r="B56" s="146">
        <v>12</v>
      </c>
      <c r="C56" s="146">
        <v>3</v>
      </c>
      <c r="D56" s="189">
        <v>2.69</v>
      </c>
      <c r="E56" s="158">
        <f>+J56*K56+J57*K57+J58*K58</f>
        <v>0.5</v>
      </c>
      <c r="F56" s="2" t="s">
        <v>85</v>
      </c>
      <c r="G56" s="19"/>
      <c r="H56" s="9">
        <v>44562</v>
      </c>
      <c r="I56" s="9">
        <v>44926</v>
      </c>
      <c r="J56" s="14">
        <v>0.3</v>
      </c>
      <c r="K56" s="12">
        <v>0.5</v>
      </c>
      <c r="L56" s="153"/>
    </row>
    <row r="57" spans="1:14" ht="30" x14ac:dyDescent="0.25">
      <c r="A57" s="182"/>
      <c r="B57" s="147"/>
      <c r="C57" s="147"/>
      <c r="D57" s="190"/>
      <c r="E57" s="167"/>
      <c r="F57" s="2" t="s">
        <v>86</v>
      </c>
      <c r="G57" s="19"/>
      <c r="H57" s="9">
        <v>44562</v>
      </c>
      <c r="I57" s="9">
        <v>44926</v>
      </c>
      <c r="J57" s="14">
        <v>0.1</v>
      </c>
      <c r="K57" s="12">
        <v>0.5</v>
      </c>
      <c r="L57" s="155"/>
    </row>
    <row r="58" spans="1:14" ht="75" x14ac:dyDescent="0.25">
      <c r="A58" s="183"/>
      <c r="B58" s="38">
        <v>8</v>
      </c>
      <c r="C58" s="39">
        <v>1</v>
      </c>
      <c r="D58" s="157"/>
      <c r="E58" s="159"/>
      <c r="F58" s="2" t="s">
        <v>87</v>
      </c>
      <c r="G58" s="19"/>
      <c r="H58" s="9">
        <v>44562</v>
      </c>
      <c r="I58" s="9">
        <v>44926</v>
      </c>
      <c r="J58" s="14">
        <v>0.6</v>
      </c>
      <c r="K58" s="12">
        <v>0.5</v>
      </c>
      <c r="L58" s="154"/>
    </row>
    <row r="59" spans="1:14" ht="30" x14ac:dyDescent="0.25">
      <c r="A59" s="174" t="s">
        <v>209</v>
      </c>
      <c r="B59" s="151">
        <v>12</v>
      </c>
      <c r="C59" s="148">
        <v>0</v>
      </c>
      <c r="D59" s="156">
        <v>3.8</v>
      </c>
      <c r="E59" s="158">
        <f>+J59*K59+J60*K60</f>
        <v>0.42499999999999999</v>
      </c>
      <c r="F59" s="2" t="s">
        <v>90</v>
      </c>
      <c r="G59" s="42">
        <v>700000000</v>
      </c>
      <c r="H59" s="9">
        <v>44621</v>
      </c>
      <c r="I59" s="9">
        <v>44926</v>
      </c>
      <c r="J59" s="14">
        <v>0.5</v>
      </c>
      <c r="K59" s="12">
        <v>0.5</v>
      </c>
      <c r="L59" s="153"/>
      <c r="N59">
        <f>+J59*K59</f>
        <v>0.25</v>
      </c>
    </row>
    <row r="60" spans="1:14" ht="27" customHeight="1" x14ac:dyDescent="0.25">
      <c r="A60" s="176"/>
      <c r="B60" s="149"/>
      <c r="C60" s="149"/>
      <c r="D60" s="157"/>
      <c r="E60" s="159"/>
      <c r="F60" s="2" t="s">
        <v>190</v>
      </c>
      <c r="G60" s="32"/>
      <c r="H60" s="9">
        <v>44621</v>
      </c>
      <c r="I60" s="9">
        <v>44926</v>
      </c>
      <c r="J60" s="14">
        <v>0.5</v>
      </c>
      <c r="K60" s="12">
        <v>0.35</v>
      </c>
      <c r="L60" s="154"/>
      <c r="N60">
        <f>+J60*K60</f>
        <v>0.17499999999999999</v>
      </c>
    </row>
    <row r="61" spans="1:14" ht="30" x14ac:dyDescent="0.25">
      <c r="A61" s="174" t="s">
        <v>92</v>
      </c>
      <c r="B61" s="148">
        <v>5</v>
      </c>
      <c r="C61" s="148">
        <v>3</v>
      </c>
      <c r="D61" s="156">
        <v>3.8</v>
      </c>
      <c r="E61" s="158">
        <f>+J61*K61+J62*K62</f>
        <v>0.52500000000000002</v>
      </c>
      <c r="F61" s="2" t="s">
        <v>94</v>
      </c>
      <c r="G61" s="164">
        <v>700000000</v>
      </c>
      <c r="H61" s="9">
        <v>44562</v>
      </c>
      <c r="I61" s="9">
        <v>44926</v>
      </c>
      <c r="J61" s="14">
        <v>0.5</v>
      </c>
      <c r="K61" s="12">
        <v>0.8</v>
      </c>
      <c r="L61" s="153"/>
    </row>
    <row r="62" spans="1:14" ht="45" x14ac:dyDescent="0.25">
      <c r="A62" s="176"/>
      <c r="B62" s="149"/>
      <c r="C62" s="149"/>
      <c r="D62" s="157"/>
      <c r="E62" s="159"/>
      <c r="F62" s="2" t="s">
        <v>95</v>
      </c>
      <c r="G62" s="165"/>
      <c r="H62" s="9">
        <v>44562</v>
      </c>
      <c r="I62" s="9">
        <v>44926</v>
      </c>
      <c r="J62" s="14">
        <v>0.5</v>
      </c>
      <c r="K62" s="12">
        <v>0.25</v>
      </c>
      <c r="L62" s="154"/>
    </row>
    <row r="63" spans="1:14" ht="30" x14ac:dyDescent="0.25">
      <c r="A63" s="174" t="s">
        <v>210</v>
      </c>
      <c r="B63" s="148">
        <v>2</v>
      </c>
      <c r="C63" s="148">
        <v>1</v>
      </c>
      <c r="D63" s="156">
        <v>6</v>
      </c>
      <c r="E63" s="158">
        <f>+J63*K63+J64*K64</f>
        <v>0.45</v>
      </c>
      <c r="F63" s="2" t="s">
        <v>97</v>
      </c>
      <c r="G63" s="19"/>
      <c r="H63" s="9">
        <v>44713</v>
      </c>
      <c r="I63" s="9">
        <v>44926</v>
      </c>
      <c r="J63" s="14">
        <v>0.5</v>
      </c>
      <c r="K63" s="12">
        <v>0.9</v>
      </c>
      <c r="L63" s="153"/>
    </row>
    <row r="64" spans="1:14" ht="45" x14ac:dyDescent="0.25">
      <c r="A64" s="176"/>
      <c r="B64" s="149"/>
      <c r="C64" s="149"/>
      <c r="D64" s="157"/>
      <c r="E64" s="159"/>
      <c r="F64" s="2" t="s">
        <v>98</v>
      </c>
      <c r="G64" s="19"/>
      <c r="H64" s="9">
        <v>44713</v>
      </c>
      <c r="I64" s="9">
        <v>44926</v>
      </c>
      <c r="J64" s="14">
        <v>0.5</v>
      </c>
      <c r="K64" s="12">
        <v>0</v>
      </c>
      <c r="L64" s="154"/>
    </row>
    <row r="65" spans="1:12" ht="30" x14ac:dyDescent="0.25">
      <c r="A65" s="174" t="s">
        <v>99</v>
      </c>
      <c r="B65" s="148">
        <v>5</v>
      </c>
      <c r="C65" s="148">
        <v>0</v>
      </c>
      <c r="D65" s="156">
        <v>6</v>
      </c>
      <c r="E65" s="158">
        <f>+J65*K65+J66*K66</f>
        <v>0.16664999999999999</v>
      </c>
      <c r="F65" s="2" t="s">
        <v>101</v>
      </c>
      <c r="G65" s="19"/>
      <c r="H65" s="9">
        <v>44652</v>
      </c>
      <c r="I65" s="9">
        <v>44926</v>
      </c>
      <c r="J65" s="14">
        <v>0.5</v>
      </c>
      <c r="K65" s="12">
        <v>0.33329999999999999</v>
      </c>
      <c r="L65" s="153"/>
    </row>
    <row r="66" spans="1:12" x14ac:dyDescent="0.25">
      <c r="A66" s="176"/>
      <c r="B66" s="149"/>
      <c r="C66" s="149"/>
      <c r="D66" s="157"/>
      <c r="E66" s="159"/>
      <c r="F66" s="2" t="s">
        <v>102</v>
      </c>
      <c r="G66" s="19"/>
      <c r="H66" s="9">
        <v>44743</v>
      </c>
      <c r="I66" s="9">
        <v>44926</v>
      </c>
      <c r="J66" s="14">
        <v>0.5</v>
      </c>
      <c r="K66" s="12">
        <v>0</v>
      </c>
      <c r="L66" s="154"/>
    </row>
    <row r="67" spans="1:12" ht="39" customHeight="1" x14ac:dyDescent="0.25">
      <c r="A67" s="174" t="s">
        <v>103</v>
      </c>
      <c r="B67" s="148">
        <v>3</v>
      </c>
      <c r="C67" s="148">
        <v>0</v>
      </c>
      <c r="D67" s="156">
        <v>3.8</v>
      </c>
      <c r="E67" s="158">
        <f>+J67*K67+J68*K68</f>
        <v>0.32500000000000001</v>
      </c>
      <c r="F67" s="2" t="s">
        <v>105</v>
      </c>
      <c r="G67" s="19"/>
      <c r="H67" s="9">
        <v>44621</v>
      </c>
      <c r="I67" s="9">
        <v>44926</v>
      </c>
      <c r="J67" s="14">
        <v>0.5</v>
      </c>
      <c r="K67" s="12">
        <v>0.5</v>
      </c>
      <c r="L67" s="153"/>
    </row>
    <row r="68" spans="1:12" ht="58.5" customHeight="1" x14ac:dyDescent="0.25">
      <c r="A68" s="176"/>
      <c r="B68" s="149"/>
      <c r="C68" s="149"/>
      <c r="D68" s="157"/>
      <c r="E68" s="159"/>
      <c r="F68" s="2" t="s">
        <v>106</v>
      </c>
      <c r="G68" s="19"/>
      <c r="H68" s="9">
        <v>44621</v>
      </c>
      <c r="I68" s="9">
        <v>44926</v>
      </c>
      <c r="J68" s="14">
        <v>0.5</v>
      </c>
      <c r="K68" s="12">
        <v>0.15</v>
      </c>
      <c r="L68" s="154"/>
    </row>
    <row r="69" spans="1:12" x14ac:dyDescent="0.25">
      <c r="A69" s="135" t="s">
        <v>108</v>
      </c>
      <c r="B69" s="148">
        <v>6</v>
      </c>
      <c r="C69" s="148">
        <v>5</v>
      </c>
      <c r="D69" s="156">
        <v>6</v>
      </c>
      <c r="E69" s="158">
        <f>+J69*K69+J70*K70</f>
        <v>0.74665000000000004</v>
      </c>
      <c r="F69" s="2" t="s">
        <v>110</v>
      </c>
      <c r="G69" s="19">
        <v>291500000</v>
      </c>
      <c r="H69" s="9">
        <v>44652</v>
      </c>
      <c r="I69" s="9">
        <v>44926</v>
      </c>
      <c r="J69" s="14">
        <v>0.5</v>
      </c>
      <c r="K69" s="12">
        <v>0.83330000000000004</v>
      </c>
      <c r="L69" s="153"/>
    </row>
    <row r="70" spans="1:12" ht="63" customHeight="1" x14ac:dyDescent="0.25">
      <c r="A70" s="137"/>
      <c r="B70" s="149"/>
      <c r="C70" s="149"/>
      <c r="D70" s="157"/>
      <c r="E70" s="159"/>
      <c r="F70" s="2" t="s">
        <v>112</v>
      </c>
      <c r="G70" s="19"/>
      <c r="H70" s="9">
        <v>44652</v>
      </c>
      <c r="I70" s="9">
        <v>44926</v>
      </c>
      <c r="J70" s="14">
        <v>0.5</v>
      </c>
      <c r="K70" s="12">
        <v>0.66</v>
      </c>
      <c r="L70" s="154"/>
    </row>
    <row r="71" spans="1:12" ht="45" x14ac:dyDescent="0.25">
      <c r="A71" s="174" t="s">
        <v>113</v>
      </c>
      <c r="B71" s="150">
        <v>1</v>
      </c>
      <c r="C71" s="150">
        <v>0.62</v>
      </c>
      <c r="D71" s="156">
        <v>3</v>
      </c>
      <c r="E71" s="158">
        <f>+J71*K71+J72*K72+J73*K73</f>
        <v>0.66999999999999993</v>
      </c>
      <c r="F71" s="2" t="s">
        <v>115</v>
      </c>
      <c r="G71" s="19"/>
      <c r="H71" s="9">
        <v>44562</v>
      </c>
      <c r="I71" s="9">
        <v>44648</v>
      </c>
      <c r="J71" s="14">
        <v>0.3</v>
      </c>
      <c r="K71" s="12">
        <v>1</v>
      </c>
      <c r="L71" s="153"/>
    </row>
    <row r="72" spans="1:12" ht="45" x14ac:dyDescent="0.25">
      <c r="A72" s="175"/>
      <c r="B72" s="151"/>
      <c r="C72" s="151"/>
      <c r="D72" s="166"/>
      <c r="E72" s="167"/>
      <c r="F72" s="2" t="s">
        <v>116</v>
      </c>
      <c r="G72" s="19"/>
      <c r="H72" s="9">
        <v>44562</v>
      </c>
      <c r="I72" s="9">
        <v>44926</v>
      </c>
      <c r="J72" s="14">
        <v>0.5</v>
      </c>
      <c r="K72" s="12">
        <v>0.62</v>
      </c>
      <c r="L72" s="155"/>
    </row>
    <row r="73" spans="1:12" ht="45" x14ac:dyDescent="0.25">
      <c r="A73" s="176"/>
      <c r="B73" s="149"/>
      <c r="C73" s="149"/>
      <c r="D73" s="157"/>
      <c r="E73" s="159"/>
      <c r="F73" s="2" t="s">
        <v>117</v>
      </c>
      <c r="G73" s="19"/>
      <c r="H73" s="9">
        <v>44652</v>
      </c>
      <c r="I73" s="9">
        <v>44926</v>
      </c>
      <c r="J73" s="14">
        <v>0.2</v>
      </c>
      <c r="K73" s="12">
        <v>0.3</v>
      </c>
      <c r="L73" s="154"/>
    </row>
    <row r="74" spans="1:12" ht="45" x14ac:dyDescent="0.25">
      <c r="A74" s="174" t="s">
        <v>118</v>
      </c>
      <c r="B74" s="150">
        <v>1</v>
      </c>
      <c r="C74" s="150">
        <v>0.5</v>
      </c>
      <c r="D74" s="156">
        <v>3</v>
      </c>
      <c r="E74" s="158">
        <f>+J74*K74+J75*K75+J76*K76</f>
        <v>0.5</v>
      </c>
      <c r="F74" s="2" t="s">
        <v>119</v>
      </c>
      <c r="G74" s="19"/>
      <c r="H74" s="9">
        <v>44593</v>
      </c>
      <c r="I74" s="9">
        <v>44651</v>
      </c>
      <c r="J74" s="14">
        <v>0.2</v>
      </c>
      <c r="K74" s="12">
        <v>1</v>
      </c>
      <c r="L74" s="153"/>
    </row>
    <row r="75" spans="1:12" x14ac:dyDescent="0.25">
      <c r="A75" s="175"/>
      <c r="B75" s="151"/>
      <c r="C75" s="151"/>
      <c r="D75" s="166"/>
      <c r="E75" s="167"/>
      <c r="F75" s="2" t="s">
        <v>120</v>
      </c>
      <c r="G75" s="19"/>
      <c r="H75" s="9">
        <v>44652</v>
      </c>
      <c r="I75" s="9">
        <v>44742</v>
      </c>
      <c r="J75" s="14">
        <v>0.6</v>
      </c>
      <c r="K75" s="12">
        <v>0.5</v>
      </c>
      <c r="L75" s="155"/>
    </row>
    <row r="76" spans="1:12" ht="60" x14ac:dyDescent="0.25">
      <c r="A76" s="176"/>
      <c r="B76" s="149"/>
      <c r="C76" s="149"/>
      <c r="D76" s="157"/>
      <c r="E76" s="159"/>
      <c r="F76" s="2" t="s">
        <v>121</v>
      </c>
      <c r="G76" s="19"/>
      <c r="H76" s="9">
        <v>44743</v>
      </c>
      <c r="I76" s="9">
        <v>44926</v>
      </c>
      <c r="J76" s="14">
        <v>0.2</v>
      </c>
      <c r="K76" s="12">
        <v>0</v>
      </c>
      <c r="L76" s="154"/>
    </row>
    <row r="77" spans="1:12" ht="57" customHeight="1" x14ac:dyDescent="0.25">
      <c r="A77" s="191" t="s">
        <v>194</v>
      </c>
      <c r="B77" s="150">
        <v>1</v>
      </c>
      <c r="C77" s="152">
        <v>0.2167</v>
      </c>
      <c r="D77" s="156">
        <v>6</v>
      </c>
      <c r="E77" s="158">
        <f>+J77*K77+J78*K78+J79*K79+J80*K80</f>
        <v>0.23002</v>
      </c>
      <c r="F77" s="2" t="s">
        <v>123</v>
      </c>
      <c r="G77" s="19"/>
      <c r="H77" s="9">
        <v>44562</v>
      </c>
      <c r="I77" s="9">
        <v>44620</v>
      </c>
      <c r="J77" s="14">
        <v>0.05</v>
      </c>
      <c r="K77" s="12">
        <v>1</v>
      </c>
      <c r="L77" s="171"/>
    </row>
    <row r="78" spans="1:12" ht="49.5" customHeight="1" x14ac:dyDescent="0.25">
      <c r="A78" s="192"/>
      <c r="B78" s="151"/>
      <c r="C78" s="151"/>
      <c r="D78" s="166"/>
      <c r="E78" s="167"/>
      <c r="F78" s="2" t="s">
        <v>124</v>
      </c>
      <c r="G78" s="19"/>
      <c r="H78" s="9">
        <v>44562</v>
      </c>
      <c r="I78" s="9">
        <v>44926</v>
      </c>
      <c r="J78" s="14">
        <v>0.25</v>
      </c>
      <c r="K78" s="12">
        <v>0.1</v>
      </c>
      <c r="L78" s="155"/>
    </row>
    <row r="79" spans="1:12" ht="96.75" customHeight="1" x14ac:dyDescent="0.25">
      <c r="A79" s="192"/>
      <c r="B79" s="151"/>
      <c r="C79" s="151"/>
      <c r="D79" s="166"/>
      <c r="E79" s="167"/>
      <c r="F79" s="2" t="s">
        <v>125</v>
      </c>
      <c r="G79" s="19">
        <v>58080000</v>
      </c>
      <c r="H79" s="9">
        <v>44562</v>
      </c>
      <c r="I79" s="9">
        <v>44926</v>
      </c>
      <c r="J79" s="14">
        <v>0.6</v>
      </c>
      <c r="K79" s="12">
        <v>0.2167</v>
      </c>
      <c r="L79" s="155"/>
    </row>
    <row r="80" spans="1:12" ht="75.75" customHeight="1" x14ac:dyDescent="0.25">
      <c r="A80" s="193"/>
      <c r="B80" s="149"/>
      <c r="C80" s="149"/>
      <c r="D80" s="157"/>
      <c r="E80" s="159"/>
      <c r="F80" s="2" t="s">
        <v>127</v>
      </c>
      <c r="G80" s="19"/>
      <c r="H80" s="9">
        <v>44896</v>
      </c>
      <c r="I80" s="9">
        <v>44926</v>
      </c>
      <c r="J80" s="14">
        <v>0.1</v>
      </c>
      <c r="K80" s="12">
        <v>0.25</v>
      </c>
      <c r="L80" s="154"/>
    </row>
    <row r="81" spans="1:12" ht="45.75" customHeight="1" x14ac:dyDescent="0.25">
      <c r="A81" s="174" t="s">
        <v>128</v>
      </c>
      <c r="B81" s="150">
        <v>1</v>
      </c>
      <c r="C81" s="148">
        <v>40</v>
      </c>
      <c r="D81" s="156">
        <v>6</v>
      </c>
      <c r="E81" s="158">
        <f>+J81*K81+J82*K82+J83*K83+J84*K84+J85*K85+J86*K86+J87*K87</f>
        <v>0.52400000000000002</v>
      </c>
      <c r="F81" s="2" t="s">
        <v>130</v>
      </c>
      <c r="G81" s="19"/>
      <c r="H81" s="9">
        <v>44593</v>
      </c>
      <c r="I81" s="9">
        <v>44742</v>
      </c>
      <c r="J81" s="14">
        <v>0.05</v>
      </c>
      <c r="K81" s="12">
        <v>1</v>
      </c>
      <c r="L81" s="153"/>
    </row>
    <row r="82" spans="1:12" ht="45" x14ac:dyDescent="0.25">
      <c r="A82" s="175"/>
      <c r="B82" s="151"/>
      <c r="C82" s="151"/>
      <c r="D82" s="166"/>
      <c r="E82" s="167"/>
      <c r="F82" s="2" t="s">
        <v>131</v>
      </c>
      <c r="G82" s="19"/>
      <c r="H82" s="9">
        <v>44593</v>
      </c>
      <c r="I82" s="9">
        <v>44926</v>
      </c>
      <c r="J82" s="14">
        <v>0.05</v>
      </c>
      <c r="K82" s="12">
        <v>1</v>
      </c>
      <c r="L82" s="155"/>
    </row>
    <row r="83" spans="1:12" ht="30" x14ac:dyDescent="0.25">
      <c r="A83" s="175"/>
      <c r="B83" s="151"/>
      <c r="C83" s="151"/>
      <c r="D83" s="166"/>
      <c r="E83" s="167"/>
      <c r="F83" s="2" t="s">
        <v>132</v>
      </c>
      <c r="G83" s="19"/>
      <c r="H83" s="9">
        <v>44593</v>
      </c>
      <c r="I83" s="9">
        <v>44926</v>
      </c>
      <c r="J83" s="14">
        <v>0.1</v>
      </c>
      <c r="K83" s="12">
        <v>0.4</v>
      </c>
      <c r="L83" s="155"/>
    </row>
    <row r="84" spans="1:12" ht="30" x14ac:dyDescent="0.25">
      <c r="A84" s="175"/>
      <c r="B84" s="151"/>
      <c r="C84" s="151"/>
      <c r="D84" s="166"/>
      <c r="E84" s="167"/>
      <c r="F84" s="2" t="s">
        <v>133</v>
      </c>
      <c r="G84" s="19"/>
      <c r="H84" s="9">
        <v>44593</v>
      </c>
      <c r="I84" s="9">
        <v>44926</v>
      </c>
      <c r="J84" s="14">
        <v>0.2</v>
      </c>
      <c r="K84" s="12">
        <v>0.5</v>
      </c>
      <c r="L84" s="155"/>
    </row>
    <row r="85" spans="1:12" ht="30" x14ac:dyDescent="0.25">
      <c r="A85" s="175"/>
      <c r="B85" s="151"/>
      <c r="C85" s="151"/>
      <c r="D85" s="166"/>
      <c r="E85" s="167"/>
      <c r="F85" s="2" t="s">
        <v>134</v>
      </c>
      <c r="G85" s="19"/>
      <c r="H85" s="9">
        <v>44593</v>
      </c>
      <c r="I85" s="9">
        <v>44926</v>
      </c>
      <c r="J85" s="14">
        <v>0.2</v>
      </c>
      <c r="K85" s="12">
        <v>0.5</v>
      </c>
      <c r="L85" s="155"/>
    </row>
    <row r="86" spans="1:12" ht="45" x14ac:dyDescent="0.25">
      <c r="A86" s="175"/>
      <c r="B86" s="151"/>
      <c r="C86" s="151"/>
      <c r="D86" s="166"/>
      <c r="E86" s="167"/>
      <c r="F86" s="2" t="s">
        <v>135</v>
      </c>
      <c r="G86" s="19"/>
      <c r="H86" s="9">
        <v>44593</v>
      </c>
      <c r="I86" s="9">
        <v>44926</v>
      </c>
      <c r="J86" s="14">
        <v>0.2</v>
      </c>
      <c r="K86" s="12">
        <v>0.5</v>
      </c>
      <c r="L86" s="155"/>
    </row>
    <row r="87" spans="1:12" ht="45" x14ac:dyDescent="0.25">
      <c r="A87" s="176"/>
      <c r="B87" s="149"/>
      <c r="C87" s="149"/>
      <c r="D87" s="157"/>
      <c r="E87" s="159"/>
      <c r="F87" s="2" t="s">
        <v>136</v>
      </c>
      <c r="G87" s="19"/>
      <c r="H87" s="9">
        <v>44593</v>
      </c>
      <c r="I87" s="9">
        <v>44926</v>
      </c>
      <c r="J87" s="14">
        <v>0.2</v>
      </c>
      <c r="K87" s="12">
        <v>0.42</v>
      </c>
      <c r="L87" s="154"/>
    </row>
    <row r="90" spans="1:12" ht="189" customHeight="1" x14ac:dyDescent="0.25">
      <c r="A90" s="138" t="s">
        <v>211</v>
      </c>
      <c r="B90" s="138"/>
      <c r="C90" s="138"/>
      <c r="D90" s="138"/>
      <c r="E90" s="138"/>
      <c r="F90" s="138"/>
      <c r="G90" s="138"/>
      <c r="H90" s="138"/>
      <c r="I90" s="138"/>
      <c r="J90" s="138"/>
      <c r="K90" s="138"/>
      <c r="L90" s="138"/>
    </row>
  </sheetData>
  <mergeCells count="152">
    <mergeCell ref="L77:L80"/>
    <mergeCell ref="L81:L87"/>
    <mergeCell ref="L44:L46"/>
    <mergeCell ref="L47:L49"/>
    <mergeCell ref="L30:L31"/>
    <mergeCell ref="L32:L36"/>
    <mergeCell ref="L38:L40"/>
    <mergeCell ref="L41:L43"/>
    <mergeCell ref="A81:A87"/>
    <mergeCell ref="D81:D87"/>
    <mergeCell ref="E81:E87"/>
    <mergeCell ref="A74:A76"/>
    <mergeCell ref="D74:D76"/>
    <mergeCell ref="E74:E76"/>
    <mergeCell ref="A77:A80"/>
    <mergeCell ref="D77:D80"/>
    <mergeCell ref="E77:E80"/>
    <mergeCell ref="A69:A70"/>
    <mergeCell ref="D69:D70"/>
    <mergeCell ref="E69:E70"/>
    <mergeCell ref="A71:A73"/>
    <mergeCell ref="D71:D73"/>
    <mergeCell ref="E71:E73"/>
    <mergeCell ref="A65:A66"/>
    <mergeCell ref="A67:A68"/>
    <mergeCell ref="D67:D68"/>
    <mergeCell ref="E67:E68"/>
    <mergeCell ref="A61:A62"/>
    <mergeCell ref="D61:D62"/>
    <mergeCell ref="E61:E62"/>
    <mergeCell ref="A63:A64"/>
    <mergeCell ref="D63:D64"/>
    <mergeCell ref="E63:E64"/>
    <mergeCell ref="B61:B62"/>
    <mergeCell ref="C61:C62"/>
    <mergeCell ref="B63:B64"/>
    <mergeCell ref="C63:C64"/>
    <mergeCell ref="B65:B66"/>
    <mergeCell ref="C65:C66"/>
    <mergeCell ref="B67:B68"/>
    <mergeCell ref="C67:C68"/>
    <mergeCell ref="A56:A58"/>
    <mergeCell ref="D56:D58"/>
    <mergeCell ref="E56:E58"/>
    <mergeCell ref="A59:A60"/>
    <mergeCell ref="D59:D60"/>
    <mergeCell ref="E59:E60"/>
    <mergeCell ref="A47:A49"/>
    <mergeCell ref="D47:D49"/>
    <mergeCell ref="E47:E49"/>
    <mergeCell ref="A50:A54"/>
    <mergeCell ref="D50:D54"/>
    <mergeCell ref="E50:E54"/>
    <mergeCell ref="B47:B49"/>
    <mergeCell ref="C47:C49"/>
    <mergeCell ref="B50:B54"/>
    <mergeCell ref="C50:C54"/>
    <mergeCell ref="B59:B60"/>
    <mergeCell ref="C59:C60"/>
    <mergeCell ref="A41:A43"/>
    <mergeCell ref="D41:D43"/>
    <mergeCell ref="E41:E43"/>
    <mergeCell ref="A44:A46"/>
    <mergeCell ref="D44:D46"/>
    <mergeCell ref="E44:E46"/>
    <mergeCell ref="A32:A36"/>
    <mergeCell ref="D32:D36"/>
    <mergeCell ref="E32:E36"/>
    <mergeCell ref="A38:A40"/>
    <mergeCell ref="D38:D40"/>
    <mergeCell ref="E38:E40"/>
    <mergeCell ref="C41:C43"/>
    <mergeCell ref="B44:B46"/>
    <mergeCell ref="C44:C46"/>
    <mergeCell ref="B38:B40"/>
    <mergeCell ref="C38:C40"/>
    <mergeCell ref="B41:B43"/>
    <mergeCell ref="B32:B36"/>
    <mergeCell ref="A30:A31"/>
    <mergeCell ref="D30:D31"/>
    <mergeCell ref="E30:E31"/>
    <mergeCell ref="D22:D26"/>
    <mergeCell ref="E22:E26"/>
    <mergeCell ref="A19:A21"/>
    <mergeCell ref="D19:D21"/>
    <mergeCell ref="E19:E21"/>
    <mergeCell ref="B22:B26"/>
    <mergeCell ref="B27:B29"/>
    <mergeCell ref="B30:B31"/>
    <mergeCell ref="L74:L76"/>
    <mergeCell ref="A8:L8"/>
    <mergeCell ref="B9:C9"/>
    <mergeCell ref="L13:L15"/>
    <mergeCell ref="L11:L12"/>
    <mergeCell ref="L19:L21"/>
    <mergeCell ref="L22:L26"/>
    <mergeCell ref="L27:L29"/>
    <mergeCell ref="L16:L17"/>
    <mergeCell ref="L50:L54"/>
    <mergeCell ref="L56:L58"/>
    <mergeCell ref="L59:L60"/>
    <mergeCell ref="A11:A12"/>
    <mergeCell ref="D11:D12"/>
    <mergeCell ref="E11:E12"/>
    <mergeCell ref="A13:A15"/>
    <mergeCell ref="D13:D15"/>
    <mergeCell ref="E13:E15"/>
    <mergeCell ref="A16:A18"/>
    <mergeCell ref="D16:D18"/>
    <mergeCell ref="E16:E18"/>
    <mergeCell ref="A22:A26"/>
    <mergeCell ref="D9:E9"/>
    <mergeCell ref="A27:A29"/>
    <mergeCell ref="L63:L64"/>
    <mergeCell ref="L65:L66"/>
    <mergeCell ref="L67:L68"/>
    <mergeCell ref="L69:L70"/>
    <mergeCell ref="L71:L73"/>
    <mergeCell ref="D65:D66"/>
    <mergeCell ref="E65:E66"/>
    <mergeCell ref="C19:C21"/>
    <mergeCell ref="C22:C26"/>
    <mergeCell ref="C27:C29"/>
    <mergeCell ref="C30:C31"/>
    <mergeCell ref="C32:C36"/>
    <mergeCell ref="G61:G62"/>
    <mergeCell ref="D27:D29"/>
    <mergeCell ref="E27:E29"/>
    <mergeCell ref="A90:L90"/>
    <mergeCell ref="A9:A10"/>
    <mergeCell ref="F9:K9"/>
    <mergeCell ref="L9:L10"/>
    <mergeCell ref="B56:B57"/>
    <mergeCell ref="C56:C57"/>
    <mergeCell ref="B69:B70"/>
    <mergeCell ref="C69:C70"/>
    <mergeCell ref="C71:C73"/>
    <mergeCell ref="B71:B73"/>
    <mergeCell ref="B74:B76"/>
    <mergeCell ref="C74:C76"/>
    <mergeCell ref="B77:B80"/>
    <mergeCell ref="C77:C80"/>
    <mergeCell ref="C81:C87"/>
    <mergeCell ref="B81:B87"/>
    <mergeCell ref="B11:B12"/>
    <mergeCell ref="C11:C12"/>
    <mergeCell ref="B13:B15"/>
    <mergeCell ref="C13:C15"/>
    <mergeCell ref="B16:B18"/>
    <mergeCell ref="C16:C18"/>
    <mergeCell ref="B19:B21"/>
    <mergeCell ref="L61:L62"/>
  </mergeCells>
  <conditionalFormatting sqref="E11:E89 E91:E105">
    <cfRule type="cellIs" dxfId="50" priority="2" operator="between">
      <formula>0.7501</formula>
      <formula>1</formula>
    </cfRule>
    <cfRule type="cellIs" dxfId="49" priority="3" operator="between">
      <formula>0.001</formula>
      <formula>0.5</formula>
    </cfRule>
    <cfRule type="cellIs" dxfId="48" priority="4" operator="between">
      <formula>50%</formula>
      <formula>75%</formula>
    </cfRule>
  </conditionalFormatting>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6"/>
  <sheetViews>
    <sheetView showGridLines="0"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9.5703125" customWidth="1"/>
    <col min="13" max="13" width="5.28515625" hidden="1" customWidth="1"/>
    <col min="14" max="14" width="9.42578125" style="10" bestFit="1" customWidth="1"/>
    <col min="15" max="15" width="45.7109375" bestFit="1" customWidth="1"/>
    <col min="16" max="16" width="12.5703125" style="18" bestFit="1" customWidth="1"/>
    <col min="17" max="17" width="13" customWidth="1"/>
    <col min="18" max="18" width="12.7109375" bestFit="1" customWidth="1"/>
    <col min="19" max="19" width="5.5703125" bestFit="1" customWidth="1"/>
    <col min="20" max="20" width="8.1406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44"/>
      <c r="P10" s="44"/>
      <c r="Q10" s="44"/>
      <c r="R10" s="44"/>
      <c r="S10" s="44"/>
      <c r="T10" s="45"/>
      <c r="U10" s="209"/>
    </row>
    <row r="11" spans="1:21" ht="30" x14ac:dyDescent="0.25">
      <c r="A11" s="140"/>
      <c r="B11" s="43" t="s">
        <v>202</v>
      </c>
      <c r="C11" s="43" t="s">
        <v>218</v>
      </c>
      <c r="D11" s="43" t="s">
        <v>2</v>
      </c>
      <c r="E11" s="43" t="s">
        <v>218</v>
      </c>
      <c r="F11" s="43" t="s">
        <v>2</v>
      </c>
      <c r="G11" s="43" t="s">
        <v>218</v>
      </c>
      <c r="H11" s="43" t="s">
        <v>2</v>
      </c>
      <c r="I11" s="43" t="s">
        <v>218</v>
      </c>
      <c r="J11" s="43" t="s">
        <v>2</v>
      </c>
      <c r="K11" s="132" t="s">
        <v>220</v>
      </c>
      <c r="L11" s="134"/>
      <c r="M11" s="43" t="s">
        <v>4</v>
      </c>
      <c r="N11" s="31" t="s">
        <v>2</v>
      </c>
      <c r="O11" s="30" t="s">
        <v>200</v>
      </c>
      <c r="P11" s="37" t="s">
        <v>195</v>
      </c>
      <c r="Q11" s="36" t="s">
        <v>191</v>
      </c>
      <c r="R11" s="36" t="s">
        <v>192</v>
      </c>
      <c r="S11" s="30" t="s">
        <v>4</v>
      </c>
      <c r="T11" s="30" t="s">
        <v>2</v>
      </c>
      <c r="U11" s="145"/>
    </row>
    <row r="12" spans="1:21" ht="75" x14ac:dyDescent="0.25">
      <c r="A12" s="191" t="s">
        <v>243</v>
      </c>
      <c r="B12" s="180">
        <v>0.8</v>
      </c>
      <c r="C12" s="180">
        <v>0.7</v>
      </c>
      <c r="D12" s="180">
        <v>0.98499999999999999</v>
      </c>
      <c r="E12" s="180">
        <v>0.73</v>
      </c>
      <c r="F12" s="180">
        <v>0.94169999999999998</v>
      </c>
      <c r="G12" s="180">
        <v>0.75</v>
      </c>
      <c r="H12" s="180"/>
      <c r="I12" s="180">
        <v>0.8</v>
      </c>
      <c r="J12" s="180"/>
      <c r="K12" s="160">
        <f>+F12</f>
        <v>0.94169999999999998</v>
      </c>
      <c r="L12" s="202">
        <f>+K12/B12</f>
        <v>1.177125</v>
      </c>
      <c r="M12" s="156">
        <v>3.3</v>
      </c>
      <c r="N12" s="158">
        <f>+S12*T12+S13*T13+S14*T14</f>
        <v>0.29399999999999998</v>
      </c>
      <c r="O12" s="75" t="s">
        <v>318</v>
      </c>
      <c r="P12" s="51" t="s">
        <v>221</v>
      </c>
      <c r="Q12" s="79">
        <v>45017</v>
      </c>
      <c r="R12" s="78">
        <v>45291</v>
      </c>
      <c r="S12" s="76">
        <v>0.35</v>
      </c>
      <c r="T12" s="15">
        <v>0.34</v>
      </c>
      <c r="U12" s="171" t="s">
        <v>323</v>
      </c>
    </row>
    <row r="13" spans="1:21" ht="60" x14ac:dyDescent="0.25">
      <c r="A13" s="192"/>
      <c r="B13" s="161"/>
      <c r="C13" s="194"/>
      <c r="D13" s="194"/>
      <c r="E13" s="194"/>
      <c r="F13" s="194"/>
      <c r="G13" s="194"/>
      <c r="H13" s="194"/>
      <c r="I13" s="194"/>
      <c r="J13" s="194"/>
      <c r="K13" s="161"/>
      <c r="L13" s="203"/>
      <c r="M13" s="166"/>
      <c r="N13" s="167"/>
      <c r="O13" s="75" t="s">
        <v>322</v>
      </c>
      <c r="P13" s="51" t="s">
        <v>221</v>
      </c>
      <c r="Q13" s="79">
        <v>44927</v>
      </c>
      <c r="R13" s="78">
        <v>45291</v>
      </c>
      <c r="S13" s="76">
        <v>0.35</v>
      </c>
      <c r="T13" s="15">
        <v>0.5</v>
      </c>
      <c r="U13" s="155"/>
    </row>
    <row r="14" spans="1:21" ht="61.5" customHeight="1" x14ac:dyDescent="0.25">
      <c r="A14" s="193"/>
      <c r="B14" s="162"/>
      <c r="C14" s="195"/>
      <c r="D14" s="195"/>
      <c r="E14" s="195"/>
      <c r="F14" s="195"/>
      <c r="G14" s="195"/>
      <c r="H14" s="195"/>
      <c r="I14" s="195"/>
      <c r="J14" s="195"/>
      <c r="K14" s="162"/>
      <c r="L14" s="204"/>
      <c r="M14" s="157"/>
      <c r="N14" s="159"/>
      <c r="O14" s="75" t="s">
        <v>244</v>
      </c>
      <c r="P14" s="51" t="s">
        <v>221</v>
      </c>
      <c r="Q14" s="79">
        <v>45231</v>
      </c>
      <c r="R14" s="78">
        <v>45291</v>
      </c>
      <c r="S14" s="76">
        <v>0.3</v>
      </c>
      <c r="T14" s="12">
        <v>0</v>
      </c>
      <c r="U14" s="155"/>
    </row>
    <row r="15" spans="1:21" ht="45" x14ac:dyDescent="0.25">
      <c r="A15" s="191" t="s">
        <v>248</v>
      </c>
      <c r="B15" s="148">
        <v>2</v>
      </c>
      <c r="C15" s="148">
        <v>0</v>
      </c>
      <c r="D15" s="148"/>
      <c r="E15" s="148">
        <v>0</v>
      </c>
      <c r="F15" s="148"/>
      <c r="G15" s="148">
        <v>1</v>
      </c>
      <c r="H15" s="199"/>
      <c r="I15" s="148">
        <v>1</v>
      </c>
      <c r="J15" s="148"/>
      <c r="K15" s="148"/>
      <c r="L15" s="205">
        <f>+K15/B15</f>
        <v>0</v>
      </c>
      <c r="M15" s="156">
        <v>3.33</v>
      </c>
      <c r="N15" s="158">
        <f>+S15*T15+S17*T17</f>
        <v>0.221</v>
      </c>
      <c r="O15" s="75" t="s">
        <v>319</v>
      </c>
      <c r="P15" s="51" t="s">
        <v>221</v>
      </c>
      <c r="Q15" s="79">
        <v>45017</v>
      </c>
      <c r="R15" s="78">
        <v>45291</v>
      </c>
      <c r="S15" s="14">
        <v>0.35</v>
      </c>
      <c r="T15" s="12">
        <v>0.34</v>
      </c>
      <c r="U15" s="153" t="s">
        <v>321</v>
      </c>
    </row>
    <row r="16" spans="1:21" ht="30" x14ac:dyDescent="0.25">
      <c r="A16" s="192"/>
      <c r="B16" s="151"/>
      <c r="C16" s="151"/>
      <c r="D16" s="151"/>
      <c r="E16" s="151"/>
      <c r="F16" s="151"/>
      <c r="G16" s="151"/>
      <c r="H16" s="200"/>
      <c r="I16" s="151"/>
      <c r="J16" s="151"/>
      <c r="K16" s="151"/>
      <c r="L16" s="207"/>
      <c r="M16" s="166"/>
      <c r="N16" s="167"/>
      <c r="O16" s="75" t="s">
        <v>249</v>
      </c>
      <c r="P16" s="51" t="s">
        <v>221</v>
      </c>
      <c r="Q16" s="79">
        <v>45108</v>
      </c>
      <c r="R16" s="78">
        <v>45291</v>
      </c>
      <c r="S16" s="14">
        <v>0.35</v>
      </c>
      <c r="T16" s="12">
        <v>0</v>
      </c>
      <c r="U16" s="155"/>
    </row>
    <row r="17" spans="1:21" ht="45" x14ac:dyDescent="0.25">
      <c r="A17" s="193"/>
      <c r="B17" s="149"/>
      <c r="C17" s="149"/>
      <c r="D17" s="149"/>
      <c r="E17" s="149"/>
      <c r="F17" s="149"/>
      <c r="G17" s="149"/>
      <c r="H17" s="201"/>
      <c r="I17" s="149"/>
      <c r="J17" s="149"/>
      <c r="K17" s="149"/>
      <c r="L17" s="206"/>
      <c r="M17" s="157"/>
      <c r="N17" s="159"/>
      <c r="O17" s="75" t="s">
        <v>320</v>
      </c>
      <c r="P17" s="51" t="s">
        <v>221</v>
      </c>
      <c r="Q17" s="79">
        <v>45017</v>
      </c>
      <c r="R17" s="78">
        <v>45291</v>
      </c>
      <c r="S17" s="14">
        <v>0.3</v>
      </c>
      <c r="T17" s="12">
        <v>0.34</v>
      </c>
      <c r="U17" s="154"/>
    </row>
    <row r="18" spans="1:21" ht="45" customHeight="1" x14ac:dyDescent="0.25">
      <c r="A18" s="191" t="s">
        <v>235</v>
      </c>
      <c r="B18" s="163">
        <v>800</v>
      </c>
      <c r="C18" s="163">
        <v>40</v>
      </c>
      <c r="D18" s="163">
        <v>85.8</v>
      </c>
      <c r="E18" s="163">
        <v>60</v>
      </c>
      <c r="F18" s="163">
        <v>859</v>
      </c>
      <c r="G18" s="163">
        <v>90</v>
      </c>
      <c r="H18" s="199"/>
      <c r="I18" s="163">
        <v>800</v>
      </c>
      <c r="J18" s="163"/>
      <c r="K18" s="163">
        <f>+F18</f>
        <v>859</v>
      </c>
      <c r="L18" s="202">
        <f>+K18/B18</f>
        <v>1.07375</v>
      </c>
      <c r="M18" s="156">
        <v>3.33</v>
      </c>
      <c r="N18" s="158">
        <f>+S18*T18+S19*T19+S20*T20+S21*T21+S23*T23+S22*T22</f>
        <v>0.36900000000000005</v>
      </c>
      <c r="O18" s="75" t="s">
        <v>236</v>
      </c>
      <c r="P18" s="51" t="s">
        <v>221</v>
      </c>
      <c r="Q18" s="78">
        <v>44927</v>
      </c>
      <c r="R18" s="78">
        <v>45291</v>
      </c>
      <c r="S18" s="76">
        <v>0.2</v>
      </c>
      <c r="T18" s="52">
        <v>0.22</v>
      </c>
      <c r="U18" s="171" t="s">
        <v>324</v>
      </c>
    </row>
    <row r="19" spans="1:21" ht="45" x14ac:dyDescent="0.25">
      <c r="A19" s="192"/>
      <c r="B19" s="161"/>
      <c r="C19" s="161"/>
      <c r="D19" s="161"/>
      <c r="E19" s="161"/>
      <c r="F19" s="161"/>
      <c r="G19" s="161"/>
      <c r="H19" s="200"/>
      <c r="I19" s="161"/>
      <c r="J19" s="161"/>
      <c r="K19" s="161"/>
      <c r="L19" s="203"/>
      <c r="M19" s="166"/>
      <c r="N19" s="167"/>
      <c r="O19" s="75" t="s">
        <v>237</v>
      </c>
      <c r="P19" s="51" t="s">
        <v>221</v>
      </c>
      <c r="Q19" s="78">
        <v>44927</v>
      </c>
      <c r="R19" s="78" t="s">
        <v>242</v>
      </c>
      <c r="S19" s="76">
        <v>0.2</v>
      </c>
      <c r="T19" s="52">
        <v>0.2</v>
      </c>
      <c r="U19" s="155"/>
    </row>
    <row r="20" spans="1:21" ht="60" x14ac:dyDescent="0.25">
      <c r="A20" s="192"/>
      <c r="B20" s="161"/>
      <c r="C20" s="161"/>
      <c r="D20" s="161"/>
      <c r="E20" s="161"/>
      <c r="F20" s="161"/>
      <c r="G20" s="161"/>
      <c r="H20" s="200"/>
      <c r="I20" s="161"/>
      <c r="J20" s="161"/>
      <c r="K20" s="161"/>
      <c r="L20" s="203"/>
      <c r="M20" s="166"/>
      <c r="N20" s="167"/>
      <c r="O20" s="120" t="s">
        <v>238</v>
      </c>
      <c r="P20" s="51" t="s">
        <v>221</v>
      </c>
      <c r="Q20" s="78">
        <v>44927</v>
      </c>
      <c r="R20" s="78">
        <v>44957</v>
      </c>
      <c r="S20" s="76">
        <v>0.2</v>
      </c>
      <c r="T20" s="53">
        <v>0.6</v>
      </c>
      <c r="U20" s="155"/>
    </row>
    <row r="21" spans="1:21" ht="45" customHeight="1" x14ac:dyDescent="0.25">
      <c r="A21" s="192"/>
      <c r="B21" s="161"/>
      <c r="C21" s="161"/>
      <c r="D21" s="161"/>
      <c r="E21" s="161"/>
      <c r="F21" s="161"/>
      <c r="G21" s="161"/>
      <c r="H21" s="200"/>
      <c r="I21" s="161"/>
      <c r="J21" s="161"/>
      <c r="K21" s="161"/>
      <c r="L21" s="203"/>
      <c r="M21" s="166"/>
      <c r="N21" s="167"/>
      <c r="O21" s="75" t="s">
        <v>239</v>
      </c>
      <c r="P21" s="51" t="s">
        <v>221</v>
      </c>
      <c r="Q21" s="78">
        <v>44927</v>
      </c>
      <c r="R21" s="78">
        <v>45291</v>
      </c>
      <c r="S21" s="76">
        <v>0.2</v>
      </c>
      <c r="T21" s="12">
        <v>0.5</v>
      </c>
      <c r="U21" s="155"/>
    </row>
    <row r="22" spans="1:21" ht="45" customHeight="1" x14ac:dyDescent="0.25">
      <c r="A22" s="192"/>
      <c r="B22" s="161"/>
      <c r="C22" s="161"/>
      <c r="D22" s="161"/>
      <c r="E22" s="161"/>
      <c r="F22" s="161"/>
      <c r="G22" s="161"/>
      <c r="H22" s="200"/>
      <c r="I22" s="161"/>
      <c r="J22" s="161"/>
      <c r="K22" s="161"/>
      <c r="L22" s="203"/>
      <c r="M22" s="166"/>
      <c r="N22" s="167"/>
      <c r="O22" s="75" t="s">
        <v>240</v>
      </c>
      <c r="P22" s="51"/>
      <c r="Q22" s="79">
        <v>44927</v>
      </c>
      <c r="R22" s="78">
        <v>45291</v>
      </c>
      <c r="S22" s="77">
        <v>0.1</v>
      </c>
      <c r="T22" s="52">
        <v>0.5</v>
      </c>
      <c r="U22" s="155"/>
    </row>
    <row r="23" spans="1:21" ht="45" x14ac:dyDescent="0.25">
      <c r="A23" s="193"/>
      <c r="B23" s="162"/>
      <c r="C23" s="162"/>
      <c r="D23" s="162"/>
      <c r="E23" s="162"/>
      <c r="F23" s="162"/>
      <c r="G23" s="162"/>
      <c r="H23" s="201"/>
      <c r="I23" s="162"/>
      <c r="J23" s="162"/>
      <c r="K23" s="162"/>
      <c r="L23" s="204"/>
      <c r="M23" s="157"/>
      <c r="N23" s="159"/>
      <c r="O23" s="75" t="s">
        <v>241</v>
      </c>
      <c r="P23" s="51" t="s">
        <v>221</v>
      </c>
      <c r="Q23" s="79">
        <v>45047</v>
      </c>
      <c r="R23" s="78">
        <v>45291</v>
      </c>
      <c r="S23" s="77">
        <v>0.1</v>
      </c>
      <c r="T23" s="12">
        <v>0.15</v>
      </c>
      <c r="U23" s="154"/>
    </row>
    <row r="24" spans="1:21" ht="47.25" customHeight="1" x14ac:dyDescent="0.25">
      <c r="A24" s="191" t="s">
        <v>245</v>
      </c>
      <c r="B24" s="148">
        <v>2</v>
      </c>
      <c r="C24" s="148">
        <v>0</v>
      </c>
      <c r="D24" s="148"/>
      <c r="E24" s="148">
        <v>0</v>
      </c>
      <c r="F24" s="148"/>
      <c r="G24" s="148">
        <v>1</v>
      </c>
      <c r="H24" s="199"/>
      <c r="I24" s="148">
        <v>1</v>
      </c>
      <c r="J24" s="148"/>
      <c r="K24" s="148"/>
      <c r="L24" s="205">
        <f>+K24/B24</f>
        <v>0</v>
      </c>
      <c r="M24" s="156">
        <v>6</v>
      </c>
      <c r="N24" s="158">
        <f>+S24*T24+S25*T25</f>
        <v>0.45</v>
      </c>
      <c r="O24" s="75" t="s">
        <v>246</v>
      </c>
      <c r="P24" s="51" t="s">
        <v>221</v>
      </c>
      <c r="Q24" s="78">
        <v>45017</v>
      </c>
      <c r="R24" s="78">
        <v>45199</v>
      </c>
      <c r="S24" s="14">
        <v>0.5</v>
      </c>
      <c r="T24" s="12">
        <v>0.5</v>
      </c>
      <c r="U24" s="171" t="s">
        <v>325</v>
      </c>
    </row>
    <row r="25" spans="1:21" ht="81.75" customHeight="1" x14ac:dyDescent="0.25">
      <c r="A25" s="193"/>
      <c r="B25" s="149"/>
      <c r="C25" s="149"/>
      <c r="D25" s="149"/>
      <c r="E25" s="149"/>
      <c r="F25" s="149"/>
      <c r="G25" s="149"/>
      <c r="H25" s="201"/>
      <c r="I25" s="149"/>
      <c r="J25" s="149"/>
      <c r="K25" s="149"/>
      <c r="L25" s="206"/>
      <c r="M25" s="157"/>
      <c r="N25" s="159"/>
      <c r="O25" s="75" t="s">
        <v>247</v>
      </c>
      <c r="P25" s="51" t="s">
        <v>221</v>
      </c>
      <c r="Q25" s="78">
        <v>45017</v>
      </c>
      <c r="R25" s="78">
        <v>45291</v>
      </c>
      <c r="S25" s="14">
        <v>0.5</v>
      </c>
      <c r="T25" s="12">
        <v>0.4</v>
      </c>
      <c r="U25" s="154"/>
    </row>
    <row r="26" spans="1:21" x14ac:dyDescent="0.25">
      <c r="L26" s="110">
        <f>AVERAGE(L12:L25)</f>
        <v>0.56271874999999993</v>
      </c>
      <c r="N26" s="10">
        <f>AVERAGE(N12:N24)</f>
        <v>0.33350000000000002</v>
      </c>
    </row>
  </sheetData>
  <mergeCells count="72">
    <mergeCell ref="U12:U14"/>
    <mergeCell ref="H12:H14"/>
    <mergeCell ref="J12:J14"/>
    <mergeCell ref="L12:L14"/>
    <mergeCell ref="A8:U8"/>
    <mergeCell ref="A9:A11"/>
    <mergeCell ref="M9:N9"/>
    <mergeCell ref="O9:T9"/>
    <mergeCell ref="U9:U11"/>
    <mergeCell ref="K10:L10"/>
    <mergeCell ref="K11:L11"/>
    <mergeCell ref="A12:A14"/>
    <mergeCell ref="B12:B14"/>
    <mergeCell ref="K12:K14"/>
    <mergeCell ref="M12:M14"/>
    <mergeCell ref="N12:N14"/>
    <mergeCell ref="U18:U23"/>
    <mergeCell ref="A15:A17"/>
    <mergeCell ref="B15:B17"/>
    <mergeCell ref="K15:K17"/>
    <mergeCell ref="M15:M17"/>
    <mergeCell ref="N15:N17"/>
    <mergeCell ref="U15:U17"/>
    <mergeCell ref="I15:I17"/>
    <mergeCell ref="J15:J17"/>
    <mergeCell ref="D15:D17"/>
    <mergeCell ref="L15:L17"/>
    <mergeCell ref="C18:C23"/>
    <mergeCell ref="A18:A23"/>
    <mergeCell ref="B18:B23"/>
    <mergeCell ref="K18:K23"/>
    <mergeCell ref="N18:N23"/>
    <mergeCell ref="N24:N25"/>
    <mergeCell ref="U24:U25"/>
    <mergeCell ref="C24:C25"/>
    <mergeCell ref="D24:D25"/>
    <mergeCell ref="E24:E25"/>
    <mergeCell ref="L24:L25"/>
    <mergeCell ref="J24:J25"/>
    <mergeCell ref="H24:H25"/>
    <mergeCell ref="I24:I25"/>
    <mergeCell ref="M24:M25"/>
    <mergeCell ref="M18:M23"/>
    <mergeCell ref="I18:I23"/>
    <mergeCell ref="J18:J23"/>
    <mergeCell ref="I10:J10"/>
    <mergeCell ref="G10:H10"/>
    <mergeCell ref="G15:G17"/>
    <mergeCell ref="H15:H17"/>
    <mergeCell ref="L18:L23"/>
    <mergeCell ref="G18:G23"/>
    <mergeCell ref="H18:H23"/>
    <mergeCell ref="C15:C17"/>
    <mergeCell ref="E15:E17"/>
    <mergeCell ref="F15:F17"/>
    <mergeCell ref="F18:F23"/>
    <mergeCell ref="E18:E23"/>
    <mergeCell ref="A24:A25"/>
    <mergeCell ref="B24:B25"/>
    <mergeCell ref="K24:K25"/>
    <mergeCell ref="D18:D23"/>
    <mergeCell ref="F24:F25"/>
    <mergeCell ref="G24:G25"/>
    <mergeCell ref="E12:E14"/>
    <mergeCell ref="F12:F14"/>
    <mergeCell ref="G12:G14"/>
    <mergeCell ref="I12:I14"/>
    <mergeCell ref="B9:L9"/>
    <mergeCell ref="E10:F10"/>
    <mergeCell ref="C10:D10"/>
    <mergeCell ref="C12:C14"/>
    <mergeCell ref="D12:D14"/>
  </mergeCells>
  <conditionalFormatting sqref="N12:N40">
    <cfRule type="cellIs" dxfId="47" priority="4" operator="between">
      <formula>0.7501</formula>
      <formula>1</formula>
    </cfRule>
    <cfRule type="cellIs" dxfId="46" priority="5" operator="between">
      <formula>0.001</formula>
      <formula>0.5</formula>
    </cfRule>
    <cfRule type="cellIs" dxfId="45" priority="6" operator="between">
      <formula>50%</formula>
      <formula>75%</formula>
    </cfRule>
  </conditionalFormatting>
  <conditionalFormatting sqref="L26">
    <cfRule type="cellIs" dxfId="44" priority="1" operator="between">
      <formula>0.7501</formula>
      <formula>1</formula>
    </cfRule>
    <cfRule type="cellIs" dxfId="43" priority="2" operator="between">
      <formula>0.001</formula>
      <formula>0.5</formula>
    </cfRule>
    <cfRule type="cellIs" dxfId="42" priority="3" operator="between">
      <formula>50%</formula>
      <formula>75%</formula>
    </cfRule>
  </conditionalFormatting>
  <pageMargins left="0.75" right="0.75" top="1" bottom="1" header="0.5" footer="0.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U46"/>
  <sheetViews>
    <sheetView showGridLines="0"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8.140625" bestFit="1" customWidth="1"/>
    <col min="21" max="21" width="84.7109375"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1"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1" ht="133.5" customHeight="1" x14ac:dyDescent="0.25">
      <c r="A12" s="199" t="s">
        <v>70</v>
      </c>
      <c r="B12" s="70">
        <v>1</v>
      </c>
      <c r="C12" s="69">
        <v>0</v>
      </c>
      <c r="D12" s="70"/>
      <c r="E12" s="70">
        <v>0.3</v>
      </c>
      <c r="F12" s="121">
        <v>0.3</v>
      </c>
      <c r="G12" s="70">
        <v>0.6</v>
      </c>
      <c r="H12" s="69"/>
      <c r="I12" s="70">
        <v>1</v>
      </c>
      <c r="J12" s="70"/>
      <c r="K12" s="70">
        <f>+F12</f>
        <v>0.3</v>
      </c>
      <c r="L12" s="122">
        <f>+K12/B12</f>
        <v>0.3</v>
      </c>
      <c r="M12" s="71"/>
      <c r="N12" s="215">
        <f>+S12*T12+T13*S13</f>
        <v>0.22</v>
      </c>
      <c r="O12" s="75" t="s">
        <v>268</v>
      </c>
      <c r="P12" s="19">
        <v>231000000</v>
      </c>
      <c r="Q12" s="78">
        <v>44986</v>
      </c>
      <c r="R12" s="78">
        <v>45291</v>
      </c>
      <c r="S12" s="14">
        <v>0.6</v>
      </c>
      <c r="T12" s="115">
        <v>0.3</v>
      </c>
      <c r="U12" s="226" t="s">
        <v>329</v>
      </c>
    </row>
    <row r="13" spans="1:21" ht="151.5" customHeight="1" x14ac:dyDescent="0.25">
      <c r="A13" s="214"/>
      <c r="B13" s="90">
        <v>2</v>
      </c>
      <c r="C13" s="91">
        <v>0</v>
      </c>
      <c r="D13" s="92"/>
      <c r="E13" s="91">
        <v>0</v>
      </c>
      <c r="F13" s="91"/>
      <c r="G13" s="91">
        <v>1</v>
      </c>
      <c r="H13" s="91"/>
      <c r="I13" s="91">
        <v>1</v>
      </c>
      <c r="J13" s="92"/>
      <c r="K13" s="91"/>
      <c r="L13" s="113">
        <f>+K13/B13</f>
        <v>0</v>
      </c>
      <c r="M13" s="89"/>
      <c r="N13" s="216"/>
      <c r="O13" s="75" t="s">
        <v>72</v>
      </c>
      <c r="P13" s="19">
        <v>100000000</v>
      </c>
      <c r="Q13" s="78">
        <v>44986</v>
      </c>
      <c r="R13" s="78">
        <v>45199</v>
      </c>
      <c r="S13" s="14">
        <v>0.4</v>
      </c>
      <c r="T13" s="115">
        <v>0.1</v>
      </c>
      <c r="U13" s="227"/>
    </row>
    <row r="14" spans="1:21" ht="105.75" customHeight="1" x14ac:dyDescent="0.25">
      <c r="A14" s="213" t="s">
        <v>269</v>
      </c>
      <c r="B14" s="217">
        <v>1</v>
      </c>
      <c r="C14" s="219">
        <v>0</v>
      </c>
      <c r="D14" s="221">
        <v>0</v>
      </c>
      <c r="E14" s="219">
        <v>0.3</v>
      </c>
      <c r="F14" s="219">
        <v>0.35</v>
      </c>
      <c r="G14" s="219">
        <v>0.6</v>
      </c>
      <c r="H14" s="221"/>
      <c r="I14" s="219">
        <v>1</v>
      </c>
      <c r="J14" s="221"/>
      <c r="K14" s="221">
        <f>+F14</f>
        <v>0.35</v>
      </c>
      <c r="L14" s="222">
        <f>+F14</f>
        <v>0.35</v>
      </c>
      <c r="M14" s="221"/>
      <c r="N14" s="224">
        <f>+S14*T14+S15*T15</f>
        <v>0.32200000000000001</v>
      </c>
      <c r="O14" s="75" t="s">
        <v>270</v>
      </c>
      <c r="P14" s="21">
        <v>294100000</v>
      </c>
      <c r="Q14" s="78">
        <v>44986</v>
      </c>
      <c r="R14" s="78">
        <v>45291</v>
      </c>
      <c r="S14" s="14">
        <v>0.6</v>
      </c>
      <c r="T14" s="12">
        <v>0.35</v>
      </c>
      <c r="U14" s="211" t="s">
        <v>326</v>
      </c>
    </row>
    <row r="15" spans="1:21" ht="45" x14ac:dyDescent="0.25">
      <c r="A15" s="214"/>
      <c r="B15" s="218"/>
      <c r="C15" s="220"/>
      <c r="D15" s="220"/>
      <c r="E15" s="220"/>
      <c r="F15" s="220"/>
      <c r="G15" s="220"/>
      <c r="H15" s="220"/>
      <c r="I15" s="220"/>
      <c r="J15" s="220"/>
      <c r="K15" s="220"/>
      <c r="L15" s="223"/>
      <c r="M15" s="220"/>
      <c r="N15" s="225"/>
      <c r="O15" s="75" t="s">
        <v>271</v>
      </c>
      <c r="P15" s="93"/>
      <c r="Q15" s="78">
        <v>44986</v>
      </c>
      <c r="R15" s="78">
        <v>45291</v>
      </c>
      <c r="S15" s="14">
        <v>0.4</v>
      </c>
      <c r="T15" s="12">
        <v>0.28000000000000003</v>
      </c>
      <c r="U15" s="212"/>
    </row>
    <row r="16" spans="1:21" ht="120.75" customHeight="1" x14ac:dyDescent="0.25">
      <c r="A16" s="228" t="s">
        <v>261</v>
      </c>
      <c r="B16" s="231">
        <v>1</v>
      </c>
      <c r="C16" s="232">
        <v>0</v>
      </c>
      <c r="D16" s="146">
        <v>0</v>
      </c>
      <c r="E16" s="231">
        <v>0.3</v>
      </c>
      <c r="F16" s="146">
        <v>6.55</v>
      </c>
      <c r="G16" s="231">
        <v>0.5</v>
      </c>
      <c r="H16" s="235"/>
      <c r="I16" s="231">
        <v>1</v>
      </c>
      <c r="J16" s="146"/>
      <c r="K16" s="238">
        <v>6.5500000000000003E-2</v>
      </c>
      <c r="L16" s="241">
        <f>+K16/B16</f>
        <v>6.5500000000000003E-2</v>
      </c>
      <c r="M16" s="156"/>
      <c r="N16" s="158">
        <f>+S16*T16+S17*T17+S18*T18</f>
        <v>0.03</v>
      </c>
      <c r="O16" s="84" t="s">
        <v>262</v>
      </c>
      <c r="P16" s="22">
        <v>69300000</v>
      </c>
      <c r="Q16" s="87">
        <v>44928</v>
      </c>
      <c r="R16" s="87">
        <v>45122</v>
      </c>
      <c r="S16" s="14">
        <v>0.2</v>
      </c>
      <c r="T16" s="12">
        <v>0.15</v>
      </c>
      <c r="U16" s="171" t="s">
        <v>328</v>
      </c>
    </row>
    <row r="17" spans="1:21" ht="127.5" customHeight="1" x14ac:dyDescent="0.25">
      <c r="A17" s="229"/>
      <c r="B17" s="188"/>
      <c r="C17" s="233"/>
      <c r="D17" s="188"/>
      <c r="E17" s="188"/>
      <c r="F17" s="188"/>
      <c r="G17" s="188"/>
      <c r="H17" s="236"/>
      <c r="I17" s="188"/>
      <c r="J17" s="188"/>
      <c r="K17" s="239"/>
      <c r="L17" s="242"/>
      <c r="M17" s="166"/>
      <c r="N17" s="167"/>
      <c r="O17" s="84" t="s">
        <v>64</v>
      </c>
      <c r="P17" s="26">
        <v>1350400000</v>
      </c>
      <c r="Q17" s="87">
        <v>44986</v>
      </c>
      <c r="R17" s="87">
        <v>45169</v>
      </c>
      <c r="S17" s="14">
        <v>0.6</v>
      </c>
      <c r="T17" s="12">
        <v>0</v>
      </c>
      <c r="U17" s="155"/>
    </row>
    <row r="18" spans="1:21" ht="66" customHeight="1" x14ac:dyDescent="0.25">
      <c r="A18" s="230"/>
      <c r="B18" s="147"/>
      <c r="C18" s="234"/>
      <c r="D18" s="147"/>
      <c r="E18" s="147"/>
      <c r="F18" s="147"/>
      <c r="G18" s="147"/>
      <c r="H18" s="237"/>
      <c r="I18" s="147"/>
      <c r="J18" s="147"/>
      <c r="K18" s="240"/>
      <c r="L18" s="243"/>
      <c r="M18" s="157"/>
      <c r="N18" s="159"/>
      <c r="O18" s="84" t="s">
        <v>263</v>
      </c>
      <c r="P18" s="23">
        <v>80300000</v>
      </c>
      <c r="Q18" s="87">
        <v>44986</v>
      </c>
      <c r="R18" s="87">
        <v>45291</v>
      </c>
      <c r="S18" s="14">
        <v>0.2</v>
      </c>
      <c r="T18" s="12">
        <v>0</v>
      </c>
      <c r="U18" s="154"/>
    </row>
    <row r="19" spans="1:21" ht="60" customHeight="1" x14ac:dyDescent="0.25">
      <c r="A19" s="199" t="s">
        <v>264</v>
      </c>
      <c r="B19" s="148">
        <v>1</v>
      </c>
      <c r="C19" s="148">
        <v>0</v>
      </c>
      <c r="D19" s="148">
        <v>0</v>
      </c>
      <c r="E19" s="244">
        <v>0</v>
      </c>
      <c r="F19" s="148"/>
      <c r="G19" s="148">
        <v>1</v>
      </c>
      <c r="H19" s="163"/>
      <c r="I19" s="199">
        <v>1</v>
      </c>
      <c r="J19" s="199"/>
      <c r="K19" s="148"/>
      <c r="L19" s="205">
        <f>+K19/B19</f>
        <v>0</v>
      </c>
      <c r="M19" s="251"/>
      <c r="N19" s="158">
        <f>+S19*T19+S20*T20+S21*T21</f>
        <v>0.44</v>
      </c>
      <c r="O19" s="84" t="s">
        <v>265</v>
      </c>
      <c r="P19" s="19">
        <v>45600000</v>
      </c>
      <c r="Q19" s="87">
        <v>44958</v>
      </c>
      <c r="R19" s="87">
        <v>45169</v>
      </c>
      <c r="S19" s="14">
        <v>0.3</v>
      </c>
      <c r="T19" s="12">
        <v>0.8</v>
      </c>
      <c r="U19" s="249" t="s">
        <v>337</v>
      </c>
    </row>
    <row r="20" spans="1:21" ht="45" x14ac:dyDescent="0.25">
      <c r="A20" s="200"/>
      <c r="B20" s="151"/>
      <c r="C20" s="151"/>
      <c r="D20" s="151"/>
      <c r="E20" s="151"/>
      <c r="F20" s="151"/>
      <c r="G20" s="151"/>
      <c r="H20" s="161"/>
      <c r="I20" s="200"/>
      <c r="J20" s="200"/>
      <c r="K20" s="151"/>
      <c r="L20" s="207"/>
      <c r="M20" s="252"/>
      <c r="N20" s="167"/>
      <c r="O20" s="84" t="s">
        <v>266</v>
      </c>
      <c r="P20" s="19"/>
      <c r="Q20" s="87">
        <v>44958</v>
      </c>
      <c r="R20" s="87">
        <v>45169</v>
      </c>
      <c r="S20" s="14">
        <v>0.5</v>
      </c>
      <c r="T20" s="12">
        <v>0.4</v>
      </c>
      <c r="U20" s="250"/>
    </row>
    <row r="21" spans="1:21" ht="66.75" customHeight="1" x14ac:dyDescent="0.25">
      <c r="A21" s="200"/>
      <c r="B21" s="149"/>
      <c r="C21" s="149"/>
      <c r="D21" s="149"/>
      <c r="E21" s="149"/>
      <c r="F21" s="149"/>
      <c r="G21" s="149"/>
      <c r="H21" s="162"/>
      <c r="I21" s="201"/>
      <c r="J21" s="201"/>
      <c r="K21" s="149"/>
      <c r="L21" s="206"/>
      <c r="M21" s="252"/>
      <c r="N21" s="167"/>
      <c r="O21" s="88" t="s">
        <v>267</v>
      </c>
      <c r="P21" s="73">
        <v>10000000</v>
      </c>
      <c r="Q21" s="85">
        <v>44986</v>
      </c>
      <c r="R21" s="85">
        <v>45291</v>
      </c>
      <c r="S21" s="72">
        <v>0.2</v>
      </c>
      <c r="T21" s="74"/>
      <c r="U21" s="250"/>
    </row>
    <row r="22" spans="1:21" ht="69" customHeight="1" x14ac:dyDescent="0.25">
      <c r="A22" s="245" t="s">
        <v>260</v>
      </c>
      <c r="B22" s="148">
        <v>100</v>
      </c>
      <c r="C22" s="148">
        <v>10</v>
      </c>
      <c r="D22" s="148">
        <v>0</v>
      </c>
      <c r="E22" s="148">
        <v>50</v>
      </c>
      <c r="F22" s="148">
        <v>50</v>
      </c>
      <c r="G22" s="148">
        <v>75</v>
      </c>
      <c r="H22" s="199"/>
      <c r="I22" s="199">
        <v>100</v>
      </c>
      <c r="J22" s="199"/>
      <c r="K22" s="148">
        <f>+F22</f>
        <v>50</v>
      </c>
      <c r="L22" s="205">
        <f>+K22/B22</f>
        <v>0.5</v>
      </c>
      <c r="M22" s="156"/>
      <c r="N22" s="172">
        <f>S22*T22+S23*T23</f>
        <v>0.55000000000000004</v>
      </c>
      <c r="O22" s="84" t="s">
        <v>327</v>
      </c>
      <c r="P22" s="19">
        <v>69300000</v>
      </c>
      <c r="Q22" s="85">
        <v>44928</v>
      </c>
      <c r="R22" s="85">
        <v>45290</v>
      </c>
      <c r="S22" s="14">
        <v>0.5</v>
      </c>
      <c r="T22" s="12">
        <v>0.6</v>
      </c>
      <c r="U22" s="247" t="s">
        <v>346</v>
      </c>
    </row>
    <row r="23" spans="1:21" ht="65.25" customHeight="1" x14ac:dyDescent="0.25">
      <c r="A23" s="246"/>
      <c r="B23" s="149"/>
      <c r="C23" s="149"/>
      <c r="D23" s="149"/>
      <c r="E23" s="149"/>
      <c r="F23" s="149"/>
      <c r="G23" s="149"/>
      <c r="H23" s="201"/>
      <c r="I23" s="201"/>
      <c r="J23" s="201"/>
      <c r="K23" s="149"/>
      <c r="L23" s="206"/>
      <c r="M23" s="157"/>
      <c r="N23" s="173"/>
      <c r="O23" s="84" t="s">
        <v>259</v>
      </c>
      <c r="P23" s="19"/>
      <c r="Q23" s="85">
        <v>44986</v>
      </c>
      <c r="R23" s="85">
        <v>45230</v>
      </c>
      <c r="S23" s="14">
        <v>0.5</v>
      </c>
      <c r="T23" s="12">
        <v>0.5</v>
      </c>
      <c r="U23" s="248"/>
    </row>
    <row r="24" spans="1:21" x14ac:dyDescent="0.25">
      <c r="L24" s="123">
        <f>+AVERAGE(L12:L23)</f>
        <v>0.20258333333333334</v>
      </c>
      <c r="N24" s="123">
        <f>AVERAGE(N12:N23)</f>
        <v>0.31240000000000001</v>
      </c>
    </row>
    <row r="43" spans="15:15" x14ac:dyDescent="0.25">
      <c r="O43" s="18"/>
    </row>
    <row r="44" spans="15:15" x14ac:dyDescent="0.25">
      <c r="O44" s="18"/>
    </row>
    <row r="45" spans="15:15" x14ac:dyDescent="0.25">
      <c r="O45" s="18"/>
    </row>
    <row r="46" spans="15:15" x14ac:dyDescent="0.25">
      <c r="O46" s="18"/>
    </row>
  </sheetData>
  <mergeCells count="75">
    <mergeCell ref="F19:F21"/>
    <mergeCell ref="G19:G21"/>
    <mergeCell ref="N19:N21"/>
    <mergeCell ref="U19:U21"/>
    <mergeCell ref="H19:H21"/>
    <mergeCell ref="I19:I21"/>
    <mergeCell ref="J19:J21"/>
    <mergeCell ref="K19:K21"/>
    <mergeCell ref="L19:L21"/>
    <mergeCell ref="M19:M21"/>
    <mergeCell ref="F22:F23"/>
    <mergeCell ref="G22:G23"/>
    <mergeCell ref="H22:H23"/>
    <mergeCell ref="U22:U23"/>
    <mergeCell ref="I22:I23"/>
    <mergeCell ref="J22:J23"/>
    <mergeCell ref="K22:K23"/>
    <mergeCell ref="L22:L23"/>
    <mergeCell ref="M22:M23"/>
    <mergeCell ref="N22:N23"/>
    <mergeCell ref="A22:A23"/>
    <mergeCell ref="B22:B23"/>
    <mergeCell ref="C22:C23"/>
    <mergeCell ref="D22:D23"/>
    <mergeCell ref="E22:E23"/>
    <mergeCell ref="A19:A21"/>
    <mergeCell ref="B19:B21"/>
    <mergeCell ref="C19:C21"/>
    <mergeCell ref="D19:D21"/>
    <mergeCell ref="E19:E21"/>
    <mergeCell ref="N16:N18"/>
    <mergeCell ref="U16:U18"/>
    <mergeCell ref="A16:A18"/>
    <mergeCell ref="B16:B18"/>
    <mergeCell ref="C16:C18"/>
    <mergeCell ref="D16:D18"/>
    <mergeCell ref="E16:E18"/>
    <mergeCell ref="F16:F18"/>
    <mergeCell ref="G16:G18"/>
    <mergeCell ref="H16:H18"/>
    <mergeCell ref="I16:I18"/>
    <mergeCell ref="J16:J18"/>
    <mergeCell ref="K16:K18"/>
    <mergeCell ref="L16:L18"/>
    <mergeCell ref="M16:M18"/>
    <mergeCell ref="A12:A13"/>
    <mergeCell ref="A8:U8"/>
    <mergeCell ref="A9:A11"/>
    <mergeCell ref="M9:N9"/>
    <mergeCell ref="O9:T9"/>
    <mergeCell ref="U9:U11"/>
    <mergeCell ref="C10:D10"/>
    <mergeCell ref="E10:F10"/>
    <mergeCell ref="G10:H10"/>
    <mergeCell ref="I10:J10"/>
    <mergeCell ref="K10:L10"/>
    <mergeCell ref="K11:L11"/>
    <mergeCell ref="B9:L9"/>
    <mergeCell ref="U12:U13"/>
    <mergeCell ref="U14:U15"/>
    <mergeCell ref="A14:A15"/>
    <mergeCell ref="N12:N13"/>
    <mergeCell ref="B14:B15"/>
    <mergeCell ref="C14:C15"/>
    <mergeCell ref="D14:D15"/>
    <mergeCell ref="E14:E15"/>
    <mergeCell ref="F14:F15"/>
    <mergeCell ref="G14:G15"/>
    <mergeCell ref="H14:H15"/>
    <mergeCell ref="I14:I15"/>
    <mergeCell ref="J14:J15"/>
    <mergeCell ref="K14:K15"/>
    <mergeCell ref="L14:L15"/>
    <mergeCell ref="M14:M15"/>
    <mergeCell ref="N14:N15"/>
  </mergeCells>
  <conditionalFormatting sqref="N12 N22:N38 N14 N16:N19">
    <cfRule type="cellIs" dxfId="41" priority="7" operator="between">
      <formula>0.7501</formula>
      <formula>1</formula>
    </cfRule>
    <cfRule type="cellIs" dxfId="40" priority="8" operator="between">
      <formula>0.001</formula>
      <formula>0.5</formula>
    </cfRule>
    <cfRule type="cellIs" dxfId="39" priority="9" operator="between">
      <formula>50%</formula>
      <formula>75%</formula>
    </cfRule>
  </conditionalFormatting>
  <conditionalFormatting sqref="L24">
    <cfRule type="cellIs" dxfId="38" priority="1" operator="between">
      <formula>0.7501</formula>
      <formula>1</formula>
    </cfRule>
    <cfRule type="cellIs" dxfId="37" priority="2" operator="between">
      <formula>0.001</formula>
      <formula>0.5</formula>
    </cfRule>
    <cfRule type="cellIs" dxfId="36" priority="3" operator="between">
      <formula>50%</formula>
      <formula>75%</formula>
    </cfRule>
  </conditionalFormatting>
  <pageMargins left="0.75" right="0.75" top="1" bottom="1" header="0.5" footer="0.5"/>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V18"/>
  <sheetViews>
    <sheetView showGridLines="0"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8.85546875" style="18" bestFit="1"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1"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1" ht="85.5" customHeight="1" x14ac:dyDescent="0.25">
      <c r="A12" s="245" t="s">
        <v>250</v>
      </c>
      <c r="B12" s="148">
        <v>6</v>
      </c>
      <c r="C12" s="148">
        <v>1</v>
      </c>
      <c r="D12" s="148">
        <v>1</v>
      </c>
      <c r="E12" s="148">
        <v>4</v>
      </c>
      <c r="F12" s="148">
        <v>4</v>
      </c>
      <c r="G12" s="148">
        <v>4</v>
      </c>
      <c r="H12" s="199"/>
      <c r="I12" s="148">
        <v>6</v>
      </c>
      <c r="J12" s="148" t="s">
        <v>253</v>
      </c>
      <c r="K12" s="148">
        <f>+F12</f>
        <v>4</v>
      </c>
      <c r="L12" s="205">
        <f>+K12/B12</f>
        <v>0.66666666666666663</v>
      </c>
      <c r="M12" s="156">
        <v>3.8</v>
      </c>
      <c r="N12" s="172">
        <f>+S12*T12+S13*T13</f>
        <v>0.43</v>
      </c>
      <c r="O12" s="75" t="s">
        <v>251</v>
      </c>
      <c r="P12" s="32">
        <v>8000000000</v>
      </c>
      <c r="Q12" s="78">
        <v>44986</v>
      </c>
      <c r="R12" s="78">
        <v>45291</v>
      </c>
      <c r="S12" s="34">
        <v>0.5</v>
      </c>
      <c r="T12" s="80">
        <v>0.86</v>
      </c>
      <c r="U12" s="171" t="s">
        <v>336</v>
      </c>
    </row>
    <row r="13" spans="1:21" ht="92.25" customHeight="1" x14ac:dyDescent="0.25">
      <c r="A13" s="246"/>
      <c r="B13" s="149"/>
      <c r="C13" s="149"/>
      <c r="D13" s="149"/>
      <c r="E13" s="149"/>
      <c r="F13" s="149"/>
      <c r="G13" s="149"/>
      <c r="H13" s="201"/>
      <c r="I13" s="149"/>
      <c r="J13" s="149"/>
      <c r="K13" s="149"/>
      <c r="L13" s="206"/>
      <c r="M13" s="157"/>
      <c r="N13" s="173"/>
      <c r="O13" s="75" t="s">
        <v>252</v>
      </c>
      <c r="P13" s="19">
        <v>0</v>
      </c>
      <c r="Q13" s="78">
        <v>45078</v>
      </c>
      <c r="R13" s="78">
        <v>45291</v>
      </c>
      <c r="S13" s="14">
        <v>0.5</v>
      </c>
      <c r="T13" s="15">
        <v>0</v>
      </c>
      <c r="U13" s="155"/>
    </row>
    <row r="14" spans="1:21" ht="106.5" customHeight="1" x14ac:dyDescent="0.25">
      <c r="A14" s="191" t="s">
        <v>257</v>
      </c>
      <c r="B14" s="151">
        <v>40</v>
      </c>
      <c r="C14" s="244">
        <v>0</v>
      </c>
      <c r="D14" s="244">
        <v>0</v>
      </c>
      <c r="E14" s="244">
        <v>3</v>
      </c>
      <c r="F14" s="244">
        <v>3</v>
      </c>
      <c r="G14" s="244">
        <v>20</v>
      </c>
      <c r="H14" s="253"/>
      <c r="I14" s="244">
        <v>40</v>
      </c>
      <c r="J14" s="254"/>
      <c r="K14" s="244">
        <f>+F14</f>
        <v>3</v>
      </c>
      <c r="L14" s="205">
        <f>+K14/B14</f>
        <v>7.4999999999999997E-2</v>
      </c>
      <c r="M14" s="156">
        <v>3.8</v>
      </c>
      <c r="N14" s="158">
        <f>+S14*T14+S15*T15</f>
        <v>0.32000000000000006</v>
      </c>
      <c r="O14" s="82" t="s">
        <v>258</v>
      </c>
      <c r="P14" s="83">
        <v>0</v>
      </c>
      <c r="Q14" s="25">
        <v>44958</v>
      </c>
      <c r="R14" s="9">
        <v>45169</v>
      </c>
      <c r="S14" s="14">
        <v>0.8</v>
      </c>
      <c r="T14" s="52">
        <v>0.38</v>
      </c>
      <c r="U14" s="171" t="s">
        <v>330</v>
      </c>
    </row>
    <row r="15" spans="1:21" ht="111" customHeight="1" x14ac:dyDescent="0.25">
      <c r="A15" s="193"/>
      <c r="B15" s="149"/>
      <c r="C15" s="149"/>
      <c r="D15" s="149"/>
      <c r="E15" s="149"/>
      <c r="F15" s="149"/>
      <c r="G15" s="149"/>
      <c r="H15" s="162"/>
      <c r="I15" s="149"/>
      <c r="J15" s="201"/>
      <c r="K15" s="149"/>
      <c r="L15" s="206"/>
      <c r="M15" s="157"/>
      <c r="N15" s="159"/>
      <c r="O15" s="2" t="s">
        <v>308</v>
      </c>
      <c r="P15" s="32">
        <v>1300000000</v>
      </c>
      <c r="Q15" s="9">
        <v>45047</v>
      </c>
      <c r="R15" s="9">
        <v>45169</v>
      </c>
      <c r="S15" s="14">
        <v>0.2</v>
      </c>
      <c r="T15" s="52">
        <v>0.08</v>
      </c>
      <c r="U15" s="154"/>
    </row>
    <row r="16" spans="1:21" ht="72.75" customHeight="1" x14ac:dyDescent="0.25">
      <c r="A16" s="191" t="s">
        <v>254</v>
      </c>
      <c r="B16" s="148">
        <v>7</v>
      </c>
      <c r="C16" s="148">
        <v>0</v>
      </c>
      <c r="D16" s="148">
        <v>0</v>
      </c>
      <c r="E16" s="148">
        <v>0</v>
      </c>
      <c r="F16" s="148">
        <v>4</v>
      </c>
      <c r="G16" s="148">
        <v>4</v>
      </c>
      <c r="H16" s="163"/>
      <c r="I16" s="148">
        <v>7</v>
      </c>
      <c r="J16" s="199">
        <f>+D16</f>
        <v>0</v>
      </c>
      <c r="K16" s="148">
        <f>+F16</f>
        <v>4</v>
      </c>
      <c r="L16" s="205">
        <f>+K16/B16</f>
        <v>0.5714285714285714</v>
      </c>
      <c r="M16" s="156">
        <v>6</v>
      </c>
      <c r="N16" s="158">
        <f>+S16*T16+S17*T17</f>
        <v>0.39899999999999997</v>
      </c>
      <c r="O16" s="75" t="s">
        <v>255</v>
      </c>
      <c r="P16" s="81">
        <v>99000000</v>
      </c>
      <c r="Q16" s="78">
        <v>44927</v>
      </c>
      <c r="R16" s="78">
        <v>45275</v>
      </c>
      <c r="S16" s="14">
        <v>0.7</v>
      </c>
      <c r="T16" s="15">
        <v>0.56999999999999995</v>
      </c>
      <c r="U16" s="171" t="s">
        <v>331</v>
      </c>
    </row>
    <row r="17" spans="1:22" ht="125.25" customHeight="1" x14ac:dyDescent="0.25">
      <c r="A17" s="193"/>
      <c r="B17" s="149"/>
      <c r="C17" s="149"/>
      <c r="D17" s="149"/>
      <c r="E17" s="149"/>
      <c r="F17" s="149"/>
      <c r="G17" s="149"/>
      <c r="H17" s="162"/>
      <c r="I17" s="149"/>
      <c r="J17" s="201"/>
      <c r="K17" s="149"/>
      <c r="L17" s="206"/>
      <c r="M17" s="157"/>
      <c r="N17" s="255"/>
      <c r="O17" s="75" t="s">
        <v>256</v>
      </c>
      <c r="P17" s="81">
        <v>33000000</v>
      </c>
      <c r="Q17" s="78">
        <v>45109</v>
      </c>
      <c r="R17" s="78">
        <v>45291</v>
      </c>
      <c r="S17" s="86">
        <v>0.3</v>
      </c>
      <c r="T17" s="12"/>
      <c r="U17" s="154"/>
    </row>
    <row r="18" spans="1:22" x14ac:dyDescent="0.25">
      <c r="L18" s="54">
        <f>AVERAGE(L12:L17)</f>
        <v>0.43769841269841264</v>
      </c>
      <c r="N18" s="10">
        <f>AVERAGE(N12:N17)</f>
        <v>0.38300000000000001</v>
      </c>
      <c r="V18" s="65"/>
    </row>
  </sheetData>
  <mergeCells count="57">
    <mergeCell ref="F16:F17"/>
    <mergeCell ref="M16:M17"/>
    <mergeCell ref="N16:N17"/>
    <mergeCell ref="U16:U17"/>
    <mergeCell ref="G16:G17"/>
    <mergeCell ref="H16:H17"/>
    <mergeCell ref="I16:I17"/>
    <mergeCell ref="J16:J17"/>
    <mergeCell ref="K16:K17"/>
    <mergeCell ref="L16:L17"/>
    <mergeCell ref="A16:A17"/>
    <mergeCell ref="B16:B17"/>
    <mergeCell ref="C16:C17"/>
    <mergeCell ref="D16:D17"/>
    <mergeCell ref="E16:E17"/>
    <mergeCell ref="L14:L15"/>
    <mergeCell ref="F14:F15"/>
    <mergeCell ref="G14:G15"/>
    <mergeCell ref="H14:H15"/>
    <mergeCell ref="U14:U15"/>
    <mergeCell ref="I14:I15"/>
    <mergeCell ref="J14:J15"/>
    <mergeCell ref="K14:K15"/>
    <mergeCell ref="M14:M15"/>
    <mergeCell ref="N14:N15"/>
    <mergeCell ref="A14:A15"/>
    <mergeCell ref="B14:B15"/>
    <mergeCell ref="C14:C15"/>
    <mergeCell ref="D14:D15"/>
    <mergeCell ref="E14:E15"/>
    <mergeCell ref="F12:F13"/>
    <mergeCell ref="G12:G13"/>
    <mergeCell ref="H12:H13"/>
    <mergeCell ref="U12:U13"/>
    <mergeCell ref="I12:I13"/>
    <mergeCell ref="J12:J13"/>
    <mergeCell ref="K12:K13"/>
    <mergeCell ref="L12:L13"/>
    <mergeCell ref="M12:M13"/>
    <mergeCell ref="N12:N13"/>
    <mergeCell ref="A12:A13"/>
    <mergeCell ref="B12:B13"/>
    <mergeCell ref="C12:C13"/>
    <mergeCell ref="D12:D13"/>
    <mergeCell ref="E12:E13"/>
    <mergeCell ref="A8:U8"/>
    <mergeCell ref="A9:A11"/>
    <mergeCell ref="M9:N9"/>
    <mergeCell ref="O9:T9"/>
    <mergeCell ref="U9:U11"/>
    <mergeCell ref="C10:D10"/>
    <mergeCell ref="E10:F10"/>
    <mergeCell ref="G10:H10"/>
    <mergeCell ref="I10:J10"/>
    <mergeCell ref="K10:L10"/>
    <mergeCell ref="K11:L11"/>
    <mergeCell ref="B9:L9"/>
  </mergeCells>
  <conditionalFormatting sqref="N12:N32">
    <cfRule type="cellIs" dxfId="35" priority="1" operator="between">
      <formula>0.7501</formula>
      <formula>1</formula>
    </cfRule>
    <cfRule type="cellIs" dxfId="34" priority="2" operator="between">
      <formula>0.001</formula>
      <formula>0.5</formula>
    </cfRule>
    <cfRule type="cellIs" dxfId="33" priority="3" operator="between">
      <formula>50%</formula>
      <formula>75%</formula>
    </cfRule>
  </conditionalFormatting>
  <pageMargins left="0.75" right="0.75" top="1" bottom="1" header="0.5" footer="0.5"/>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7"/>
  <sheetViews>
    <sheetView showGridLines="0"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8554687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1"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1" ht="45" x14ac:dyDescent="0.25">
      <c r="A12" s="174" t="s">
        <v>278</v>
      </c>
      <c r="B12" s="150">
        <v>1</v>
      </c>
      <c r="C12" s="150">
        <v>0.3</v>
      </c>
      <c r="D12" s="150">
        <v>0.44</v>
      </c>
      <c r="E12" s="150">
        <v>0.5</v>
      </c>
      <c r="F12" s="150">
        <v>0.65</v>
      </c>
      <c r="G12" s="150">
        <v>0.75</v>
      </c>
      <c r="H12" s="150"/>
      <c r="I12" s="150">
        <v>1</v>
      </c>
      <c r="J12" s="150"/>
      <c r="K12" s="258">
        <f>+D12</f>
        <v>0.44</v>
      </c>
      <c r="L12" s="259">
        <f>+F12</f>
        <v>0.65</v>
      </c>
      <c r="M12" s="156">
        <v>3</v>
      </c>
      <c r="N12" s="158">
        <f>+S12*T12+S13*T13+S14*T14</f>
        <v>0.67500000000000004</v>
      </c>
      <c r="O12" s="2" t="s">
        <v>281</v>
      </c>
      <c r="P12" s="19"/>
      <c r="Q12" s="78">
        <v>44927</v>
      </c>
      <c r="R12" s="78">
        <v>45013</v>
      </c>
      <c r="S12" s="14">
        <v>0.3</v>
      </c>
      <c r="T12" s="12">
        <v>1</v>
      </c>
      <c r="U12" s="171" t="s">
        <v>332</v>
      </c>
    </row>
    <row r="13" spans="1:21" ht="45" x14ac:dyDescent="0.25">
      <c r="A13" s="175"/>
      <c r="B13" s="151"/>
      <c r="C13" s="256"/>
      <c r="D13" s="256"/>
      <c r="E13" s="256"/>
      <c r="F13" s="256"/>
      <c r="G13" s="256"/>
      <c r="H13" s="256"/>
      <c r="I13" s="256"/>
      <c r="J13" s="256"/>
      <c r="K13" s="200"/>
      <c r="L13" s="260"/>
      <c r="M13" s="166"/>
      <c r="N13" s="167"/>
      <c r="O13" s="2" t="s">
        <v>280</v>
      </c>
      <c r="P13" s="19"/>
      <c r="Q13" s="78">
        <v>44927</v>
      </c>
      <c r="R13" s="78">
        <v>45291</v>
      </c>
      <c r="S13" s="14">
        <v>0.5</v>
      </c>
      <c r="T13" s="12">
        <v>0.65</v>
      </c>
      <c r="U13" s="155"/>
    </row>
    <row r="14" spans="1:21" ht="45" x14ac:dyDescent="0.25">
      <c r="A14" s="176"/>
      <c r="B14" s="149"/>
      <c r="C14" s="257"/>
      <c r="D14" s="257"/>
      <c r="E14" s="257"/>
      <c r="F14" s="257"/>
      <c r="G14" s="257"/>
      <c r="H14" s="257"/>
      <c r="I14" s="257"/>
      <c r="J14" s="257"/>
      <c r="K14" s="201"/>
      <c r="L14" s="261"/>
      <c r="M14" s="157"/>
      <c r="N14" s="159"/>
      <c r="O14" s="2" t="s">
        <v>279</v>
      </c>
      <c r="P14" s="19"/>
      <c r="Q14" s="78">
        <v>45017</v>
      </c>
      <c r="R14" s="78">
        <v>45291</v>
      </c>
      <c r="S14" s="14">
        <v>0.2</v>
      </c>
      <c r="T14" s="12">
        <v>0.25</v>
      </c>
      <c r="U14" s="154"/>
    </row>
    <row r="15" spans="1:21" ht="45.75" customHeight="1" x14ac:dyDescent="0.25">
      <c r="A15" s="148" t="s">
        <v>286</v>
      </c>
      <c r="B15" s="150">
        <v>1</v>
      </c>
      <c r="C15" s="150">
        <v>0.15</v>
      </c>
      <c r="D15" s="150"/>
      <c r="E15" s="150">
        <v>0.4</v>
      </c>
      <c r="F15" s="150"/>
      <c r="G15" s="150">
        <v>0.75</v>
      </c>
      <c r="H15" s="150"/>
      <c r="I15" s="150">
        <v>1</v>
      </c>
      <c r="J15" s="150"/>
      <c r="K15" s="258">
        <f>+H15</f>
        <v>0</v>
      </c>
      <c r="L15" s="150">
        <f>+K15</f>
        <v>0</v>
      </c>
      <c r="M15" s="156">
        <v>6</v>
      </c>
      <c r="N15" s="158">
        <f>+S15*T15+S16*T16</f>
        <v>0</v>
      </c>
      <c r="O15" s="98" t="s">
        <v>333</v>
      </c>
      <c r="P15" s="19"/>
      <c r="Q15" s="78">
        <v>44593</v>
      </c>
      <c r="R15" s="78">
        <v>45016</v>
      </c>
      <c r="S15" s="76">
        <v>0.5</v>
      </c>
      <c r="T15" s="12"/>
      <c r="U15" s="171" t="s">
        <v>347</v>
      </c>
    </row>
    <row r="16" spans="1:21" ht="45" x14ac:dyDescent="0.25">
      <c r="A16" s="149"/>
      <c r="B16" s="149"/>
      <c r="C16" s="257"/>
      <c r="D16" s="257"/>
      <c r="E16" s="257"/>
      <c r="F16" s="257"/>
      <c r="G16" s="257"/>
      <c r="H16" s="257"/>
      <c r="I16" s="257"/>
      <c r="J16" s="257"/>
      <c r="K16" s="201"/>
      <c r="L16" s="149"/>
      <c r="M16" s="157"/>
      <c r="N16" s="159"/>
      <c r="O16" s="75" t="s">
        <v>334</v>
      </c>
      <c r="P16" s="19"/>
      <c r="Q16" s="78">
        <v>44593</v>
      </c>
      <c r="R16" s="78">
        <v>45291</v>
      </c>
      <c r="S16" s="76">
        <v>0.5</v>
      </c>
      <c r="T16" s="12"/>
      <c r="U16" s="154"/>
    </row>
    <row r="17" spans="12:14" x14ac:dyDescent="0.25">
      <c r="L17" s="10">
        <f>AVERAGE(L12:L16)</f>
        <v>0.32500000000000001</v>
      </c>
      <c r="N17" s="10">
        <f>AVERAGE(N12:N16)</f>
        <v>0.33750000000000002</v>
      </c>
    </row>
  </sheetData>
  <mergeCells count="42">
    <mergeCell ref="A15:A16"/>
    <mergeCell ref="F15:F16"/>
    <mergeCell ref="G15:G16"/>
    <mergeCell ref="H15:H16"/>
    <mergeCell ref="I15:I16"/>
    <mergeCell ref="B15:B16"/>
    <mergeCell ref="C15:C16"/>
    <mergeCell ref="D15:D16"/>
    <mergeCell ref="E15:E16"/>
    <mergeCell ref="J15:J16"/>
    <mergeCell ref="K15:K16"/>
    <mergeCell ref="M15:M16"/>
    <mergeCell ref="N15:N16"/>
    <mergeCell ref="U15:U16"/>
    <mergeCell ref="L15:L16"/>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M9:N9"/>
    <mergeCell ref="O9:T9"/>
    <mergeCell ref="U9:U11"/>
    <mergeCell ref="C10:D10"/>
    <mergeCell ref="E10:F10"/>
    <mergeCell ref="G10:H10"/>
    <mergeCell ref="I10:J10"/>
    <mergeCell ref="K10:L10"/>
    <mergeCell ref="K11:L11"/>
    <mergeCell ref="B9:L9"/>
  </mergeCells>
  <conditionalFormatting sqref="N12:N31">
    <cfRule type="cellIs" dxfId="32" priority="4" operator="between">
      <formula>0.7501</formula>
      <formula>1</formula>
    </cfRule>
    <cfRule type="cellIs" dxfId="31" priority="5" operator="between">
      <formula>0.001</formula>
      <formula>0.5</formula>
    </cfRule>
    <cfRule type="cellIs" dxfId="30" priority="6" operator="between">
      <formula>50%</formula>
      <formula>75%</formula>
    </cfRule>
  </conditionalFormatting>
  <conditionalFormatting sqref="L17">
    <cfRule type="cellIs" dxfId="29" priority="1" operator="between">
      <formula>0.7501</formula>
      <formula>1</formula>
    </cfRule>
    <cfRule type="cellIs" dxfId="28" priority="2" operator="between">
      <formula>0.001</formula>
      <formula>0.5</formula>
    </cfRule>
    <cfRule type="cellIs" dxfId="27" priority="3" operator="between">
      <formula>50%</formula>
      <formula>75%</formula>
    </cfRule>
  </conditionalFormatting>
  <pageMargins left="0.75" right="0.75" top="1" bottom="1" header="0.5" footer="0.5"/>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
  <sheetViews>
    <sheetView showGridLines="0"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1"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1"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1"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1" ht="30" customHeight="1" x14ac:dyDescent="0.25">
      <c r="A12" s="174" t="s">
        <v>272</v>
      </c>
      <c r="B12" s="150">
        <v>1</v>
      </c>
      <c r="C12" s="150">
        <v>0.1</v>
      </c>
      <c r="D12" s="150">
        <v>0.1</v>
      </c>
      <c r="E12" s="150">
        <v>0.4</v>
      </c>
      <c r="F12" s="150">
        <v>0.41670000000000001</v>
      </c>
      <c r="G12" s="150">
        <v>0.8</v>
      </c>
      <c r="H12" s="258"/>
      <c r="I12" s="150">
        <v>1</v>
      </c>
      <c r="J12" s="150"/>
      <c r="K12" s="150">
        <f>+F12</f>
        <v>0.41670000000000001</v>
      </c>
      <c r="L12" s="259">
        <f>+K12/B12</f>
        <v>0.41670000000000001</v>
      </c>
      <c r="M12" s="156">
        <v>3</v>
      </c>
      <c r="N12" s="158">
        <f>+S12*T12+S13*T13+S14*T14+S15*T15+S17*T17+S16*T16</f>
        <v>0.35</v>
      </c>
      <c r="O12" s="94" t="s">
        <v>273</v>
      </c>
      <c r="P12" s="19">
        <v>0</v>
      </c>
      <c r="Q12" s="96">
        <v>44958</v>
      </c>
      <c r="R12" s="96">
        <v>45291</v>
      </c>
      <c r="S12" s="94">
        <v>0.1</v>
      </c>
      <c r="T12" s="15">
        <v>0.5</v>
      </c>
      <c r="U12" s="171" t="s">
        <v>335</v>
      </c>
    </row>
    <row r="13" spans="1:21" ht="30" x14ac:dyDescent="0.25">
      <c r="A13" s="175"/>
      <c r="B13" s="151"/>
      <c r="C13" s="256"/>
      <c r="D13" s="256"/>
      <c r="E13" s="256"/>
      <c r="F13" s="256"/>
      <c r="G13" s="256"/>
      <c r="H13" s="262"/>
      <c r="I13" s="256"/>
      <c r="J13" s="256"/>
      <c r="K13" s="151"/>
      <c r="L13" s="260"/>
      <c r="M13" s="166"/>
      <c r="N13" s="167"/>
      <c r="O13" s="95" t="s">
        <v>34</v>
      </c>
      <c r="P13" s="19">
        <v>0</v>
      </c>
      <c r="Q13" s="97">
        <v>44927</v>
      </c>
      <c r="R13" s="97">
        <v>45291</v>
      </c>
      <c r="S13" s="95">
        <v>0.2</v>
      </c>
      <c r="T13" s="15">
        <v>0.5</v>
      </c>
      <c r="U13" s="155"/>
    </row>
    <row r="14" spans="1:21" ht="30" x14ac:dyDescent="0.25">
      <c r="A14" s="175"/>
      <c r="B14" s="151"/>
      <c r="C14" s="256"/>
      <c r="D14" s="256"/>
      <c r="E14" s="256"/>
      <c r="F14" s="256"/>
      <c r="G14" s="256"/>
      <c r="H14" s="262"/>
      <c r="I14" s="256"/>
      <c r="J14" s="256"/>
      <c r="K14" s="151"/>
      <c r="L14" s="260"/>
      <c r="M14" s="166"/>
      <c r="N14" s="167"/>
      <c r="O14" s="95" t="s">
        <v>274</v>
      </c>
      <c r="P14" s="19">
        <v>0</v>
      </c>
      <c r="Q14" s="97">
        <v>44927</v>
      </c>
      <c r="R14" s="97">
        <v>45291</v>
      </c>
      <c r="S14" s="95">
        <v>0.2</v>
      </c>
      <c r="T14" s="15">
        <v>0.5</v>
      </c>
      <c r="U14" s="155"/>
    </row>
    <row r="15" spans="1:21" ht="52.5" customHeight="1" x14ac:dyDescent="0.25">
      <c r="A15" s="175"/>
      <c r="B15" s="151"/>
      <c r="C15" s="256"/>
      <c r="D15" s="256"/>
      <c r="E15" s="256"/>
      <c r="F15" s="256"/>
      <c r="G15" s="256"/>
      <c r="H15" s="262"/>
      <c r="I15" s="256"/>
      <c r="J15" s="256"/>
      <c r="K15" s="151"/>
      <c r="L15" s="260"/>
      <c r="M15" s="166"/>
      <c r="N15" s="167"/>
      <c r="O15" s="95" t="s">
        <v>275</v>
      </c>
      <c r="P15" s="19">
        <v>0</v>
      </c>
      <c r="Q15" s="97">
        <v>45108</v>
      </c>
      <c r="R15" s="97">
        <v>45291</v>
      </c>
      <c r="S15" s="95">
        <v>0.2</v>
      </c>
      <c r="T15" s="15">
        <v>0</v>
      </c>
      <c r="U15" s="155"/>
    </row>
    <row r="16" spans="1:21" ht="52.5" customHeight="1" x14ac:dyDescent="0.25">
      <c r="A16" s="175"/>
      <c r="B16" s="151"/>
      <c r="C16" s="256"/>
      <c r="D16" s="256"/>
      <c r="E16" s="256"/>
      <c r="F16" s="256"/>
      <c r="G16" s="256"/>
      <c r="H16" s="262"/>
      <c r="I16" s="256"/>
      <c r="J16" s="256"/>
      <c r="K16" s="151"/>
      <c r="L16" s="260"/>
      <c r="M16" s="166"/>
      <c r="N16" s="167"/>
      <c r="O16" s="95" t="s">
        <v>276</v>
      </c>
      <c r="P16" s="19">
        <v>0</v>
      </c>
      <c r="Q16" s="97">
        <v>44927</v>
      </c>
      <c r="R16" s="97">
        <v>45291</v>
      </c>
      <c r="S16" s="95">
        <v>0.2</v>
      </c>
      <c r="T16" s="15">
        <v>0.5</v>
      </c>
      <c r="U16" s="155"/>
    </row>
    <row r="17" spans="1:22" ht="66.75" customHeight="1" x14ac:dyDescent="0.25">
      <c r="A17" s="176"/>
      <c r="B17" s="149"/>
      <c r="C17" s="257"/>
      <c r="D17" s="257"/>
      <c r="E17" s="257"/>
      <c r="F17" s="257"/>
      <c r="G17" s="257"/>
      <c r="H17" s="263"/>
      <c r="I17" s="257"/>
      <c r="J17" s="257"/>
      <c r="K17" s="149"/>
      <c r="L17" s="261"/>
      <c r="M17" s="157"/>
      <c r="N17" s="159"/>
      <c r="O17" s="95" t="s">
        <v>277</v>
      </c>
      <c r="P17" s="19">
        <v>0</v>
      </c>
      <c r="Q17" s="97">
        <v>45261</v>
      </c>
      <c r="R17" s="97">
        <v>44926</v>
      </c>
      <c r="S17" s="95">
        <v>0.1</v>
      </c>
      <c r="T17" s="15">
        <v>0</v>
      </c>
      <c r="U17" s="154"/>
    </row>
    <row r="18" spans="1:22" x14ac:dyDescent="0.25">
      <c r="L18" s="54">
        <f>+L12</f>
        <v>0.41670000000000001</v>
      </c>
      <c r="N18" s="10">
        <f>+N12</f>
        <v>0.35</v>
      </c>
      <c r="V18" s="65"/>
    </row>
  </sheetData>
  <mergeCells count="27">
    <mergeCell ref="F12:F17"/>
    <mergeCell ref="G12:G17"/>
    <mergeCell ref="H12:H17"/>
    <mergeCell ref="U12:U17"/>
    <mergeCell ref="I12:I17"/>
    <mergeCell ref="J12:J17"/>
    <mergeCell ref="K12:K17"/>
    <mergeCell ref="L12:L17"/>
    <mergeCell ref="M12:M17"/>
    <mergeCell ref="N12:N17"/>
    <mergeCell ref="A12:A17"/>
    <mergeCell ref="B12:B17"/>
    <mergeCell ref="C12:C17"/>
    <mergeCell ref="D12:D17"/>
    <mergeCell ref="E12:E17"/>
    <mergeCell ref="A8:U8"/>
    <mergeCell ref="A9:A11"/>
    <mergeCell ref="M9:N9"/>
    <mergeCell ref="O9:T9"/>
    <mergeCell ref="U9:U11"/>
    <mergeCell ref="C10:D10"/>
    <mergeCell ref="E10:F10"/>
    <mergeCell ref="G10:H10"/>
    <mergeCell ref="I10:J10"/>
    <mergeCell ref="K10:L10"/>
    <mergeCell ref="K11:L11"/>
    <mergeCell ref="B9:L9"/>
  </mergeCells>
  <conditionalFormatting sqref="N12:N32">
    <cfRule type="cellIs" dxfId="26" priority="1" operator="between">
      <formula>0.7501</formula>
      <formula>1</formula>
    </cfRule>
    <cfRule type="cellIs" dxfId="25" priority="2" operator="between">
      <formula>0.001</formula>
      <formula>0.5</formula>
    </cfRule>
    <cfRule type="cellIs" dxfId="24" priority="3" operator="between">
      <formula>50%</formula>
      <formula>75%</formula>
    </cfRule>
  </conditionalFormatting>
  <pageMargins left="0.75" right="0.75" top="1" bottom="1" header="0.5" footer="0.5"/>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5"/>
  <sheetViews>
    <sheetView workbookViewId="0">
      <selection activeCell="A8" sqref="A8:U8"/>
    </sheetView>
  </sheetViews>
  <sheetFormatPr baseColWidth="10" defaultRowHeight="15" x14ac:dyDescent="0.25"/>
  <cols>
    <col min="1" max="1" width="45.7109375" bestFit="1" customWidth="1"/>
    <col min="2" max="2" width="6.140625" bestFit="1" customWidth="1"/>
    <col min="3" max="3" width="6.28515625" customWidth="1"/>
    <col min="4" max="4" width="7.28515625" customWidth="1"/>
    <col min="5" max="5" width="7.140625" bestFit="1" customWidth="1"/>
    <col min="6" max="6" width="7.42578125" customWidth="1"/>
    <col min="7" max="7" width="7.140625" bestFit="1" customWidth="1"/>
    <col min="8" max="8" width="7.5703125" customWidth="1"/>
    <col min="9" max="9" width="7.140625" bestFit="1"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2" x14ac:dyDescent="0.25">
      <c r="Q1" s="7"/>
    </row>
    <row r="2" spans="1:22" ht="16.5" x14ac:dyDescent="0.25">
      <c r="Q2" s="8"/>
    </row>
    <row r="8" spans="1:22" ht="58.5" customHeight="1" x14ac:dyDescent="0.25">
      <c r="A8" s="168" t="s">
        <v>348</v>
      </c>
      <c r="B8" s="168"/>
      <c r="C8" s="168"/>
      <c r="D8" s="168"/>
      <c r="E8" s="168"/>
      <c r="F8" s="168"/>
      <c r="G8" s="168"/>
      <c r="H8" s="168"/>
      <c r="I8" s="168"/>
      <c r="J8" s="168"/>
      <c r="K8" s="168"/>
      <c r="L8" s="168"/>
      <c r="M8" s="168"/>
      <c r="N8" s="168"/>
      <c r="O8" s="168"/>
      <c r="P8" s="168"/>
      <c r="Q8" s="168"/>
      <c r="R8" s="168"/>
      <c r="S8" s="168"/>
      <c r="T8" s="168"/>
      <c r="U8" s="168"/>
    </row>
    <row r="9" spans="1:22" ht="30" customHeight="1" x14ac:dyDescent="0.25">
      <c r="A9" s="139" t="s">
        <v>212</v>
      </c>
      <c r="B9" s="141" t="s">
        <v>213</v>
      </c>
      <c r="C9" s="142"/>
      <c r="D9" s="142"/>
      <c r="E9" s="142"/>
      <c r="F9" s="142"/>
      <c r="G9" s="142"/>
      <c r="H9" s="142"/>
      <c r="I9" s="142"/>
      <c r="J9" s="142"/>
      <c r="K9" s="142"/>
      <c r="L9" s="196"/>
      <c r="M9" s="169" t="s">
        <v>5</v>
      </c>
      <c r="N9" s="170"/>
      <c r="O9" s="141" t="s">
        <v>199</v>
      </c>
      <c r="P9" s="142"/>
      <c r="Q9" s="142"/>
      <c r="R9" s="142"/>
      <c r="S9" s="142"/>
      <c r="T9" s="143"/>
      <c r="U9" s="144" t="s">
        <v>201</v>
      </c>
    </row>
    <row r="10" spans="1:22" ht="30" customHeight="1" x14ac:dyDescent="0.25">
      <c r="A10" s="208"/>
      <c r="B10" s="46"/>
      <c r="C10" s="197" t="s">
        <v>214</v>
      </c>
      <c r="D10" s="198"/>
      <c r="E10" s="197" t="s">
        <v>215</v>
      </c>
      <c r="F10" s="198"/>
      <c r="G10" s="197" t="s">
        <v>216</v>
      </c>
      <c r="H10" s="198"/>
      <c r="I10" s="197" t="s">
        <v>217</v>
      </c>
      <c r="J10" s="198"/>
      <c r="K10" s="210" t="s">
        <v>219</v>
      </c>
      <c r="L10" s="134"/>
      <c r="M10" s="46"/>
      <c r="N10" s="47"/>
      <c r="O10" s="49"/>
      <c r="P10" s="49"/>
      <c r="Q10" s="49"/>
      <c r="R10" s="49"/>
      <c r="S10" s="49"/>
      <c r="T10" s="50"/>
      <c r="U10" s="209"/>
    </row>
    <row r="11" spans="1:22" ht="30" x14ac:dyDescent="0.25">
      <c r="A11" s="140"/>
      <c r="B11" s="48" t="s">
        <v>202</v>
      </c>
      <c r="C11" s="48" t="s">
        <v>218</v>
      </c>
      <c r="D11" s="48" t="s">
        <v>2</v>
      </c>
      <c r="E11" s="48" t="s">
        <v>218</v>
      </c>
      <c r="F11" s="48" t="s">
        <v>2</v>
      </c>
      <c r="G11" s="48" t="s">
        <v>218</v>
      </c>
      <c r="H11" s="48" t="s">
        <v>2</v>
      </c>
      <c r="I11" s="48" t="s">
        <v>218</v>
      </c>
      <c r="J11" s="48" t="s">
        <v>2</v>
      </c>
      <c r="K11" s="132" t="s">
        <v>220</v>
      </c>
      <c r="L11" s="134"/>
      <c r="M11" s="48" t="s">
        <v>4</v>
      </c>
      <c r="N11" s="31" t="s">
        <v>2</v>
      </c>
      <c r="O11" s="30" t="s">
        <v>200</v>
      </c>
      <c r="P11" s="37" t="s">
        <v>195</v>
      </c>
      <c r="Q11" s="36" t="s">
        <v>191</v>
      </c>
      <c r="R11" s="36" t="s">
        <v>192</v>
      </c>
      <c r="S11" s="30" t="s">
        <v>4</v>
      </c>
      <c r="T11" s="30" t="s">
        <v>2</v>
      </c>
      <c r="U11" s="145"/>
    </row>
    <row r="12" spans="1:22" ht="120" x14ac:dyDescent="0.25">
      <c r="A12" s="174" t="s">
        <v>293</v>
      </c>
      <c r="B12" s="150">
        <v>0.25</v>
      </c>
      <c r="C12" s="152">
        <v>6.25E-2</v>
      </c>
      <c r="D12" s="152">
        <v>0.06</v>
      </c>
      <c r="E12" s="152">
        <v>0.125</v>
      </c>
      <c r="F12" s="152"/>
      <c r="G12" s="152">
        <v>0.1875</v>
      </c>
      <c r="H12" s="152"/>
      <c r="I12" s="152">
        <v>0.25</v>
      </c>
      <c r="J12" s="152"/>
      <c r="K12" s="152">
        <f>+D12</f>
        <v>0.06</v>
      </c>
      <c r="L12" s="267">
        <f>+K12/B12</f>
        <v>0.24</v>
      </c>
      <c r="M12" s="156">
        <v>3</v>
      </c>
      <c r="N12" s="158">
        <f>+S12*T12+S13*T13+S14*T14</f>
        <v>0.24800000000000003</v>
      </c>
      <c r="O12" s="75" t="s">
        <v>294</v>
      </c>
      <c r="P12" s="19"/>
      <c r="Q12" s="78">
        <v>44927</v>
      </c>
      <c r="R12" s="75" t="s">
        <v>296</v>
      </c>
      <c r="S12" s="14">
        <v>0.2</v>
      </c>
      <c r="T12" s="12">
        <v>1</v>
      </c>
      <c r="U12" s="153" t="s">
        <v>314</v>
      </c>
    </row>
    <row r="13" spans="1:22" ht="30" x14ac:dyDescent="0.25">
      <c r="A13" s="175"/>
      <c r="B13" s="256"/>
      <c r="C13" s="265"/>
      <c r="D13" s="265"/>
      <c r="E13" s="265"/>
      <c r="F13" s="265"/>
      <c r="G13" s="265"/>
      <c r="H13" s="265"/>
      <c r="I13" s="265"/>
      <c r="J13" s="265"/>
      <c r="K13" s="151"/>
      <c r="L13" s="268"/>
      <c r="M13" s="166"/>
      <c r="N13" s="167"/>
      <c r="O13" s="75" t="s">
        <v>295</v>
      </c>
      <c r="P13" s="19">
        <v>110000000</v>
      </c>
      <c r="Q13" s="78">
        <v>44928</v>
      </c>
      <c r="R13" s="78">
        <v>45291</v>
      </c>
      <c r="S13" s="14">
        <v>0.6</v>
      </c>
      <c r="T13" s="12">
        <v>0.06</v>
      </c>
      <c r="U13" s="155"/>
    </row>
    <row r="14" spans="1:22" ht="60" x14ac:dyDescent="0.25">
      <c r="A14" s="176"/>
      <c r="B14" s="264"/>
      <c r="C14" s="266"/>
      <c r="D14" s="266"/>
      <c r="E14" s="266"/>
      <c r="F14" s="266"/>
      <c r="G14" s="266"/>
      <c r="H14" s="266"/>
      <c r="I14" s="266"/>
      <c r="J14" s="266"/>
      <c r="K14" s="149"/>
      <c r="L14" s="269"/>
      <c r="M14" s="157"/>
      <c r="N14" s="159"/>
      <c r="O14" s="75" t="s">
        <v>60</v>
      </c>
      <c r="P14" s="19"/>
      <c r="Q14" s="78">
        <v>45261</v>
      </c>
      <c r="R14" s="78">
        <v>45291</v>
      </c>
      <c r="S14" s="14">
        <v>0.2</v>
      </c>
      <c r="T14" s="12">
        <v>0.06</v>
      </c>
      <c r="U14" s="154"/>
    </row>
    <row r="15" spans="1:22" x14ac:dyDescent="0.25">
      <c r="L15" s="111">
        <f>+L12</f>
        <v>0.24</v>
      </c>
      <c r="N15" s="10">
        <f>+N12</f>
        <v>0.24800000000000003</v>
      </c>
      <c r="U15" t="s">
        <v>338</v>
      </c>
      <c r="V15" s="65"/>
    </row>
  </sheetData>
  <mergeCells count="27">
    <mergeCell ref="F12:F14"/>
    <mergeCell ref="G12:G14"/>
    <mergeCell ref="H12:H14"/>
    <mergeCell ref="U12:U14"/>
    <mergeCell ref="I12:I14"/>
    <mergeCell ref="J12:J14"/>
    <mergeCell ref="K12:K14"/>
    <mergeCell ref="L12:L14"/>
    <mergeCell ref="M12:M14"/>
    <mergeCell ref="N12:N14"/>
    <mergeCell ref="A12:A14"/>
    <mergeCell ref="B12:B14"/>
    <mergeCell ref="C12:C14"/>
    <mergeCell ref="D12:D14"/>
    <mergeCell ref="E12:E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23" priority="1" operator="between">
      <formula>0.7501</formula>
      <formula>1</formula>
    </cfRule>
    <cfRule type="cellIs" dxfId="22" priority="2" operator="between">
      <formula>0.001</formula>
      <formula>0.5</formula>
    </cfRule>
    <cfRule type="cellIs" dxfId="21" priority="3" operator="between">
      <formula>50%</formula>
      <formula>75%</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RESUMEN</vt:lpstr>
      <vt:lpstr>reporte (2)</vt:lpstr>
      <vt:lpstr>Consolidado</vt:lpstr>
      <vt:lpstr>Identificación y priorización</vt:lpstr>
      <vt:lpstr>Preparación y formulación</vt:lpstr>
      <vt:lpstr>Implementación y seguimiento</vt:lpstr>
      <vt:lpstr>Direccionamiento estrategico</vt:lpstr>
      <vt:lpstr>Gestión de comunicaciones</vt:lpstr>
      <vt:lpstr>Gestión del talento Humano</vt:lpstr>
      <vt:lpstr>Gestión contractual</vt:lpstr>
      <vt:lpstr>Gestión Adminstrativa</vt:lpstr>
      <vt:lpstr>Gestión de tecnologías de la in</vt:lpstr>
      <vt:lpstr>Gestión Jurídica</vt:lpstr>
      <vt:lpstr>Evaluación control y mejoramien</vt:lpstr>
      <vt:lpstr>Administración de Recurso</vt:lpstr>
      <vt:lpstr>Gestión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Ignacio Gutiérrez Varg</dc:creator>
  <cp:lastModifiedBy>Julio Ignacio Gutiérrez Vargas</cp:lastModifiedBy>
  <dcterms:created xsi:type="dcterms:W3CDTF">2022-07-22T22:08:20Z</dcterms:created>
  <dcterms:modified xsi:type="dcterms:W3CDTF">2024-08-16T16:12:47Z</dcterms:modified>
</cp:coreProperties>
</file>