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drawings/drawing15.xml" ContentType="application/vnd.openxmlformats-officedocument.drawing+xml"/>
  <Override PartName="/xl/comments13.xml" ContentType="application/vnd.openxmlformats-officedocument.spreadsheetml.comments+xml"/>
  <Override PartName="/xl/drawings/drawing16.xml" ContentType="application/vnd.openxmlformats-officedocument.drawing+xml"/>
  <Override PartName="/xl/comments1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Z:\Gestión 2023\Informes\Plan de Acción\"/>
    </mc:Choice>
  </mc:AlternateContent>
  <bookViews>
    <workbookView xWindow="0" yWindow="0" windowWidth="14445" windowHeight="10350"/>
  </bookViews>
  <sheets>
    <sheet name="RESUMEN" sheetId="16" r:id="rId1"/>
    <sheet name="reporte (2)" sheetId="1" state="hidden" r:id="rId2"/>
    <sheet name="Consolidado" sheetId="2" state="hidden" r:id="rId3"/>
    <sheet name="Identificación y priorización" sheetId="3" r:id="rId4"/>
    <sheet name="Preparación y formulación" sheetId="4" r:id="rId5"/>
    <sheet name="Implementación y seguimiento" sheetId="5" r:id="rId6"/>
    <sheet name="Direccionamiento estrategico" sheetId="6" r:id="rId7"/>
    <sheet name="Gestión de comunicaciones" sheetId="7" r:id="rId8"/>
    <sheet name="Gestión del talento Humano" sheetId="10" r:id="rId9"/>
    <sheet name="Gestión contractual" sheetId="9" r:id="rId10"/>
    <sheet name="Gestión Adminstrativa" sheetId="8" r:id="rId11"/>
    <sheet name="Gestión de tecnologías de la in" sheetId="11" r:id="rId12"/>
    <sheet name="Gestión Jurídica" sheetId="12" r:id="rId13"/>
    <sheet name="Evaluación control y mejoramien" sheetId="13" r:id="rId14"/>
    <sheet name="Administración de Recurso" sheetId="15" r:id="rId15"/>
    <sheet name="Gestión Financiera" sheetId="17" r:id="rId16"/>
  </sheets>
  <calcPr calcId="162913"/>
</workbook>
</file>

<file path=xl/calcChain.xml><?xml version="1.0" encoding="utf-8"?>
<calcChain xmlns="http://schemas.openxmlformats.org/spreadsheetml/2006/main">
  <c r="K15" i="6" l="1"/>
  <c r="P17" i="10" l="1"/>
  <c r="K12" i="10"/>
  <c r="K12" i="8" l="1"/>
  <c r="K12" i="9" l="1"/>
  <c r="K12" i="15"/>
  <c r="K15" i="15" l="1"/>
  <c r="K12" i="17" l="1"/>
  <c r="L12" i="13" l="1"/>
  <c r="K12" i="13"/>
  <c r="K12" i="11" l="1"/>
  <c r="L24" i="4"/>
  <c r="K13" i="4"/>
  <c r="L13" i="4"/>
  <c r="L12" i="6" l="1"/>
  <c r="K12" i="6"/>
  <c r="K16" i="5"/>
  <c r="K14" i="5"/>
  <c r="K15" i="3"/>
  <c r="K22" i="4"/>
  <c r="K19" i="4"/>
  <c r="L24" i="3" l="1"/>
  <c r="K24" i="3"/>
  <c r="K16" i="4"/>
  <c r="L14" i="4"/>
  <c r="K14" i="4"/>
  <c r="K18" i="3"/>
  <c r="K12" i="3"/>
  <c r="K12" i="7" l="1"/>
  <c r="K12" i="5"/>
  <c r="K12" i="4" l="1"/>
  <c r="N14" i="4" l="1"/>
  <c r="L12" i="3"/>
  <c r="K12" i="12" l="1"/>
  <c r="L12" i="8" l="1"/>
  <c r="N12" i="10" l="1"/>
  <c r="L16" i="5"/>
  <c r="L12" i="7"/>
  <c r="N12" i="4" l="1"/>
  <c r="N15" i="3" l="1"/>
  <c r="L18" i="3" l="1"/>
  <c r="L22" i="4" l="1"/>
  <c r="N15" i="15" l="1"/>
  <c r="N15" i="6" l="1"/>
  <c r="L15" i="6"/>
  <c r="N22" i="4" l="1"/>
  <c r="N12" i="3" l="1"/>
  <c r="N12" i="8" l="1"/>
  <c r="L15" i="13" l="1"/>
  <c r="H22" i="16" s="1"/>
  <c r="L14" i="5" l="1"/>
  <c r="L12" i="5"/>
  <c r="L18" i="5" l="1"/>
  <c r="W20" i="15"/>
  <c r="N12" i="15"/>
  <c r="N12" i="13"/>
  <c r="N12" i="7" l="1"/>
  <c r="N12" i="5"/>
  <c r="N18" i="3"/>
  <c r="N12" i="17" l="1"/>
  <c r="N14" i="17" s="1"/>
  <c r="N12" i="11"/>
  <c r="L12" i="17"/>
  <c r="L14" i="17" s="1"/>
  <c r="H23" i="16" s="1"/>
  <c r="F23" i="16" l="1"/>
  <c r="L17" i="6" l="1"/>
  <c r="L12" i="15" l="1"/>
  <c r="L15" i="15"/>
  <c r="L19" i="15" s="1"/>
  <c r="H24" i="16" s="1"/>
  <c r="L14" i="8" l="1"/>
  <c r="H19" i="16" s="1"/>
  <c r="N19" i="15" l="1"/>
  <c r="F24" i="16" s="1"/>
  <c r="N15" i="13"/>
  <c r="F22" i="16" s="1"/>
  <c r="N12" i="12"/>
  <c r="N15" i="12" s="1"/>
  <c r="F21" i="16" s="1"/>
  <c r="L12" i="12"/>
  <c r="L15" i="12" s="1"/>
  <c r="H21" i="16" s="1"/>
  <c r="N14" i="11"/>
  <c r="F20" i="16" s="1"/>
  <c r="L12" i="11"/>
  <c r="L14" i="11" s="1"/>
  <c r="H20" i="16" s="1"/>
  <c r="N14" i="8"/>
  <c r="F19" i="16" s="1"/>
  <c r="N12" i="9"/>
  <c r="N15" i="9" s="1"/>
  <c r="F18" i="16" s="1"/>
  <c r="L12" i="9"/>
  <c r="N15" i="10"/>
  <c r="F17" i="16" s="1"/>
  <c r="L12" i="10"/>
  <c r="L15" i="10" s="1"/>
  <c r="H17" i="16" s="1"/>
  <c r="N18" i="7"/>
  <c r="F16" i="16" s="1"/>
  <c r="L18" i="7"/>
  <c r="H16" i="16" s="1"/>
  <c r="L15" i="9" l="1"/>
  <c r="H18" i="16" s="1"/>
  <c r="N12" i="6"/>
  <c r="H15" i="16"/>
  <c r="N16" i="5"/>
  <c r="H14" i="16"/>
  <c r="N14" i="5"/>
  <c r="N19" i="4"/>
  <c r="L19" i="4"/>
  <c r="N16" i="4"/>
  <c r="L16" i="4"/>
  <c r="L12" i="4"/>
  <c r="N24" i="4" l="1"/>
  <c r="F13" i="16" s="1"/>
  <c r="N17" i="6"/>
  <c r="F15" i="16" s="1"/>
  <c r="H13" i="16"/>
  <c r="N18" i="5"/>
  <c r="F14" i="16" s="1"/>
  <c r="L15" i="3"/>
  <c r="L26" i="3" s="1"/>
  <c r="H12" i="16" l="1"/>
  <c r="I12" i="16" s="1"/>
  <c r="N24" i="3" l="1"/>
  <c r="N26" i="3"/>
  <c r="N60" i="2"/>
  <c r="N59" i="2"/>
  <c r="F12" i="16" l="1"/>
  <c r="G12" i="16" s="1"/>
  <c r="E81" i="2"/>
  <c r="E77" i="2"/>
  <c r="E65" i="2" l="1"/>
  <c r="E32" i="2" l="1"/>
  <c r="E37" i="2"/>
  <c r="E11" i="2"/>
  <c r="E13" i="2" l="1"/>
  <c r="E22" i="2"/>
  <c r="E74" i="2"/>
  <c r="E71" i="2"/>
  <c r="E69" i="2"/>
  <c r="E67" i="2"/>
  <c r="E63" i="2"/>
  <c r="E61" i="2"/>
  <c r="E59" i="2"/>
  <c r="E56" i="2"/>
  <c r="E55" i="2"/>
  <c r="E50" i="2"/>
  <c r="E47" i="2"/>
  <c r="E44" i="2"/>
  <c r="E41" i="2"/>
  <c r="E38" i="2"/>
  <c r="E30" i="2"/>
  <c r="E27" i="2"/>
  <c r="E19" i="2"/>
  <c r="E16" i="2"/>
</calcChain>
</file>

<file path=xl/comments1.xml><?xml version="1.0" encoding="utf-8"?>
<comments xmlns="http://schemas.openxmlformats.org/spreadsheetml/2006/main">
  <authors>
    <author>Julio Ignacio Gutiérrez Vargas</author>
  </authors>
  <commentList>
    <comment ref="E19" authorId="0" shapeId="0">
      <text>
        <r>
          <rPr>
            <b/>
            <sz val="9"/>
            <color indexed="81"/>
            <rFont val="Tahoma"/>
            <family val="2"/>
          </rPr>
          <t>Julio Ignacio Gutiérrez Vargas:</t>
        </r>
        <r>
          <rPr>
            <sz val="9"/>
            <color indexed="81"/>
            <rFont val="Tahoma"/>
            <family val="2"/>
          </rPr>
          <t xml:space="preserve">
No reportaron avance del 2º trimestre 2023</t>
        </r>
      </text>
    </comment>
  </commentList>
</comments>
</file>

<file path=xl/comments10.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Avance de la Implementación de las  unidades del Portafolio de Proyectos del PETI en la vigencia 2023</t>
        </r>
      </text>
    </comment>
  </commentList>
</comments>
</file>

<file path=xl/comments11.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
Avance de implementación de la política de prevención de daño antijurídico en la vigencia 2023</t>
        </r>
      </text>
    </comment>
    <comment ref="O12" authorId="1" shapeId="0">
      <text>
        <r>
          <rPr>
            <b/>
            <sz val="9"/>
            <color indexed="81"/>
            <rFont val="Tahoma"/>
            <family val="2"/>
          </rPr>
          <t>Julio Ignacio Gutiérrez Vargas:</t>
        </r>
        <r>
          <rPr>
            <sz val="9"/>
            <color indexed="81"/>
            <rFont val="Tahoma"/>
            <family val="2"/>
          </rPr>
          <t xml:space="preserve">
Por favor complementar las evidencias con las listas de asistencia y las presentaciones o su equivalente, conforme se determinó cuando se creo el proyecto en el plan de acción.
Se devolvio avance, diciembre 29 de 2023</t>
        </r>
      </text>
    </comment>
    <comment ref="O14" authorId="1" shapeId="0">
      <text>
        <r>
          <rPr>
            <b/>
            <sz val="9"/>
            <color indexed="81"/>
            <rFont val="Tahoma"/>
            <family val="2"/>
          </rPr>
          <t>Julio Ignacio Gutiérrez Vargas:</t>
        </r>
        <r>
          <rPr>
            <sz val="9"/>
            <color indexed="81"/>
            <rFont val="Tahoma"/>
            <family val="2"/>
          </rPr>
          <t xml:space="preserve">
Se concluyo el avance de la actividad con la realización de una capacitación el 25 de octubre </t>
        </r>
      </text>
    </comment>
  </commentList>
</comments>
</file>

<file path=xl/comments12.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Trabajo de Control Interno 2023</t>
        </r>
      </text>
    </comment>
  </commentList>
</comments>
</file>

<file path=xl/comments13.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
Porcentaje de recursos entregados en administración ejecutados presupuestalmente</t>
        </r>
      </text>
    </comment>
    <comment ref="O12" authorId="1" shapeId="0">
      <text>
        <r>
          <rPr>
            <b/>
            <sz val="9"/>
            <color indexed="81"/>
            <rFont val="Tahoma"/>
            <family val="2"/>
          </rPr>
          <t>Julio Ignacio Gutiérrez Vargas:</t>
        </r>
        <r>
          <rPr>
            <sz val="9"/>
            <color indexed="81"/>
            <rFont val="Tahoma"/>
            <family val="2"/>
          </rPr>
          <t xml:space="preserve">
Se devolvió el reporte de avance, a fin de eliminar en la parte de avance presupuestal el valor señalado, ya que a la actividad no le fueron asignados recursos para su desarrollo</t>
        </r>
      </text>
    </comment>
    <comment ref="O14" authorId="1" shapeId="0">
      <text>
        <r>
          <rPr>
            <b/>
            <sz val="9"/>
            <color indexed="81"/>
            <rFont val="Tahoma"/>
            <family val="2"/>
          </rPr>
          <t>Julio Ignacio Gutiérrez Vargas:</t>
        </r>
        <r>
          <rPr>
            <sz val="9"/>
            <color indexed="81"/>
            <rFont val="Tahoma"/>
            <family val="2"/>
          </rPr>
          <t xml:space="preserve">
Se devolvio el reporte de avance de la actividad, a fin de corregir el avance porcentual durante el período. Diciembre 29 de 2023
</t>
        </r>
      </text>
    </comment>
    <comment ref="A15" authorId="0" shapeId="0">
      <text>
        <r>
          <rPr>
            <b/>
            <sz val="9"/>
            <color indexed="81"/>
            <rFont val="Tahoma"/>
            <family val="2"/>
          </rPr>
          <t>Julio Ignacio Gutiérrez Varg:</t>
        </r>
        <r>
          <rPr>
            <sz val="9"/>
            <color indexed="81"/>
            <rFont val="Tahoma"/>
            <family val="2"/>
          </rPr>
          <t xml:space="preserve">
indicadores:
- Donaciones internacionales en especie canalizadas,alineadas al Plan Nacional de Desarrollo</t>
        </r>
      </text>
    </comment>
    <comment ref="O15" authorId="1" shapeId="0">
      <text>
        <r>
          <rPr>
            <b/>
            <sz val="9"/>
            <color indexed="81"/>
            <rFont val="Tahoma"/>
            <family val="2"/>
          </rPr>
          <t>Julio Ignacio Gutiérrez Vargas:</t>
        </r>
        <r>
          <rPr>
            <sz val="9"/>
            <color indexed="81"/>
            <rFont val="Tahoma"/>
            <family val="2"/>
          </rPr>
          <t xml:space="preserve">
las evidencias no son suficientes para soportar que se cumplio  en su totalidad con el desarrollo de la actividad conforme al propósito de la misma</t>
        </r>
      </text>
    </comment>
    <comment ref="O17" authorId="1" shapeId="0">
      <text>
        <r>
          <rPr>
            <b/>
            <sz val="9"/>
            <color indexed="81"/>
            <rFont val="Tahoma"/>
            <family val="2"/>
          </rPr>
          <t>Julio Ignacio Gutiérrez Vargas:</t>
        </r>
        <r>
          <rPr>
            <sz val="9"/>
            <color indexed="81"/>
            <rFont val="Tahoma"/>
            <family val="2"/>
          </rPr>
          <t xml:space="preserve">
Algunos de los soportes presentados no estan firmados por la totalidad de las partes intervinientes</t>
        </r>
      </text>
    </comment>
  </commentList>
</comments>
</file>

<file path=xl/comments14.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
Nivel de oportunidad de la entrega de los estados financieros</t>
        </r>
      </text>
    </comment>
    <comment ref="O13" authorId="1" shapeId="0">
      <text>
        <r>
          <rPr>
            <b/>
            <sz val="9"/>
            <color indexed="81"/>
            <rFont val="Tahoma"/>
            <family val="2"/>
          </rPr>
          <t>Julio Ignacio Gutiérrez Vargas:</t>
        </r>
        <r>
          <rPr>
            <sz val="9"/>
            <color indexed="81"/>
            <rFont val="Tahoma"/>
            <family val="2"/>
          </rPr>
          <t xml:space="preserve">
S</t>
        </r>
      </text>
    </comment>
  </commentList>
</comments>
</file>

<file path=xl/comments2.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 Alineación de los recursos de cooperación internacional a las 5 prioridades definidas en la ENCI 2023-2026.  (Mega Meta)</t>
        </r>
      </text>
    </comment>
    <comment ref="O13" authorId="1" shapeId="0">
      <text>
        <r>
          <rPr>
            <b/>
            <sz val="9"/>
            <color indexed="81"/>
            <rFont val="Tahoma"/>
            <family val="2"/>
          </rPr>
          <t>Julio Ignacio Gutiérrez Vargas:</t>
        </r>
        <r>
          <rPr>
            <sz val="9"/>
            <color indexed="81"/>
            <rFont val="Tahoma"/>
            <family val="2"/>
          </rPr>
          <t xml:space="preserve">
Con el fin de aprobar el avance, es necesario que se presente un informe mas nutrido, con análisis general del desarrollo general de la actividad durante la vigencia, mencionar y adjuntar evidencia de que la información es extraída de Ciclope, así mismo, presentar evidencia de la socialización del reporte. Diciembre 29 de 2023
Enero 18 de2024, se ajustó el análisis conforme a las recomendaciones</t>
        </r>
      </text>
    </comment>
    <comment ref="A15" authorId="0" shapeId="0">
      <text>
        <r>
          <rPr>
            <b/>
            <sz val="9"/>
            <color indexed="81"/>
            <rFont val="Tahoma"/>
            <family val="2"/>
          </rPr>
          <t>Julio Ignacio Gutiérrez Varg:</t>
        </r>
        <r>
          <rPr>
            <sz val="9"/>
            <color indexed="81"/>
            <rFont val="Tahoma"/>
            <family val="2"/>
          </rPr>
          <t xml:space="preserve">
Indicador:
Estrategia País que incluyen mecanismos innovadores de cooperación internacional</t>
        </r>
      </text>
    </comment>
    <comment ref="O15" authorId="1" shapeId="0">
      <text>
        <r>
          <rPr>
            <b/>
            <sz val="9"/>
            <color indexed="81"/>
            <rFont val="Tahoma"/>
            <family val="2"/>
          </rPr>
          <t>Julio Ignacio Gutiérrez Vargas:</t>
        </r>
        <r>
          <rPr>
            <sz val="9"/>
            <color indexed="81"/>
            <rFont val="Tahoma"/>
            <family val="2"/>
          </rPr>
          <t xml:space="preserve">
Se avanzó en desarrollo de la actividad con la realización de un evento en la universidad EAN el 9 de noviembre de 2023</t>
        </r>
      </text>
    </comment>
    <comment ref="A18" authorId="0" shapeId="0">
      <text>
        <r>
          <rPr>
            <b/>
            <sz val="9"/>
            <color indexed="81"/>
            <rFont val="Tahoma"/>
            <family val="2"/>
          </rPr>
          <t>Julio Ignacio Gutiérrez Varg:</t>
        </r>
        <r>
          <rPr>
            <sz val="9"/>
            <color indexed="81"/>
            <rFont val="Tahoma"/>
            <family val="2"/>
          </rPr>
          <t xml:space="preserve">
Indicador:
Recursos de cooperación internacional no reembolsables movilizados (MEGAMETA)</t>
        </r>
      </text>
    </comment>
    <comment ref="O18" authorId="1" shapeId="0">
      <text>
        <r>
          <rPr>
            <b/>
            <sz val="9"/>
            <color indexed="81"/>
            <rFont val="Tahoma"/>
            <family val="2"/>
          </rPr>
          <t>Julio Ignacio Gutiérrez Vargas:</t>
        </r>
        <r>
          <rPr>
            <sz val="9"/>
            <color indexed="81"/>
            <rFont val="Tahoma"/>
            <family val="2"/>
          </rPr>
          <t xml:space="preserve">
No se presentan las evidencias determinadas para evidenciar el avance Se devolvió el avance de la actividad, a fin de Por favor complementar las evidencias con la matriz de convocatorias conforme se determinó cuando se estableció el proyecto,  y excluir del informe información que no se relaciona con el desarrollo de la actividad, específicamente en lo concerniente a acompañar técnicamente mínimo 20 convocatorias.
Se devolvio el avance el 29 de diciembre de 2023.
Enero 18 se recibe el avance de la actividad para el 4º período, se tuvieron en cuenta las observaciones, por lo cual se presenta ajustado el análisis y se valida el registro del avance.</t>
        </r>
      </text>
    </comment>
    <comment ref="O19" authorId="1" shapeId="0">
      <text>
        <r>
          <rPr>
            <b/>
            <sz val="9"/>
            <color indexed="81"/>
            <rFont val="Tahoma"/>
            <family val="2"/>
          </rPr>
          <t>Julio Ignacio Gutiérrez Vargas:</t>
        </r>
        <r>
          <rPr>
            <sz val="9"/>
            <color indexed="81"/>
            <rFont val="Tahoma"/>
            <family val="2"/>
          </rPr>
          <t xml:space="preserve">
Sin la aprobación correspondiente,  se devuelve el avance a fin de que en la descripción del avance en el período se aclare en total frente a la meta propuesta cual fue el avance, si cual el acumulado durante la vigencia, así mismo se debe mencionar en el espacio correspondiente el porcentaje neto de avance de la actividad en el período, en caso de no haberse alcanzado el desarrollo total de la actividad, se deberá indicar la o las razones que lo impidieron, así como su incidencia en el logro del objetivo del proyecto y por ende de la meta general del mismo.
Diciembre 29 de 2023.  Enero 18 se recibe el avance de la actividad para el 4º período, se tuvieron en cuenta las observaciones, por lo cual se presenta ajustado el análisis.</t>
        </r>
      </text>
    </comment>
    <comment ref="O22" authorId="1" shapeId="0">
      <text>
        <r>
          <rPr>
            <b/>
            <sz val="9"/>
            <color indexed="81"/>
            <rFont val="Tahoma"/>
            <family val="2"/>
          </rPr>
          <t>Julio Ignacio Gutiérrez Vargas:</t>
        </r>
        <r>
          <rPr>
            <sz val="9"/>
            <color indexed="81"/>
            <rFont val="Tahoma"/>
            <family val="2"/>
          </rPr>
          <t xml:space="preserve">
Buen día, por favor complementar el análisis del avance de la actividad, acorde con lo conversado al respecto el día de hoy. en el sentido de que todas las solicitudes no corresponden a CUC.. Enero 12 de 2024.
Enero 15 se valido en avance de la actividad en el 4º trimestre, con base en llos ajustes realizados al avance conforme a las recomendaciones dadas</t>
        </r>
      </text>
    </comment>
    <comment ref="A24" authorId="0" shapeId="0">
      <text>
        <r>
          <rPr>
            <b/>
            <sz val="9"/>
            <color indexed="81"/>
            <rFont val="Tahoma"/>
            <family val="2"/>
          </rPr>
          <t>Julio Ignacio Gutiérrez Varg:</t>
        </r>
        <r>
          <rPr>
            <sz val="9"/>
            <color indexed="81"/>
            <rFont val="Tahoma"/>
            <family val="2"/>
          </rPr>
          <t xml:space="preserve">
Indicador
Productos de análisis de la ayuda oficial al desarrollo, elaborados.</t>
        </r>
      </text>
    </comment>
  </commentList>
</comments>
</file>

<file path=xl/comments3.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Indicadores:
- Avance en la ejecución para la realización de espacios de articulación interinstitucional del Sistema Nacional de Cooperación Internacional.
- Acciones de fortalecimiento de capacidades en gestión de cooperación internacional realizadas. </t>
        </r>
      </text>
    </comment>
    <comment ref="R13" authorId="0" shapeId="0">
      <text>
        <r>
          <rPr>
            <b/>
            <sz val="9"/>
            <color indexed="81"/>
            <rFont val="Tahoma"/>
            <family val="2"/>
          </rPr>
          <t>Julio Ignacio Gutiérrez Varg:</t>
        </r>
        <r>
          <rPr>
            <sz val="9"/>
            <color indexed="81"/>
            <rFont val="Tahoma"/>
            <family val="2"/>
          </rPr>
          <t xml:space="preserve">
Corregir en brújula, quedo diciembre 31</t>
        </r>
      </text>
    </comment>
    <comment ref="A14" authorId="0" shapeId="0">
      <text>
        <r>
          <rPr>
            <b/>
            <sz val="9"/>
            <color indexed="81"/>
            <rFont val="Tahoma"/>
            <family val="2"/>
          </rPr>
          <t>Julio Ignacio Gutiérrez Varg:</t>
        </r>
        <r>
          <rPr>
            <sz val="9"/>
            <color indexed="81"/>
            <rFont val="Tahoma"/>
            <family val="2"/>
          </rPr>
          <t xml:space="preserve">
Indicador:
Avance en ejecución de recursos para el desarrollo de intercambios de conocimientos Col-Col </t>
        </r>
      </text>
    </comment>
    <comment ref="O15" authorId="1" shapeId="0">
      <text>
        <r>
          <rPr>
            <b/>
            <sz val="9"/>
            <color indexed="81"/>
            <rFont val="Tahoma"/>
            <family val="2"/>
          </rPr>
          <t>Julio Ignacio Gutiérrez Vargas:</t>
        </r>
        <r>
          <rPr>
            <sz val="9"/>
            <color indexed="81"/>
            <rFont val="Tahoma"/>
            <family val="2"/>
          </rPr>
          <t xml:space="preserve">
Buen día, con el fin de validar el avance de la actividad, comedidamente me permito solicitar de presente de forma sucinta el seguimiento realizado a cada una de los Col-Col realizados en el período, en la que se mencione como fue el desarrollo de cada uno de los mismos, si hubo dificultades en la realización, como se sortearon las mismas, y se con concluya si se logró el objeto producto del desarrollo del mismo. Así mismo, al final se haga una conclusión general de como fue el desarrollo general de la actividad durante la vigencia y si se lograron con ello los objetivos propuestos y su contribución al logro del objeto del proyecto o entregable. Enero 10 2024.
ENERO 12 DE 2024, SE VALIDA EL REPORTE DE AVANCE PRESENTADO CORRESPONDIENTE AL 4º TRIMESTRE, SE ACOGIERON LAS RECOMENDACIONES QUE GENERARON LA DEVOLUCIÓN DEL AVANCE EL 10 DE ENERO DE 2024</t>
        </r>
      </text>
    </comment>
    <comment ref="A16" authorId="0" shapeId="0">
      <text>
        <r>
          <rPr>
            <b/>
            <sz val="9"/>
            <color indexed="81"/>
            <rFont val="Tahoma"/>
            <family val="2"/>
          </rPr>
          <t>Julio Ignacio Gutiérrez Varg:</t>
        </r>
        <r>
          <rPr>
            <sz val="9"/>
            <color indexed="81"/>
            <rFont val="Tahoma"/>
            <family val="2"/>
          </rPr>
          <t xml:space="preserve">
Indicador:
Asignación de recursos de contrapartida nacional a proyectos de Cooperación Internacional alineados con la ENCI 2023-2026.</t>
        </r>
      </text>
    </comment>
    <comment ref="O18" authorId="1" shapeId="0">
      <text>
        <r>
          <rPr>
            <b/>
            <sz val="9"/>
            <color indexed="81"/>
            <rFont val="Tahoma"/>
            <family val="2"/>
          </rPr>
          <t>Julio Ignacio Gutiérrez Vargas:</t>
        </r>
        <r>
          <rPr>
            <sz val="9"/>
            <color indexed="81"/>
            <rFont val="Tahoma"/>
            <family val="2"/>
          </rPr>
          <t xml:space="preserve">
BUENA TARDE, POR FAVOR REALIZAR AJUSTES AL REGISTRO DEL AVANCE DE LA ACTIVIDAD DURANTE EL PERÍODO, ACORDE CON LA RETROALIMENTACIÓN DADA DE FORMA ORAL EL DÍA DE HOY. Enero 10 de 2023
ENERO 12 DE 2024, DE VALIDA EL REPORTE DE AVANCE PRESENTADO CORRESPONDIENTE AL 4º TRIMESTRE, SE ACOGIERON LAS RECOMENDACIONES QUE GENERARON LA DEVOLUCIÓN DEL AVANCE EL 10 DE NERO DE 2024</t>
        </r>
      </text>
    </comment>
    <comment ref="A19" authorId="0" shapeId="0">
      <text>
        <r>
          <rPr>
            <b/>
            <sz val="9"/>
            <color indexed="81"/>
            <rFont val="Tahoma"/>
            <family val="2"/>
          </rPr>
          <t>Julio Ignacio Gutiérrez Varg:</t>
        </r>
        <r>
          <rPr>
            <sz val="9"/>
            <color indexed="81"/>
            <rFont val="Tahoma"/>
            <family val="2"/>
          </rPr>
          <t xml:space="preserve">
Indicadore:
- Estrategia Nacional de Cooperación Internacional - ENCI (o documento que haga sus veces) 2022-2026 elaborada</t>
        </r>
      </text>
    </comment>
    <comment ref="O20" authorId="1" shapeId="0">
      <text>
        <r>
          <rPr>
            <b/>
            <sz val="9"/>
            <color indexed="81"/>
            <rFont val="Tahoma"/>
            <family val="2"/>
          </rPr>
          <t>Julio Ignacio Gutiérrez Vargas:</t>
        </r>
        <r>
          <rPr>
            <sz val="9"/>
            <color indexed="81"/>
            <rFont val="Tahoma"/>
            <family val="2"/>
          </rPr>
          <t xml:space="preserve">
Buena tarde, con el fin de validar el avance de la actividad, le pido el favor de modificar el avance presupuestal reportado, dado que a la actividad para su ejecución no le fueron asignados recursos y, en cuanto a los soportes que evidencian el avance reportado, por favor remitir la evidencia del avance de la actividad en archivo pdf, no en link. Devuelta enero 10 2024. SE EFECTUARON LOS AJUSTES AL REPORTE DEL AVANCE DE LA ACTIVIDAD DURANTE EL PERÍODO, POR LO TANTO DE VALIDA EL AVANCE.</t>
        </r>
      </text>
    </comment>
    <comment ref="O21" authorId="1" shapeId="0">
      <text>
        <r>
          <rPr>
            <b/>
            <sz val="9"/>
            <color indexed="81"/>
            <rFont val="Tahoma"/>
            <family val="2"/>
          </rPr>
          <t>Julio Ignacio Gutiérrez Vargas:</t>
        </r>
        <r>
          <rPr>
            <sz val="9"/>
            <color indexed="81"/>
            <rFont val="Tahoma"/>
            <family val="2"/>
          </rPr>
          <t xml:space="preserve">
Buen día, por favor en el espacio de avance presupuestal mencionar el monto de los recursos ejecutados en el período y en el espacio del avance de la actividad, mencionar el monto consolidado de recursos ejecutados en el desarrollo de la actividad durante la vigencia. Enero 10 de 2024. Se aclaro con los funcionarios del proceso que el espacio establecido para reportar el avance presupuestal solamente permite registrar avance porcentual y no valores absolutos, por lo que la solicitud que motivo la devolución del avance no correspondia. por lo tanto Se valido el avance </t>
        </r>
      </text>
    </comment>
    <comment ref="A22" authorId="0" shapeId="0">
      <text>
        <r>
          <rPr>
            <b/>
            <sz val="9"/>
            <color indexed="81"/>
            <rFont val="Tahoma"/>
            <family val="2"/>
          </rPr>
          <t>Julio Ignacio Gutiérrez Varg:</t>
        </r>
        <r>
          <rPr>
            <sz val="9"/>
            <color indexed="81"/>
            <rFont val="Tahoma"/>
            <family val="2"/>
          </rPr>
          <t xml:space="preserve">
Indicador:
 Proyecto estructurado y seguimiento a la implementación de alianzas multiactor. </t>
        </r>
      </text>
    </comment>
    <comment ref="O22" authorId="1" shapeId="0">
      <text>
        <r>
          <rPr>
            <b/>
            <sz val="9"/>
            <color indexed="81"/>
            <rFont val="Tahoma"/>
            <family val="2"/>
          </rPr>
          <t>Julio Ignacio Gutiérrez Vargas:</t>
        </r>
        <r>
          <rPr>
            <sz val="9"/>
            <color indexed="81"/>
            <rFont val="Tahoma"/>
            <family val="2"/>
          </rPr>
          <t xml:space="preserve">
Buen día, la información reportada en la descripción del avance del proyecto no da cuenta del desarrollo de la actividad, esto por cuanto el desarrollo de la actividad consiste en  hacer seguimiento a la implementación del proyecto estructurado el año 2022, por consiguiente, el informe debe enfocarse en las actividades de seguimiento al desarrollo de ese proyecto durante la vigencia, con las conclusiones y/o recomendaciones correspondientes y las evidencias que soporten dicho informe. Al mismo tiempo se debe informar de los recursos asignados para el desarrollo de la actividad, cual fue el monto ejecutado en el trimestre, si hubo lugar, y el total ejecutado en la vigencia. Enero 11 2024
ENERO 12 DE 2024, DE VALIDA EL REPORTE DE AVANCE PRESENTADO CORRESPONDIENTE AL 4º TRIMESTRE, SE ACOGIERON LAS RECOMENDACIONES QUE GENERARON LA DEVOLUCIÓN DEL AVANCE EL 11 DE NERO DE 2024</t>
        </r>
      </text>
    </comment>
    <comment ref="O23" authorId="1" shapeId="0">
      <text>
        <r>
          <rPr>
            <b/>
            <sz val="9"/>
            <color indexed="81"/>
            <rFont val="Tahoma"/>
            <family val="2"/>
          </rPr>
          <t>Julio Ignacio Gutiérrez Vargas:</t>
        </r>
        <r>
          <rPr>
            <sz val="9"/>
            <color indexed="81"/>
            <rFont val="Tahoma"/>
            <family val="2"/>
          </rPr>
          <t xml:space="preserve">
Buena tarde, por favor señalar e identificar con las evidencias correspondientes el nuevo proyecto de alianzas multiactor estructurado, conforme al objeto de la actividad y adjuntar las evidencias correspondientes, el avance reportado no da cuenta del cumplimiento del objeto de la actividad.
</t>
        </r>
        <r>
          <rPr>
            <b/>
            <sz val="9"/>
            <color indexed="81"/>
            <rFont val="Tahoma"/>
            <family val="2"/>
          </rPr>
          <t>Lo anterior considerando que la hoja de ruta es justamente lo que se presenta y un proyecto es un conjunto de actividades tendientes a la realización de un producto o prestación de un servicio para la satisfacción de una necesidad, etc. devuelta el 10 de enero de 2024.
ENERO 12 DE 2024, SE VALIDA EL REPORTE DE AVANCE PRESENTADO CORRESPONDIENTE AL 4º TRIMESTRE, SE ACOGIERON LAS RECOMENDACIONES QUE GENERARON LA DEVOLUCIÓN DEL AVANCE EL 11 DE NERO DE 2024</t>
        </r>
      </text>
    </comment>
  </commentList>
</comments>
</file>

<file path=xl/comments4.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Número de alianzas establecidas de oferta y demanda de cooperación sur-sur </t>
        </r>
      </text>
    </comment>
    <comment ref="A14" authorId="0" shapeId="0">
      <text>
        <r>
          <rPr>
            <b/>
            <sz val="9"/>
            <color indexed="81"/>
            <rFont val="Tahoma"/>
            <family val="2"/>
          </rPr>
          <t>Julio Ignacio Gutiérrez Varg:</t>
        </r>
        <r>
          <rPr>
            <sz val="9"/>
            <color indexed="81"/>
            <rFont val="Tahoma"/>
            <family val="2"/>
          </rPr>
          <t xml:space="preserve">
Indicador:
Proyectos de cooperación Sur Sur y Triangular alineados al Plan Nacional de Desarrollo y a la ENCI</t>
        </r>
      </text>
    </comment>
    <comment ref="A16" authorId="0" shapeId="0">
      <text>
        <r>
          <rPr>
            <b/>
            <sz val="9"/>
            <color indexed="81"/>
            <rFont val="Tahoma"/>
            <family val="2"/>
          </rPr>
          <t>Julio Ignacio Gutiérrez Varg:</t>
        </r>
        <r>
          <rPr>
            <sz val="9"/>
            <color indexed="81"/>
            <rFont val="Tahoma"/>
            <family val="2"/>
          </rPr>
          <t xml:space="preserve">
Indicador:
Número de productos de conocimiento</t>
        </r>
      </text>
    </comment>
  </commentList>
</comments>
</file>

<file path=xl/comments5.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 Plan Maestro de Planeación, seguimiento y evaluación vigencia 2023
</t>
        </r>
      </text>
    </comment>
    <comment ref="A15" authorId="0" shapeId="0">
      <text>
        <r>
          <rPr>
            <b/>
            <sz val="9"/>
            <color indexed="81"/>
            <rFont val="Tahoma"/>
            <family val="2"/>
          </rPr>
          <t>Julio Ignacio Gutiérrez Varg:</t>
        </r>
        <r>
          <rPr>
            <sz val="9"/>
            <color indexed="81"/>
            <rFont val="Tahoma"/>
            <family val="2"/>
          </rPr>
          <t xml:space="preserve">
- Porcentaje de avance en la implementación del plan de trabajo para la estructuración y puesta en funcionamiento del observatorio en la vigencia 2023</t>
        </r>
      </text>
    </comment>
  </commentList>
</comments>
</file>

<file path=xl/comments6.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 Comunicaciones en la vigencia 2023</t>
        </r>
      </text>
    </comment>
    <comment ref="Q16" authorId="0" shapeId="0">
      <text>
        <r>
          <rPr>
            <b/>
            <sz val="9"/>
            <color indexed="81"/>
            <rFont val="Tahoma"/>
            <family val="2"/>
          </rPr>
          <t>Julio Ignacio Gutiérrez Varg:</t>
        </r>
        <r>
          <rPr>
            <sz val="9"/>
            <color indexed="81"/>
            <rFont val="Tahoma"/>
            <family val="2"/>
          </rPr>
          <t xml:space="preserve">
La fecha la fecha inicial era 1 de julio de 2023</t>
        </r>
      </text>
    </comment>
  </commentList>
</comments>
</file>

<file path=xl/comments7.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Estratégico del Talento Humano en la vigencia 2023</t>
        </r>
      </text>
    </comment>
    <comment ref="R12" authorId="0" shapeId="0">
      <text>
        <r>
          <rPr>
            <b/>
            <sz val="9"/>
            <color indexed="81"/>
            <rFont val="Tahoma"/>
            <family val="2"/>
          </rPr>
          <t>Julio Ignacio Gutiérrez Varg:</t>
        </r>
        <r>
          <rPr>
            <sz val="9"/>
            <color indexed="81"/>
            <rFont val="Tahoma"/>
            <family val="2"/>
          </rPr>
          <t xml:space="preserve">
</t>
        </r>
        <r>
          <rPr>
            <sz val="12"/>
            <color indexed="81"/>
            <rFont val="Tahoma"/>
            <family val="2"/>
          </rPr>
          <t>Se modificó la fecha final para poder efectuar la notificación del avance del primer trimestre 2023</t>
        </r>
      </text>
    </comment>
    <comment ref="O13" authorId="1" shapeId="0">
      <text>
        <r>
          <rPr>
            <b/>
            <sz val="9"/>
            <color indexed="81"/>
            <rFont val="Tahoma"/>
            <family val="2"/>
          </rPr>
          <t>Julio Ignacio Gutiérrez Vargas:</t>
        </r>
        <r>
          <rPr>
            <sz val="9"/>
            <color indexed="81"/>
            <rFont val="Tahoma"/>
            <family val="2"/>
          </rPr>
          <t xml:space="preserve">
Se devolvió el reporte del avance de la actividad a fin de ajustar el porcentaje de avance del período y se complementara el análisis delo avance indicando el monto de recursos ejecutados en el período y el acumulado durante la vigencia.</t>
        </r>
      </text>
    </comment>
  </commentList>
</comments>
</file>

<file path=xl/comments8.xml><?xml version="1.0" encoding="utf-8"?>
<comments xmlns="http://schemas.openxmlformats.org/spreadsheetml/2006/main">
  <authors>
    <author>Julio Ignacio Gutiérrez Varg</author>
    <author>Julio Ignacio Gutiérrez Vargas</author>
  </authors>
  <commentList>
    <comment ref="A12" authorId="0" shapeId="0">
      <text>
        <r>
          <rPr>
            <b/>
            <sz val="9"/>
            <color indexed="81"/>
            <rFont val="Tahoma"/>
            <family val="2"/>
          </rPr>
          <t>Julio Ignacio Gutiérrez Varg:</t>
        </r>
        <r>
          <rPr>
            <sz val="9"/>
            <color indexed="81"/>
            <rFont val="Tahoma"/>
            <family val="2"/>
          </rPr>
          <t xml:space="preserve">
Indicador
Porcentaje de cumplimiento Plan de fortalecmiento de las capacidades internas para estructurar procesos precontractuales.</t>
        </r>
      </text>
    </comment>
    <comment ref="O13" authorId="1" shapeId="0">
      <text>
        <r>
          <rPr>
            <b/>
            <sz val="9"/>
            <color indexed="81"/>
            <rFont val="Tahoma"/>
            <family val="2"/>
          </rPr>
          <t>Julio Ignacio Gutiérrez Vargas:</t>
        </r>
        <r>
          <rPr>
            <sz val="9"/>
            <color indexed="81"/>
            <rFont val="Tahoma"/>
            <family val="2"/>
          </rPr>
          <t xml:space="preserve">
Buena tarde, con respecto a la descripción del avance de la actividad durante el período, es necesario que la misma se amplíe en el sentido de indicar si con el desarrollo de las capacitaciones durante la vigencia se cumplió con el objeto de la misma y si los asistentes en cada una de las mismas por lo menos fueron los supervisores y/o estructuradores de proceso. De otra parte, es necesario que se indique la o las razones que impidieron realizar la capacitación en el 2º semestre en la fecha programa y se complementen los anexos con el acta modificatoria a la del 25 de febrero de 2023, en la que se estableció el cronograma para las capacitaciones. Enero 11 de 2023.
Enero 19 de 2024 se devolvio el avance de la actividad reiterando la solicitud efectuada el 11 de enero de 2024.</t>
        </r>
      </text>
    </comment>
    <comment ref="O14" authorId="1" shapeId="0">
      <text>
        <r>
          <rPr>
            <b/>
            <sz val="9"/>
            <color indexed="81"/>
            <rFont val="Tahoma"/>
            <family val="2"/>
          </rPr>
          <t>Julio Ignacio Gutiérrez Vargas:</t>
        </r>
        <r>
          <rPr>
            <sz val="9"/>
            <color indexed="81"/>
            <rFont val="Tahoma"/>
            <family val="2"/>
          </rPr>
          <t xml:space="preserve">
Buen día, con el fin de avanzar en la validación del reporte del avance de la actividad, comedidamente me permito solicitar complementar las evidencias presentando el soporte de la aplicación del instrumento, como quedo establecido cuando se formulo el entregable o proyecto del Plan de Acción. Enero 11 de 2023. Enero 19 de 2024, se complementaron las evidencias, acorde con las recomendaciones dadas.</t>
        </r>
      </text>
    </comment>
  </commentList>
</comments>
</file>

<file path=xl/comments9.xml><?xml version="1.0" encoding="utf-8"?>
<comments xmlns="http://schemas.openxmlformats.org/spreadsheetml/2006/main">
  <authors>
    <author>Julio Ignacio Gutiérrez Varg</author>
  </authors>
  <commentList>
    <comment ref="A12" authorId="0" shapeId="0">
      <text>
        <r>
          <rPr>
            <b/>
            <sz val="9"/>
            <color indexed="81"/>
            <rFont val="Tahoma"/>
            <family val="2"/>
          </rPr>
          <t>Julio Ignacio Gutiérrez Varg:</t>
        </r>
        <r>
          <rPr>
            <sz val="9"/>
            <color indexed="81"/>
            <rFont val="Tahoma"/>
            <family val="2"/>
          </rPr>
          <t xml:space="preserve">
Indicador:
Nivel de cumplimiento del plan anual de actividades del Plan Institucional de Archivos (PINAR) y del programa de Gestión Documental (PGD)</t>
        </r>
      </text>
    </comment>
  </commentList>
</comments>
</file>

<file path=xl/sharedStrings.xml><?xml version="1.0" encoding="utf-8"?>
<sst xmlns="http://schemas.openxmlformats.org/spreadsheetml/2006/main" count="883" uniqueCount="350">
  <si>
    <t>Reporte consolidado</t>
  </si>
  <si>
    <t>PEI</t>
  </si>
  <si>
    <t>Avance</t>
  </si>
  <si>
    <t>Planes</t>
  </si>
  <si>
    <t>Peso</t>
  </si>
  <si>
    <t>Proyecto</t>
  </si>
  <si>
    <t>Actividades (Hito)</t>
  </si>
  <si>
    <t>Tareas</t>
  </si>
  <si>
    <t>Plan Estratégico Institucional</t>
  </si>
  <si>
    <t>28,09</t>
  </si>
  <si>
    <t>PLAN DE ACCIÓN INSTITUCIONAL 2022</t>
  </si>
  <si>
    <t>28,63</t>
  </si>
  <si>
    <t>Alianzas estratégicas de Oferta y Demanda de CSS establecidas a través alianzas público privadas, acuerdos de contribución o donaciones dirigidas a apalancar planes de trabajo</t>
  </si>
  <si>
    <t>20,84</t>
  </si>
  <si>
    <t>Negociar las alianzas de oferta y demanda de cooperación sur-sur</t>
  </si>
  <si>
    <t>Hacer seguimiento a las alianzas de oferta y demanda de cooperación sur-sur</t>
  </si>
  <si>
    <t>16,67</t>
  </si>
  <si>
    <t>Implementación de la política de prevención de daño antijurídico en las vigencias 2022</t>
  </si>
  <si>
    <t>36,25</t>
  </si>
  <si>
    <t>Realizar mesas de trabajo interinstitucional con entidades aliadas técnicas, beneficiarias, ejecutoras y oferentes de cooperación internacional técnica y financiera no reembolsable, a solicitud de las Direcciones Técnicas y áreas de trabajo de la Age</t>
  </si>
  <si>
    <t>37,5</t>
  </si>
  <si>
    <t>Realizar un espacio de conocimiento con supervisores de contratos de APC-Colombia.</t>
  </si>
  <si>
    <t>Realizar dos conversatorios: Uno dirigido al Grupo interno de trabajo de gestión del Talento Humano de APC-Colombia, con la Comisión Nacional del Servicio Civil, a través del instrumento que la Comisión disponga, respecto al impacto del concurso</t>
  </si>
  <si>
    <t>Proyecto estructurado, producto de la Coordinación de la Estrategia de Alianzas Multiactor, para el desarrollo sostenible</t>
  </si>
  <si>
    <t>27,4</t>
  </si>
  <si>
    <t>Llevar a cabo la estrategia de articulación con el Sistema Nacional de Competitividad e Innovación</t>
  </si>
  <si>
    <t>Apoyar la estructuración de un proyecto de alianzas multiactor</t>
  </si>
  <si>
    <t>Articular los actores que intervienen en la implementación del proyecto de alianzas multiactor</t>
  </si>
  <si>
    <t>Implementación del Plan de trabajo de Control Interno 2022</t>
  </si>
  <si>
    <t>Realizar auditorías de gestión</t>
  </si>
  <si>
    <t>Elaborar los informes de ley</t>
  </si>
  <si>
    <t>Asesorar a los procesos y atender las consultas efectuadas</t>
  </si>
  <si>
    <t>Implementación del Plan Estratégico de Comunicaciones (PEC) en la vigencia 2022</t>
  </si>
  <si>
    <t>Elaborar y publicar el boletín virtual externo La Cooperación es de Todos</t>
  </si>
  <si>
    <t>Elaborar y publicar el boletín interno Noticias Clave</t>
  </si>
  <si>
    <t>Realizar visibilización de la Macrorueda de Filantropía Privada Internacional</t>
  </si>
  <si>
    <t>Posicionar la gestión de la Agencia y hacer rendición de cuentas de este periodo de gobierno a través de plataformas virtuales</t>
  </si>
  <si>
    <t>Alineación de al menos el 80% de la Cooperación Internacional a las prioridades definidas en la ENCI 2019-2022</t>
  </si>
  <si>
    <t>20,7</t>
  </si>
  <si>
    <t>Elaborar y hacer seguimiento a mínimo 20 planes de trabajo para la vigencia 2022 con las fuentes oficiales y no oficiales de cooperación internacional.</t>
  </si>
  <si>
    <t>Elaborar reportes trimestrales de recursos de la cooperación internacional registrados en CÍCLOPE, alineados con la ENCI 2019-2022</t>
  </si>
  <si>
    <t>Realizar evento de Alianzas con Resultados 2022 con las fuentes oficiales y no oficiales, de los resultados obtenidos de la gestión y coordinación de la cooperación internacional</t>
  </si>
  <si>
    <t>Establecimiento de 2 nuevos mecanismos de cooperación internacional con socios tradicionales y/o no tradicionales</t>
  </si>
  <si>
    <t>Apoyar la organización de Macrorrueda de Filantropía y la articulación de actores internacionales</t>
  </si>
  <si>
    <t>Seguimiento a los resultados de la Macrorrueda, de acuerdo a las directrices de la Dirección general</t>
  </si>
  <si>
    <t>Movilización de 400 millones de dólares no reembolsables de la Cooperación Internacional durante la vigencia 2022</t>
  </si>
  <si>
    <t>24,4</t>
  </si>
  <si>
    <t>Identificar y publicar 190 convocatorias de cooperación internacional</t>
  </si>
  <si>
    <t>24,5</t>
  </si>
  <si>
    <t>Acompañar técnicamente 17 convocatorias de cooperación internacional a organizaciones de la sociedad civil</t>
  </si>
  <si>
    <t>Brindar Acompañamiento técnico a 1 Estrategia País y/o Acuerdos Marcos de Cooperación.</t>
  </si>
  <si>
    <t>Hacer seguimiento técnico a mínimo 6 Estrategias País y/o Acuerdos Marcos de Cooperación.</t>
  </si>
  <si>
    <t>Implementar los procedimientos de Constancia de registros de proyectos y expedición de certificados de utilidad común.</t>
  </si>
  <si>
    <t>Balance de la implementación de la Estrategia Nacional de Cooperación Internacional ENCI 2019-2023</t>
  </si>
  <si>
    <t>Elaborar un documento de balance y recomendaciones frente a la Estrategia Nacional de Cooperación Internacional, a partir de los seguimientos de los planes de trabajo sectoriales y territoriales de cooperación internacional y demás insumos estratégic</t>
  </si>
  <si>
    <t>Implementación de la quinta fase Plan Estratégico del Talento Humano (PETH).</t>
  </si>
  <si>
    <t>40,25</t>
  </si>
  <si>
    <t>Formular y publicar los planes que conforman el Plan Estratégico de Talento Hunmano (Plan Institucional de Capacitación, Plan de Estímulos e Incentivos, Plan Anual de Vacantes, Plan Anual de Vacaciones, Plan de Previsión del Talento Humano y Sistema</t>
  </si>
  <si>
    <t>Gestionar, orientar la ejecución y desarrollo de los planes formulados que conforman el PETH</t>
  </si>
  <si>
    <t>25,42</t>
  </si>
  <si>
    <t>Realizar análisis de los resultados de la implementación de los planes bajo responsabilidad del proceso de Talento Humano</t>
  </si>
  <si>
    <t>Identificación, cofinanciación y seguimiento a 6 proyectos de cooperación internacional con recursos de contrapartida nacional, alineados con la ENCI 2019-2022</t>
  </si>
  <si>
    <t>12,5</t>
  </si>
  <si>
    <t>Identificar, evaluar y priorizar los proyectos de cooperación suceptibles a ser apoyados con recursos de contrapartida nacional</t>
  </si>
  <si>
    <t>Suscribir los convenios que formalizan los proyectos</t>
  </si>
  <si>
    <t>Supervisar la ejecución de los convenios que formalizan los proyectos</t>
  </si>
  <si>
    <t>Fortalecimiento de la disponibilidad, integridad y confidencialidad de la información para la toma de decisiones</t>
  </si>
  <si>
    <t>Definir la arquitectura empresarial de la entidad, a nivel de TICS, información, aplicaciones e infraestructura tecnológica, para optimizar procesos.</t>
  </si>
  <si>
    <t>Implementar las actividades del plan estratégico de tecnologias de la información durante y realizar seguimiento a su ejecución</t>
  </si>
  <si>
    <t>Gestionar las acciones necesarias para obtener la certificación en la norma NTC ISO 27001:2013</t>
  </si>
  <si>
    <t>Dinamización del Sistema Nacional de Cooperación Internacional de Colombia</t>
  </si>
  <si>
    <t>33,75</t>
  </si>
  <si>
    <t>Llevar a cabo actividades de fortalecimiento de capacidades en gestión de cooperación internacional, orientadas a actores territoriales y nacionales.</t>
  </si>
  <si>
    <t>Apoyar la articulación de los actores nacionales públicos y privados, en el ejercicio de la macrorueda de cooperación con la filantropía internacional.</t>
  </si>
  <si>
    <t>Hacer seguimiento a los resultados obtenidos con el desarrollo de la primera macrorueda de cooperación con filantropía internacional.</t>
  </si>
  <si>
    <t>Ejecución de recursos de cooperación internacional no reembolsable administrados por la Entidad</t>
  </si>
  <si>
    <t>14,75</t>
  </si>
  <si>
    <t>Revisar y actualizar la documentación asociada al proceso de administración de recursos de cooperación internacional no reembolsable</t>
  </si>
  <si>
    <t>Programar la distribución y ejecución de los recursos entregados en administración, conforme a la voluntad del donante y en coordinación con el aliado técnico</t>
  </si>
  <si>
    <t>Gestionar las acciones necesarias para la recolección y elaboración de documentos técnicos que permitan dar inicio a los procesos de contratación</t>
  </si>
  <si>
    <t>Ejecutar los recursos de cooperación internacional no reembolsables entregados en administración a APC - Colombia.</t>
  </si>
  <si>
    <t>Realizar seguimiento a la ejecución de los recursos de cooperación internacional no reembolsable administrados por APC - Colombia.</t>
  </si>
  <si>
    <t>Proyectos ejecutados de CSS o Triangular en alineación a las prioridades de los mecanismos de integración regional de América Latina.</t>
  </si>
  <si>
    <t>Hacer seguimiento a los proyectos en el marco de las instancias de los mecanismos de integración regional de America Latina</t>
  </si>
  <si>
    <t>Canalización de donaciones en especie</t>
  </si>
  <si>
    <t>Promocionar a nivel interno y externo el instrumento que orienta el procedimiento actualizado de donaciones en especie en la entidad</t>
  </si>
  <si>
    <t>Otorgar los poderes requeridos para los trámites de nacionalización de las donaciones en especie</t>
  </si>
  <si>
    <t>Realizar los trámites correspondientes para que las donaciones en especie sean canalizadas hacia los beneficiarios finales, despues de recibir confirmación de la nacionalización de la mercancia</t>
  </si>
  <si>
    <t>Proyectos de Cooperación Sur-Sur ejecutados en doble vía con países de América Latina y el Caribe. (Megameta)</t>
  </si>
  <si>
    <t>21,25</t>
  </si>
  <si>
    <t>Hacer seguimiento a los proyectos en doble vía con países de América Latina y el Caribe</t>
  </si>
  <si>
    <t>17,5</t>
  </si>
  <si>
    <t>Nuevos socios de África, Sudeste Asiático y Eurasia con proyectos de CSS o Triangular en ejecución, bajo el modelo de agregación de valor. (Megameta)</t>
  </si>
  <si>
    <t>26,25</t>
  </si>
  <si>
    <t>Negociar los nuevos socios de África, Sudeste Asiático y Eurasia</t>
  </si>
  <si>
    <t>Hacer seguimiento a las iniciativas de CSS con los nuevos socios de de África, Sudeste Asiático y Eurasia</t>
  </si>
  <si>
    <t>Elaboración y socialización de documentos de análisis de la Asistencia Oficial al Desarrollo (AOD) que recibe el país</t>
  </si>
  <si>
    <t>Elaborar documento de análisis de Cooperación Internacional 2021</t>
  </si>
  <si>
    <t>Construir un manual de ayuda al usuario para el registro de proyectos de cooperación ante la Agencia</t>
  </si>
  <si>
    <t>Generación de productos de conocimiento de la Cooperación Sur-Sur</t>
  </si>
  <si>
    <t>8,34</t>
  </si>
  <si>
    <t>Elaborar los productos de conocimiento de la CSS en el marco del Hub de Conocimiento</t>
  </si>
  <si>
    <t>Difundir los productos de conocimiento de la CSS</t>
  </si>
  <si>
    <t>Proyectos ejecutados de Cooperación Sur-Sur y Triangular con enfoque tecnológico (Megameta)</t>
  </si>
  <si>
    <t>16,25</t>
  </si>
  <si>
    <t>Hacer seguimiento a los proyectos con enfoque tecnológico</t>
  </si>
  <si>
    <t>Informe de balance o cierre de los proyectos con enfoque tecnológico</t>
  </si>
  <si>
    <t>7,5</t>
  </si>
  <si>
    <t>Desarrollo de 6 intercambios de conocimiento Col-Col</t>
  </si>
  <si>
    <t>37,34</t>
  </si>
  <si>
    <t>Desarrollar encuentros de intercambio Col-Col</t>
  </si>
  <si>
    <t>41,67</t>
  </si>
  <si>
    <t>Hacer seguimiento a los intercambios Col-Col 2021 y 2022 según aplique</t>
  </si>
  <si>
    <t>Ejecución del Plan Maestro de Planeación, seguimiento y evaluación vigencia 2022</t>
  </si>
  <si>
    <t>48,5</t>
  </si>
  <si>
    <t>Identificar y programar las acciones del Plan Maestro de Planeación, seguimiento y evaluación vigencia 2022</t>
  </si>
  <si>
    <t>Desarrollar las acciones del Plan Maestro de Planeación, seguimiento y evaluación vigencia 2022</t>
  </si>
  <si>
    <t>Efectuar seguimiento a la ejecución de las acciones del Plan Maestro de Planeación, seguimiento y evaluación vigencia 2022</t>
  </si>
  <si>
    <t>Fortalecimiento de las capacidades internas para la elaboracion de los estudios previos de los estructuradores de proceso.</t>
  </si>
  <si>
    <t>Definir las capacitaciones requeridas en la entidad para fortalecer los procesos de la gestión, precontractual, contractual y postcontractual</t>
  </si>
  <si>
    <t>Ejecutar las capacitaciones definidas</t>
  </si>
  <si>
    <t>Aplicar el instrumento de medición de la percepción sobre las acciones de capacitación adelantadas y analizar los resultados con recomendaciones para la mejora</t>
  </si>
  <si>
    <t>Implementación del PINAR 2021</t>
  </si>
  <si>
    <t>Formular el plan de acción de actividades de Gestión Documental para la vigencia 2022</t>
  </si>
  <si>
    <t>Revisar y/o actualizar, en caso de ser necesario, las Tablas de Retención Documental de la Entidad</t>
  </si>
  <si>
    <t>Ejecución del plan de acción de actividades de Gestión Documental formulado para la vigencia 2022</t>
  </si>
  <si>
    <t>10,84</t>
  </si>
  <si>
    <t>Revisar, actualizar y aplicar el instrumento de medición de la percepción de Gestión Documental y analizar los resultados</t>
  </si>
  <si>
    <t>Estructuración y puesta en marcha del Observatorio de Cooperación Internacional</t>
  </si>
  <si>
    <t>40,4</t>
  </si>
  <si>
    <t>Acompañar a las direcciones técnicas en la definición del plan de trabajo para la puesta en marcha del observatorio</t>
  </si>
  <si>
    <t>Proyectar, a partir de insumos técnicos, el acto administrativo por el cual se adopte el observatorio</t>
  </si>
  <si>
    <t>Estructurar y mantener actualizado el micrositio del observatorio</t>
  </si>
  <si>
    <t>Ejecutar las acciones del plan de trabajo a cargo de la Dirección de Coordinación Internacional</t>
  </si>
  <si>
    <t>Ejecutar las acciones del plan de trabajo a cargo de la Dirección de Demanda</t>
  </si>
  <si>
    <t>Ejecutar las acciones del plan de trabajo a cargo de la Dirección de Oferta, en el marco del hub de conocimiento</t>
  </si>
  <si>
    <t>Realizar seguimiento y actualización a la implementación del plan de trabajo para la puesta en marcha del observatorio.</t>
  </si>
  <si>
    <t>Plan Anticorrupción y Atención al Ciudadano 2022</t>
  </si>
  <si>
    <t>27,56</t>
  </si>
  <si>
    <t>Gestión de Riesgos de Corrupción</t>
  </si>
  <si>
    <t>41,5</t>
  </si>
  <si>
    <t>Actualizar y publicar el Mapa de Riesgos de Corrupción en la sede electrónica de la entidad</t>
  </si>
  <si>
    <t>Actualizar y publicar la Política de Gestión del Riesgo</t>
  </si>
  <si>
    <t>Monitorear, hacer seguimiento y revisión a los riesgos de corrupción, tratamientos y controles</t>
  </si>
  <si>
    <t>Evaluar la gestión de riesgos de la entidad en cumplimiento de las responsabilidades de la primera y segunda línea defensa</t>
  </si>
  <si>
    <t>Rendición de Cuentas</t>
  </si>
  <si>
    <t>12,69</t>
  </si>
  <si>
    <t>Publicar de boletín virtual La Cooperación es de todos</t>
  </si>
  <si>
    <t>14,3</t>
  </si>
  <si>
    <t>Elaborar y socializar con cooperantes y partes interesadas el documento de análisis del comportamiento de la Cooperación Internacional no reembolsable 2021</t>
  </si>
  <si>
    <t>Elaborar y socializar con socios del Sur Global y partes interesadas el documento de análisis del Comportamiento de la Cooperación Sur - Sur en 2021.</t>
  </si>
  <si>
    <t>Realizar ejercicio de diálogo de Alianzas con Resultados con las fuentes oficiales y no oficiales, de los resultados obtenidos de la gestión y coordinación de la cooperación internacional durante la vigencia 2022.</t>
  </si>
  <si>
    <t>Realizar por parte de la Dirección de Coordinación Interinstitucional al menos un evento que incluya el componente de Rendición de Cuentas</t>
  </si>
  <si>
    <t>Realizar y evaluar la audiencia pública de rendición de cuentas, y publicar el informe en página web</t>
  </si>
  <si>
    <t>Diseñar e implementar la estrategia para producir y reportar/divulgar la información relacionada con los avances de la entidad del aporte a la implementación del Acuerdo de Paz de acuerdo a lineamientos del DAPRE, Consejería para la Estabilización y</t>
  </si>
  <si>
    <t>14,2</t>
  </si>
  <si>
    <t>MECANISMOS PARA MEJORAR LA ATENCIÓN AL CIUDADANO</t>
  </si>
  <si>
    <t>30,48</t>
  </si>
  <si>
    <t>Brindar asesoría externa para el recibo en el país de donaciones en especie</t>
  </si>
  <si>
    <t>7,1</t>
  </si>
  <si>
    <t>Brindar asesoría externa sobre el servicio de administración de recursos de cooperación internacional no reembolsable</t>
  </si>
  <si>
    <t>Incorporar mejoras al formulario de PQRSD</t>
  </si>
  <si>
    <t>Realizar acciones que permitan mejorar el uso y aseguramiento de la página web.</t>
  </si>
  <si>
    <t>Orientar la capacitación para un manejo eficiente y oportuno al Derecho de Petición</t>
  </si>
  <si>
    <t>Divulgar e implementar el protocolo de atención telefónica y virtual, en los meses de marzo y julio de 2022</t>
  </si>
  <si>
    <t>Consolidar y publicar en el SIGEPRE del instrumento institucional para la medición de la percepción frente a la prestación de los servicios misionales de la información recibida de (DCI, OFERTA y DEMANDA)</t>
  </si>
  <si>
    <t>Medir la percepción del servicio al ciudadano frente a la atención de las PQRSD y públicar la información en SIGEPRE y en Brujula</t>
  </si>
  <si>
    <t>Aplicar incentivos para destacar el desempeño de los servidores en relación al servicio prestado al ciudadano.</t>
  </si>
  <si>
    <t>Realizar mejoras sobre el portal de servicio de la Agencia.</t>
  </si>
  <si>
    <t>Incorporar mejoras al espacio de preguntas frecuentes de la sede electrónica de la entidad</t>
  </si>
  <si>
    <t>Implementar acciones para mejorar la accesibilidad a la información y canales de atención dispuestos por la entidad</t>
  </si>
  <si>
    <t>Implementar los procesos de constancia de registro de proyectos y emisión de Certificados de Utilidad Común y brindar capacitaciones a los actores vinculados a dichos procesos (Entidades nacionales y/o territoriales, Cooperantes Internacionales)</t>
  </si>
  <si>
    <t>Medir la satisfacción del ciudadano frente a los diferentes canales de comunicación dispuestos por la entidad</t>
  </si>
  <si>
    <t>7,7</t>
  </si>
  <si>
    <t>MECANISMOS DE TRANSPARENCIA Y ACCESO A LA INFORMACIÓN</t>
  </si>
  <si>
    <t>29,12</t>
  </si>
  <si>
    <t>Consolidar y publicar el informe de las respuestas oportunamente a las solicitudes de PQRSD presentadas por la ciudadanía durante la vigencia n los términos estipulados por la ley 1712 de 2014.</t>
  </si>
  <si>
    <t>Depurar y mantener actualizado el esquema de publicaciones en los términos estipulados por la ley 1712 de 2014</t>
  </si>
  <si>
    <t>Hacer seguimiento y actualizar el acceso a contenidos de la página web, según lo estipulado en la Ley 1712 de 2014 y su reglamentación</t>
  </si>
  <si>
    <t>Adelantar capacitación ORFEO.</t>
  </si>
  <si>
    <t>Evaluar la percepción frente a la Gestión Documental de la Entidad</t>
  </si>
  <si>
    <t>Seguimiento y verificación al cumplimiento de los requisitos de la Ley 1712 de 2014.</t>
  </si>
  <si>
    <t>Mantener actualizado el normo grama de la entidad</t>
  </si>
  <si>
    <t>INICIATIVAS ADICIONALES (INTEGRIDAD)</t>
  </si>
  <si>
    <t>27,5</t>
  </si>
  <si>
    <t>Documentar el procedimiento para el control y seguimiento de las declaraciones de conflicto de intereses que ingresan por los canales dispuestos por la Entidad.</t>
  </si>
  <si>
    <t>Fortalecer las competencias de los servidores de APC Colombia en materia de integridad y lucha contra la corrupcion</t>
  </si>
  <si>
    <t>Realizar acciones para la promoción de los valores del servicio público y el código de integridad al interior de la entidad y medir su apropiación</t>
  </si>
  <si>
    <t>Diseñar y realizar campaña referente al tema anticorrupción</t>
  </si>
  <si>
    <r>
      <t>Informe de balance o cierre de los proyectos</t>
    </r>
    <r>
      <rPr>
        <sz val="11"/>
        <color rgb="FFFF0000"/>
        <rFont val="Calibri"/>
        <family val="2"/>
        <scheme val="minor"/>
      </rPr>
      <t xml:space="preserve"> Hacer seguimiento a los proyectos en doble vía con países de América Latina y el Caribe</t>
    </r>
  </si>
  <si>
    <r>
      <t>Informe de balance o cierre de los proyectos</t>
    </r>
    <r>
      <rPr>
        <sz val="11"/>
        <color rgb="FFFF0000"/>
        <rFont val="Calibri"/>
        <family val="2"/>
        <scheme val="minor"/>
      </rPr>
      <t xml:space="preserve"> </t>
    </r>
  </si>
  <si>
    <t xml:space="preserve">Fecha inicio </t>
  </si>
  <si>
    <t>fecha final</t>
  </si>
  <si>
    <t>Efectuar análisis del cumplimiento al Plan de Acción de Comunicaciones</t>
  </si>
  <si>
    <t>Implementación del PINAR 2022</t>
  </si>
  <si>
    <t>Presupuesto</t>
  </si>
  <si>
    <r>
      <t xml:space="preserve">Plan de Acción 2022
</t>
    </r>
    <r>
      <rPr>
        <sz val="11"/>
        <color theme="1"/>
        <rFont val="Calibri"/>
        <family val="2"/>
        <scheme val="minor"/>
      </rPr>
      <t>Seguimiento a Junio 30 de 2022</t>
    </r>
  </si>
  <si>
    <t>Realizar mesas de trabajo interinstitucional con entidades aliadas técnicas, beneficiarias, ejecutoras y oferentes de cooperación internacional técnica y financiera no reembolsable, a solicitud de las Direcciones Técnicas y áreas de trabajo de la Agencia</t>
  </si>
  <si>
    <t xml:space="preserve">Indicador </t>
  </si>
  <si>
    <t>Actividades</t>
  </si>
  <si>
    <t>Descripción</t>
  </si>
  <si>
    <t>Observaciones al avance del proyecto</t>
  </si>
  <si>
    <t>Meta
Anual</t>
  </si>
  <si>
    <r>
      <t xml:space="preserve">Alianzas estratégicas de Oferta y Demanda de CSS establecidas a través alianzas público privadas, acuerdos de contribución o donaciones dirigidas a apalancar planes de trabajo  </t>
    </r>
    <r>
      <rPr>
        <sz val="20"/>
        <color theme="1"/>
        <rFont val="Calibri"/>
        <family val="2"/>
        <scheme val="minor"/>
      </rPr>
      <t>(*)</t>
    </r>
  </si>
  <si>
    <r>
      <t xml:space="preserve">Implementación de la política de prevención de daño antijurídico en las vigencias 2022  </t>
    </r>
    <r>
      <rPr>
        <sz val="20"/>
        <color theme="1"/>
        <rFont val="Calibri"/>
        <family val="2"/>
        <scheme val="minor"/>
      </rPr>
      <t xml:space="preserve"> (*)</t>
    </r>
  </si>
  <si>
    <r>
      <t xml:space="preserve">Implementación del Plan Estratégico de Comunicaciones (PEC) en la vigencia 2022  </t>
    </r>
    <r>
      <rPr>
        <sz val="20"/>
        <color theme="1"/>
        <rFont val="Calibri"/>
        <family val="2"/>
        <scheme val="minor"/>
      </rPr>
      <t xml:space="preserve"> (*)</t>
    </r>
  </si>
  <si>
    <r>
      <t xml:space="preserve">Establecimiento de 2 nuevos mecanismos de cooperación internacional con socios tradicionales y/o no tradicionales    </t>
    </r>
    <r>
      <rPr>
        <sz val="20"/>
        <color theme="1"/>
        <rFont val="Calibri"/>
        <family val="2"/>
        <scheme val="minor"/>
      </rPr>
      <t>(*)</t>
    </r>
  </si>
  <si>
    <r>
      <t xml:space="preserve">Identificación, cofinanciación y seguimiento a 6 proyectos de cooperación internacional con recursos de contrapartida nacional, alineados con la ENCI 2019-2022   </t>
    </r>
    <r>
      <rPr>
        <sz val="20"/>
        <color theme="1"/>
        <rFont val="Calibri"/>
        <family val="2"/>
        <scheme val="minor"/>
      </rPr>
      <t>(*)</t>
    </r>
  </si>
  <si>
    <r>
      <t xml:space="preserve">Canalización de donaciones en especie  </t>
    </r>
    <r>
      <rPr>
        <sz val="20"/>
        <color theme="1"/>
        <rFont val="Calibri"/>
        <family val="2"/>
        <scheme val="minor"/>
      </rPr>
      <t xml:space="preserve"> (*)</t>
    </r>
  </si>
  <si>
    <r>
      <t xml:space="preserve">Proyectos de Cooperación Sur-Sur ejecutados en doble vía con países de América Latina y el Caribe. (Megameta) </t>
    </r>
    <r>
      <rPr>
        <sz val="20"/>
        <color theme="1"/>
        <rFont val="Calibri"/>
        <family val="2"/>
        <scheme val="minor"/>
      </rPr>
      <t xml:space="preserve"> (*)</t>
    </r>
  </si>
  <si>
    <r>
      <t xml:space="preserve">Elaboración y socialización de documentos de análisis de la Asistencia Oficial al Desarrollo (AOD) que recibe el país   </t>
    </r>
    <r>
      <rPr>
        <sz val="20"/>
        <color theme="1"/>
        <rFont val="Calibri"/>
        <family val="2"/>
        <scheme val="minor"/>
      </rPr>
      <t>(*)</t>
    </r>
  </si>
  <si>
    <t>(*) : Para estos entregables, como se puede apreciar, el avance de la meta anual del indicador a la fecha de corte y el avance porcentual promedio de las actividadesdel entregable, evidencia falta de coherencia por defecto o por exceso en el avance de uno y otro, es decir pareciera como si el avance de las actividades no incidiera para el alcance de la meta. Se exceptúa de este criterio en lo relacionado con el indicador del entregable "Alineación de al menos el 80% de la Cooperación Internacional a las prioridades definidas en la ENCI 2019-2022", por cuanto las metas son independientes, crecientes para cada período, hasta llegar a un mínimo 80% en el último período. Existen otro tipo de indicadores en que la meta es alcanzar en el último período la totalidad de la meta anual, para lo cual se recomienda en un futuro establecer para cada perído como meta parcial, avances porcentuales, hasta llegar a un 100% en el último perído.</t>
  </si>
  <si>
    <t>Entregable/Proyecto</t>
  </si>
  <si>
    <t xml:space="preserve">Avance del Indicador </t>
  </si>
  <si>
    <t>1º trimestre</t>
  </si>
  <si>
    <t>2º trimestre</t>
  </si>
  <si>
    <t>3º trimestre</t>
  </si>
  <si>
    <t>4º trimestre</t>
  </si>
  <si>
    <t>Meta</t>
  </si>
  <si>
    <t xml:space="preserve">Avance </t>
  </si>
  <si>
    <t>ACUMULADO</t>
  </si>
  <si>
    <t>No</t>
  </si>
  <si>
    <t>PROCESO</t>
  </si>
  <si>
    <t>AVANCE ENTIDAD</t>
  </si>
  <si>
    <t>Preparación y Formulación</t>
  </si>
  <si>
    <t>Identificación y Priorización</t>
  </si>
  <si>
    <t>Implementación y Seguimiento</t>
  </si>
  <si>
    <t>Direccionamiento Estratégico</t>
  </si>
  <si>
    <t>Gestión de Comunicaciones</t>
  </si>
  <si>
    <t>Gestión de Talento Humano</t>
  </si>
  <si>
    <t>Gestión Contractual</t>
  </si>
  <si>
    <t>Gestión Administrativa</t>
  </si>
  <si>
    <t>Gestión Jurídica</t>
  </si>
  <si>
    <t>Evaluación, Control y Mejora</t>
  </si>
  <si>
    <t>Administración de Recursos</t>
  </si>
  <si>
    <t>Movilización de 800 millones de dólares no reembolsables de la Cooperación Internacional durante la vigencia 2023</t>
  </si>
  <si>
    <t>Identificar y publicar mínimo 250 convocatorias de cooperación internacional</t>
  </si>
  <si>
    <t>Acompañar técnicamente mínimo 20 convocatorias de cooperación internacional a organizaciones de la sociedad civil</t>
  </si>
  <si>
    <t xml:space="preserve">Brindar Acompañamiento técnico a 1 Estrategia País y/o Acuerdos Marcos de Cooperación.
</t>
  </si>
  <si>
    <t>Hacer seguimiento técnico a mínimo 11 Estrategias País y/o Acuerdos Marcos de Cooperación.</t>
  </si>
  <si>
    <t>Dar respuesta al 100% de las solicitudes de CUC</t>
  </si>
  <si>
    <t>Desarollar 2 actividades de capacitación para entidades nacionales y teritoriales sobre Certificado de Utilidad Común - CUC</t>
  </si>
  <si>
    <t>31/11/2023</t>
  </si>
  <si>
    <t>Alineación de al menos el 80% de la Cooperación Internacional a las prioridades definidas en la ENCI 2023-2026</t>
  </si>
  <si>
    <t xml:space="preserve">Realizar evento de Alianzas con Resultados 2023 con las fuentes oficiales y no oficiales, de los resultados obtenidos de la gestión y coordinación de la cooperación internacional </t>
  </si>
  <si>
    <t>Elaboración de productos de análisis de la Asistencia Oficial al Desarrollo (AOD) que recibe el país</t>
  </si>
  <si>
    <t>Elaborar documento de análisis de Cooperación Internacional 2022</t>
  </si>
  <si>
    <t>Consolidar al menos 10 infografias de las fuentes de cooperación</t>
  </si>
  <si>
    <t>Inclusión de mecanismos innovadores en Estrategias País</t>
  </si>
  <si>
    <t>Realizar dos (2) eventos de espacios de conocimiento</t>
  </si>
  <si>
    <t>Establecimiento de Alianzas estratégicas de Cooperación Sur - Sur y Cooperación Triangular en la vigencia 2023</t>
  </si>
  <si>
    <t>Establecer las alianzas  estratégicas</t>
  </si>
  <si>
    <t>Hacer seguimiento a las alianzas estratégicas</t>
  </si>
  <si>
    <t>Generación de productos  de conocimiento de la Cooperación Sur-Sur en el marco del hub de gestión de conocimiento</t>
  </si>
  <si>
    <t>Elaborar los productos de conocimiento</t>
  </si>
  <si>
    <t>Difundir los productos de conocimiento</t>
  </si>
  <si>
    <t xml:space="preserve">Proyectos de cooperación Sur Sur y Triangular de la vigencia 2023 alineados al Plan Nacional de Desarrollo y a la ENCI  </t>
  </si>
  <si>
    <t>Negociar los proyectos</t>
  </si>
  <si>
    <t xml:space="preserve">Apoyar la estructuración de un nuevo proyecto de alianzas multiactor </t>
  </si>
  <si>
    <t xml:space="preserve">Implementación y seguimiento de la Estrategia de Alianzas Multiactor, para el desarrollo sostenible.
</t>
  </si>
  <si>
    <t>Cofinanciación de Proyectos de Cooperación Internacional con recursos de Contrapartida Nacional alineados con la ENCI.</t>
  </si>
  <si>
    <t>Identificar, evaluar y priorizar los proyectos susceptibles a ser apoyados con recursos de contrapartida de APC-Colombia</t>
  </si>
  <si>
    <t>Supervisar la ejecución de los convenios.</t>
  </si>
  <si>
    <t>Estrategia Nacional de Cooperación Internacional - ENCI  2023-2026</t>
  </si>
  <si>
    <t xml:space="preserve">Elaborar e implementar la propuesta metodológica para la construcción de la ENCI 2023 - 2026 </t>
  </si>
  <si>
    <t xml:space="preserve">Elaborar el documento Estrategia Nacional de Cooperación Internacional - ENCI 2023 - 2026 </t>
  </si>
  <si>
    <t>Socializar la ENCI 2023 - 2026</t>
  </si>
  <si>
    <t xml:space="preserve">Realizar espacios de articulación interinstitucional del Sistema Nacional de Cooperación Internacional realizados 2023 </t>
  </si>
  <si>
    <t xml:space="preserve">Desarrollo de Estrategia Colombia Enseña a Colombia - intercambios de conocimiento Col - Col  </t>
  </si>
  <si>
    <t>Desarrollar intercambios de conocimiento Col-Col (nuevos)</t>
  </si>
  <si>
    <t>Realizar seguimiento a los intercambios Col-Col desarrollados en las vigencias 2022 y 2023  - según aplique</t>
  </si>
  <si>
    <r>
      <t xml:space="preserve">Implementación del Plan Estratégico de Comunicaciones (PEC) en la vigencia 2023 </t>
    </r>
    <r>
      <rPr>
        <sz val="20"/>
        <color theme="1"/>
        <rFont val="Calibri"/>
        <family val="2"/>
        <scheme val="minor"/>
      </rPr>
      <t xml:space="preserve"> </t>
    </r>
  </si>
  <si>
    <t>Elaborar y publicar el boletín virtual externo "La Cooperación es de Todos</t>
  </si>
  <si>
    <t>Atender oportunamente la demanda de los clientes internos de APC-Colombia</t>
  </si>
  <si>
    <t>Visibilizar a la entidad a través de un evento central</t>
  </si>
  <si>
    <t>Posicionar la gestión de la Agencia a través de redes sociales y medios electrónicos</t>
  </si>
  <si>
    <t>Efectuar análisis del cumplimiento del Plan de Acción de Comunicaciones 2023</t>
  </si>
  <si>
    <t>Ejecución del Plan Maestro de Planeación, seguimiento y evaluación vigencia 2023</t>
  </si>
  <si>
    <t>Efectuar seguimiento a la ejecución de las acciones del Plan Maestro de Planeación, seguimiento y evaluación vigencia 2023</t>
  </si>
  <si>
    <t>Desarrollar las acciones del Plan Maestro de Planeación, seguimiento y evaluación vigencia 2023</t>
  </si>
  <si>
    <t>Identificar y programar las acciones del Plan Maestro de Planeación, seguimiento y evaluación vigencia 2023</t>
  </si>
  <si>
    <t>Implementación del Plan de trabajo de Control Interno 2023</t>
  </si>
  <si>
    <r>
      <t xml:space="preserve">Implementación de la política de prevención de daño antijurídico en las vigencia 2023  </t>
    </r>
    <r>
      <rPr>
        <sz val="20"/>
        <color theme="1"/>
        <rFont val="Calibri"/>
        <family val="2"/>
        <scheme val="minor"/>
      </rPr>
      <t xml:space="preserve"> </t>
    </r>
  </si>
  <si>
    <t>Realizar mesas de trabajo interinstitucional con entidades aliadas técnicas, beneficiarias, ejecutoras y oferentes de cooperación internacional técnica y financiera no reembolsable, a solicitud de las Direcciones Técnicas y áreas de trabajo de la Agencia.</t>
  </si>
  <si>
    <t>Realizar dos conversatorios dirigidos al  Grupo interno de trabajo de gestión del Talento Humano  de APC-Colombia.</t>
  </si>
  <si>
    <t>Estructuración y puesta en funcionamiento del Observatorio de Cooperación Internacional</t>
  </si>
  <si>
    <t>Propuesta para la implementación del PINAR 2023, para revisión de la alta direccion y validación final por parte del Archivo General de la Nación</t>
  </si>
  <si>
    <t>Formular el plan de acción de actividades de Gestión Documental para la vigencia 2023</t>
  </si>
  <si>
    <t>Ejecución del plan de acción de las actividades de Gestión Documental formuladas en  Plan Anual de Actividadesdel Plan Institucional de Archivos (PINAR) y del programa de Gestión Documental (PGD)para la vigencia 2023</t>
  </si>
  <si>
    <t>Fortalecimiento de las capacidades internas para estructurar los procesos precontractuales</t>
  </si>
  <si>
    <t>Sostener el Modelo de Operación de TIC</t>
  </si>
  <si>
    <t>Incrementar las capacidades de TIC</t>
  </si>
  <si>
    <t>Plan Estratégico del Talento Humano (PETH).</t>
  </si>
  <si>
    <t xml:space="preserve">Formular y publicar los planes que conforman el Plan Estratégico de Talento Hunmano (Plan Institucional de Capacitación, Plan de Estímulos e Incentivos, Plan Anual de Vacantes, Plan Anual de Vacaciones, Plan de Previsión del Talento Humano y Sistema de Gestión de Seguridad y Salud en el Trabajo) </t>
  </si>
  <si>
    <t>Gestionar la ejecución de los planes formulados que conforman el PETH</t>
  </si>
  <si>
    <t>1/31/2023</t>
  </si>
  <si>
    <t>Canalización de Donaciones en Especie a través de APC-Colombia, que contribuyen a las prioridades de Gobierno</t>
  </si>
  <si>
    <t>Promocionar a nivel interno y externo el instrumento que orienta el procedimiento actuallizado de donaciones en especie en la entidad</t>
  </si>
  <si>
    <t>Otorgar los documentos requeridos para los trámites de importación, nacionalización y transporte  de las donaciones en especie</t>
  </si>
  <si>
    <t>Realizar la verificación en campo y entrega de las donaciones en especie canalizadas a los beneficiarios finales, después de recibir confirmación de la nacionalización de la mercancía.</t>
  </si>
  <si>
    <t>31/122023</t>
  </si>
  <si>
    <t>Adelantar los procesos de contratación para la ejecución de recursos de cooperación internacional no reembolsable administrados por la entidad.</t>
  </si>
  <si>
    <t>Ejecutar los recursos de cooperación internacional no reembolsable entregados en administración a APC-Colombia.</t>
  </si>
  <si>
    <t>Presentar oportunamente los informes de seguimiento acordados con el Donante.</t>
  </si>
  <si>
    <t>Validación de información para elaboración de estados financieros</t>
  </si>
  <si>
    <t>Registrar oportunamente las obligaciones tramitadas al grupo financiero</t>
  </si>
  <si>
    <t>Analizar y depurar las cuentas contables</t>
  </si>
  <si>
    <t>Hacer seguimiento a los proyectos</t>
  </si>
  <si>
    <t>Gestión de Tecnologías de la información y las
 Comunicaciones</t>
  </si>
  <si>
    <t>Fortalecimiento y Sosteniblidad de las capacidades de las tecnologías de la información.</t>
  </si>
  <si>
    <t>sin avance</t>
  </si>
  <si>
    <t>Gestión Financiera</t>
  </si>
  <si>
    <t>AVANCE PROMEDIO ENTIDAD</t>
  </si>
  <si>
    <t>AVANCE PROMEDIO META INDICADORES</t>
  </si>
  <si>
    <t>AVANCE PROMEDIO ENTREGABLES</t>
  </si>
  <si>
    <t>Elaborar y hacer seguimiento a mínimo 27 planes de trabajo para la vigencia 2023 con las fuentes oficiales y no oficiales de cooperación internacional. (15multilaterales, 12 Bilaterales)</t>
  </si>
  <si>
    <t>Socializar mecanismos innovadores de cooperación internacional con al menos 10 aliados de la cooperación internacional.</t>
  </si>
  <si>
    <t xml:space="preserve">Establecer alianzas con socios estratégicos para avanzar en el fortalecimiento de mecanismos innovadores de cooperación. </t>
  </si>
  <si>
    <t>Elaborar y socializar los reportes trimestrales de los recursos de cooperación internacional registrados en CÍCLOPE alineados con las prioridades del país. ​</t>
  </si>
  <si>
    <t>Apoyar la implementación del proyecto de alianza multiactor estructurado en 2022</t>
  </si>
  <si>
    <t>Diseñar la arquitectura empresarial del observatorio​</t>
  </si>
  <si>
    <t>Gestionar actividades del plan de trabajo del Observatorio de Cooperación Internacional en la vigencia 2023.</t>
  </si>
  <si>
    <t>AVANCE PLAN DE ACCIÓN A DICIEMBRE 31 DE 2023</t>
  </si>
  <si>
    <t xml:space="preserve">A Diciembre 31 se continuo con el avance del establecimiento de alianzas estratégicas y se efectuo el seguimiento a las alianzas estratégicas establecidas, con lo cual se materializó la ejecución del objeto del proyecto.
EN cuanto al avance de la ejecución del presupuesto asignado a la actividad de establecer alianzas,se reporta avance en la ejecución del 100%.
El avance acumulado de la meta del indicadora diciembre 31 da cuenta del establecimiento de 6 alianzas, con lo cual se cumplio la meta fijada para la vigencia. </t>
  </si>
  <si>
    <t xml:space="preserve">En cuanto al avance de la actividad:"Desarrollar intercambios de conocimiento Col-Col (nuevos)", en el último período se realizó un nuevo intercambio con lo cual se completaron 9, superando la meta propuesta para la vigencia. En cuanto a la ejecución de los recursos asignados, no se menciona si del total de los recursos comprometidos, los mismos fueron girados en su totalidad a los proveedores.
Respecto a la actividad de seguimiento a los Col-Col desarrollados en la vigencia 2022, los mismos se cerraron a 31 de diciembre 2023 y se realizaron 6 nuevos intercambios asociados a la ENCI 2019 - 2022. según lo previsto. 
Por lo señalado anterior mente se puede concluir que se ejecutó el objeto del proyecto.
En cuanto al avance de la meta del indicador, la misma alcanzó con forme a lo previsto en concordancia con el desarrollo de las actividades del proyecto.
</t>
  </si>
  <si>
    <r>
      <t xml:space="preserve">Durante el 4º trimestre, se concluyo la ejecución de los convenios suscritos de acuerdo con la priorización de los proyectos en el primer semestre. Al mismo tiempo se continuo con el seguimiento a la ejecución de los convenios antes mencionados.
Derivado de lo anterior, se colige que el propósito del proyecto se llevo acabo conforme se programo, por lo cual los recursos asignados para el desarrollo del mismo se ejecutaron en su totalidad.
 </t>
    </r>
    <r>
      <rPr>
        <sz val="11"/>
        <rFont val="Calibri"/>
        <family val="2"/>
        <scheme val="minor"/>
      </rPr>
      <t xml:space="preserve">En cuanto al avance de la meta del indicador, la misma se alcanzó, considerando que fueron comprometidos y ejecutados todos los recursos asignados al proyecto.
</t>
    </r>
    <r>
      <rPr>
        <sz val="11"/>
        <color rgb="FFFF0000"/>
        <rFont val="Calibri"/>
        <family val="2"/>
        <scheme val="minor"/>
      </rPr>
      <t xml:space="preserve">
</t>
    </r>
  </si>
  <si>
    <t>Se ha avanzado en el desarrollo del proyecto conforme a lo planeado. El avance ha sido en promedio del 100%  en las actividades fundamentalmente porque las dos (2) actividades se concluyeron, respecto a la de consolidar almenos 10 infografías, en el último trimestre se adelantaron las tareas corespondientes a consolidar 25 infografias de fuentes bilaterales. En relación con el avance de la meta del indicador la misma se alcanzó con la elaboración de dos (2) documentos</t>
  </si>
  <si>
    <r>
      <t xml:space="preserve">A Diciembre 31de 2023, se elaboró la propuesta metodológica para la construcción de la ENCI 2023 - 2026 2023, en cuanto al desarrollo de la actividad "Elaborar el documento Estrategia Nacional de Cooperación Internacional - ENCI 2023 - 2026" durante el último trimestre se concluyo la elaboración del documento.
Respecto al desarrollo de la actividad de socializar la ENCI, se efectuo la socialización en diferentes espacios de dialogo .
</t>
    </r>
    <r>
      <rPr>
        <sz val="11"/>
        <rFont val="Calibri"/>
        <family val="2"/>
        <scheme val="minor"/>
      </rPr>
      <t>En cuanto al avance del indicador, la meta prevista para el 4º trimestre: Durante el 4º trimestre se termino de elaborar el documento en forma articulada con la participación del DNP  y el Ministerio de relaciones exteriores.</t>
    </r>
    <r>
      <rPr>
        <sz val="11"/>
        <color theme="1"/>
        <rFont val="Calibri"/>
        <family val="2"/>
        <scheme val="minor"/>
      </rPr>
      <t xml:space="preserve">
El avance del proyecto señala la ejecución de recursos durante la vigencia en su totalidad, en el desarrollo de las actividades para los cuales fueron asignados.</t>
    </r>
  </si>
  <si>
    <r>
      <t xml:space="preserve">Durante el 4º trimestre se concluyó el avance de las respectivas actividades con lo cual se termino la materialización del objeto del proyecto. En cuanto a la ejecución de los recursos asignados al proyecto, los mismos se ejcutaron en su totalidad.
</t>
    </r>
    <r>
      <rPr>
        <sz val="11"/>
        <rFont val="Calibri"/>
        <family val="2"/>
        <scheme val="minor"/>
      </rPr>
      <t>Respecto al avance de la meta del indicador, la misma se alcanzó como se previo, sin embargo el analisis del indicador es débil, no concluye como se alcanzó la meta durante toda la vigencia, no se analiza en cada periodo el avance del indicador frente a los períodos precedentes y posibles acciones orecomendaciones a tener encuenta a futuro en caso de mantenerse el mismo indicador en la vigencia 2024</t>
    </r>
  </si>
  <si>
    <t xml:space="preserve">Durante el 4º trimestre se terminaron dedesarrollar las actividades en desarrollo del proyecto, con lo cual se contribuyo a alcanzar la meta del indicador y por ende la ejecución del proyecto.
Se recomienda en la definición de las actividades del entrtegable, en caso de que el mismo se establezca para ejecutar en la vigencia 2024, que las mismas contribuyan mas a establecer la hoja de ruta y no adesarrollarla, por cuanto como tal no se establece la hoja de ruta de acuerdo con la descripción del indicador establecido en la Hoja de Vida del indicador..
</t>
  </si>
  <si>
    <t>r</t>
  </si>
  <si>
    <t>e</t>
  </si>
  <si>
    <t xml:space="preserve">El proyecto continuo su ejecución en el mes de septiembre se cumplio el desarrollo de la actividad : "Negociar proyectos", con la negociación acumulada de 40 proyectos.
En cuanto a la actividad de seguimiento, en el período se continuo con la realización del seguimiento a los proyectos en virtud de las comixtas realizadas con Republica Dominicana,  Argentina y Chile, con lo cual se reporta cumplimiento del total de la actividad. 
 Al proyecto le fueron asignados recursos, sin embargo los reportes de avance no reportaron grado de ejecución de los mismos
En cuanto al avance de la meta del indicador, la misma se alcanzó desde finales del tercer trimestre.
</t>
  </si>
  <si>
    <t>Durante el cuarto trimestre se colmino el desarrollo de las dos activcidades del proyecto, con la realización de los 7 productos y la difusión de los mismos.
Respecto a la ejecución de los recursos, los reportes del último trimestre 2023 muestran avance en la ejecución de los recursos del 100%
En cuanto al avance de la meta del indicador, la misma se cumplio con la elaboración y difución de los siete documentos elaborados, es de anotar que la meta inicialmente se previo alcanzarla a septiembre 30, sin embargo se amplio la fecha para alcanzarla, previa probación por parte del Comité de Gestión de Desempeño institucional</t>
  </si>
  <si>
    <t xml:space="preserve">Durante el 4º trimestre el avance del proyecto se presenta acorde con las previsiones de programación por lo que el desarrollo de cada una de las actividades se desarrollo en su totalidad, con lo cual se llevo acabo el objeto del proyecto. 
Respecto al avance de la meta del indicador, la misma se ha alcanzó durante la vigencia, no obstante, considerando que en cada uno de los períodos la misma fue sobrepasada, se recomienda si se considera mantener el indicador en la vigencia 2024, realizar un mayor análisis para determinar la meta a fin de que la misma para cada período no sea tan conservadora.
</t>
  </si>
  <si>
    <t xml:space="preserve">En cuanto al desarrollo de la actividad "Realizar espacios de articulación interinstitucional del Sistema Nacional de Cooperación Internacional realizados 2023", durante el trimestre se realizaron eventos para la socialización de la ENCI, comites en el marco del SNCI, así como Comité de coordinación interinstitucional y del Comité Programático, se aprueba la ENCI el 3 de noviembre 2023, entre otra actividades tendientes a materializar el objeto de la actividad.
Respecto al desarrollo de la actividad "Llevar a cabo actividades de fortalecimiento de capacidades en gestión de cooperación internacional, orientadas a actores territoriales y nacionales", al corte del período (diciembre 31 de 2023)se realizaron tareas que permitieron concluir el avance de la actividad durante la vigencia, conforme a lo previsto.
Es de anotar que el reporte de las actividades señala avance de la totalidad de los recrsos asignados al proyecto.
En cuanto al avance de la meta del indicador,  aunque a septiembre 30 no se mostro avance de la meta del indicador para el período, a diciembre 30 se alcanzó la meta conforme a lo previsto mediante la realización de espacios de articulación interinstitucional del Sistema Nacional de Cooperación Internacional
</t>
  </si>
  <si>
    <t>Durante el cuarto trimestre de la vigencia 2023, se siguío avanzando el desarrollo de las dos actividades que materializan el objeto del proyecto, así las cosas, se generaron las obligaciones correspondientes con base en el PAC asignado en cada uno de los meses, tanto para el presupuesto de la vigencia como de las reservas presupuestales, de otra parte, se depuraron las comprobantes dentro del proceso, excepto las del mes de diciembre, dentro del proceso de preparación de los estados financieros, el avance de esta actividad es del 96%, no se especifica la variación frente al desarrollo total de la actividad.
Respecto al avance de la meta del indicador, a noviembre 30 se han publicado los estados financieros en la sede electrónica de la entidad, los del mes de diciembre se encuentran en preparación, dentro de los términos establecidos.</t>
  </si>
  <si>
    <t xml:space="preserve">Durante el cuarto trimestre se avanzó en el desarrollo de las actividades del proyecto conforme se programo, no obstante, en lo correspondiente a la capacitación prevista según acta del 15 de febrero de 2023, para realizarse el 20 de octubre, la misma se realizó el 24 de octubre, no se evidencio acta modificatoria al cronograma inicialmente establecid.
 En cuanto al avance de la meta del indicador,la misma se alcanzó, en concordancia con el desarrollo de las actividades del proceso.
</t>
  </si>
  <si>
    <t>Durante el cuartor trimestre de 2023,se llevaron acabo las tareas que permitieron el culminar el desarrollo avance de las actividades que en el 4º trimestre aún no se habían concluido
.
En cuanto al avance de la meta del indicador, la misma se alcanzó en el porcentaje previsto conforme al desarrollo de las acciones previstas para el período, concordante con el desarrollo y culminación de las actividades.</t>
  </si>
  <si>
    <t xml:space="preserve">Durante el 4º período se culmino el avance de la actividad "Incrementar las capacidades TIC", conforme a lo planeado, segun se presenta en las evidencias, la otra activida de sostenimiento del modelo, se termino al culminar el 3º trimestre 2023.
En cuanto al avance de la meta del indicador, el mismo fue del 100%, conforme se indicó en el párrafo precedente.
Respecto a la ejecución de los recursos asignados para cada una de las actividades, la ejecución consolidada fue del 99%.
</t>
  </si>
  <si>
    <t>Durante el 4º trimestre se culmino con el avance de la actividad pendiente para esa fecha, conforme a lo programado, acorde con el cronograma propuesto y el avance registrado del mismo durante el período.
Respecto al avance de la meta del indicador, se alcanzó en un  99%, debido a que quedo pendiente la transferencia primaria del proceso de gestión financiera, debido a que dicho proceso no la realizo en el cronograma plantado, por lo cual se les solicitará realizarlas en el primer trimestre de 2024, mediante dos memorando; uno de requerimiento de la transferencia documental y otro por parte del proceso remitiendo la transferencia dentro de las fechas establecidas.   no se especifica la razón o razones por las cuales no se cumplio la meta propuesta al cabo del período
Respecto a la ejecución de los recursos asignados para el desarrollo de la actividad, los mismos se ejecutaron en su totalidad durante la vigencia</t>
  </si>
  <si>
    <t>Durante el 4º trimestre de 2023 se culmino el desarrollo de la actividad de gestionar la ejecución de los planes y se desarrollo la actividad de realizar análisis de los resultados de la implementación de los planes a cargo de TH, actividad ésta prevista para llevearse acabo en el mes de diciembre de 2023.
Derivado de lo anterior, el entregable o proyecto se conforme a lo previsto; por consiguiente el  avance de la meta del indicador fue del 97,44%. 
En cuanto a la ejecución de los recursos asignados para el desarrollo de la actividad "Gestionar la ejecución de los planes formulados que conforman el PETH", el reporte da cuenta de haberse ejecutado en su totalidad.</t>
  </si>
  <si>
    <r>
      <t xml:space="preserve">Durante el cuarto trimesdtre de 2023, se continuo el desarrollo de las actividades del entregable, en lo que corresponde a la actividad de "Desarrollo a las actividades del Plan Maestro, se avanzó aunque quedo pendiente de culminarse lo relacionado según el reporte con "acciones enmarcadas en el modelo PHVA que hacen referencia a Revisar, ajustar y publicar la Política de gestión del riesgo, Análisis: efectividad del diseño de los controles, y recomendaciones /observaciones frente a la gestión del riesgo., Por tal motivo, se evidencia que el desarrollo de acciones se cumplieron en un 98%. Se busca cumplir de las acciones en el nuevo plan de acción para 2024 en el primer trimestre de dicha vigencia"
</t>
    </r>
    <r>
      <rPr>
        <sz val="11"/>
        <rFont val="Calibri"/>
        <family val="2"/>
        <scheme val="minor"/>
      </rPr>
      <t xml:space="preserve"> En lo concerniente al  seguimiento a la ejecución de cada una de las acciones del Plan durante el 4º trimestre se realizaron reuniones internaa tendientes a efectuar seguimiento a las diferentes actividades de la plan maestro tendientes a efectuar el seguimiento al desarrollo de las actividades de la planeación institucional, con lo cual se cumplio con el objeto previsto para la vigencia.</t>
    </r>
    <r>
      <rPr>
        <sz val="11"/>
        <color theme="1"/>
        <rFont val="Calibri"/>
        <family val="2"/>
        <scheme val="minor"/>
      </rPr>
      <t xml:space="preserve">
Respecto al avance del indicador la meta acumulada prevista para el período no se alcanzó debido a que no se termino en su totalidad el desarrollo de la actividad de Desarrollar las acciones del Plan, dichas acciones no realizadas se culminarán en el primer trimestre 2024, según el reporte.
</t>
    </r>
  </si>
  <si>
    <t>Durante el 4º trimestre se realizaron actividades acorde con la gestión del Plan de trabajo del Observatorio formulado para la vigencia, en cuanto al diseño de la arquitectura empresarial del observatorio, en el reporte del 4º periodo no se evidencio el producto terminado. por consiguiente la meta del entregable y por ende el objetivo del proyecto no se cumplio. Es necesario que el responsable del avance de la actividad señale detalladamente la po las razones que impidieron obtener el producto y se establezcan las acciones que permitan culminarlo a mas tardar al cabo del 1º trimestre 2024.</t>
  </si>
  <si>
    <r>
      <t>Al cabo del 4º trimestre 2023, se culmino  la realización de cada una de las actividades del proyecto, por lo tanto el objetivo del mismo se cumplio</t>
    </r>
    <r>
      <rPr>
        <sz val="11"/>
        <color rgb="FFFF0000"/>
        <rFont val="Calibri"/>
        <family val="2"/>
        <scheme val="minor"/>
      </rPr>
      <t xml:space="preserve">
</t>
    </r>
    <r>
      <rPr>
        <sz val="11"/>
        <color theme="1"/>
        <rFont val="Calibri"/>
        <family val="2"/>
        <scheme val="minor"/>
      </rPr>
      <t xml:space="preserve">
Con relación a la meta del indicador, la misma se alcanzó,superando la meta establecida para la vigencia en mas del 100%, (142%), se reecomienda para la proxima vigencia revisar los criterios para determinarla y por consiguiente que para cada período sea menos conservadora.</t>
    </r>
  </si>
  <si>
    <r>
      <t xml:space="preserve">Plan de Acción 2023
</t>
    </r>
    <r>
      <rPr>
        <sz val="11"/>
        <color theme="1"/>
        <rFont val="Calibri"/>
        <family val="2"/>
        <scheme val="minor"/>
      </rPr>
      <t>Seguimiento a Diciembre 30 de 2023</t>
    </r>
  </si>
  <si>
    <t>Cada una de las actividades del proyecto se realizaron conforme a lo previsto para el período, por lo tanto se culmino el desarrollo del proyecto, sin embarogo en cuanto a la actividad de promocionar a nivel interno y externo el instrumento que orienta el procedimiento, las evidencias no son suficientes para soportar que se cumplio  en su totalidad con el desarrollo de la actividad conforme al propósito de la misma y en cuanto a la actividad "Otorgar los documentos requeridos para los trámites de importación, nacionalización y transporte  de las donaciones en especie", Algunos de los soportes presentados no estan firmados por la totalidad de las partes intervinientes.
En cuanto al avance de la meta del indicador, la misma se alcanzó y supero en 15%.
El alcance de la meta es consistente con el avance de cada una de las actividades del proyecto</t>
  </si>
  <si>
    <t xml:space="preserve">Se presenta un avance consolidado del proyecto al cierre de la vigencia, en promedio del 80%, ello debido a que de las 3 actividades la única que presenta ejecución del 100% es la de "Adelantar los procesos de contratación para la ejecución de recursos de cooperación internacional no reembolsable administrados por la entidad", no obstante que presento para el último trimestre un avance del 30% cuando según se evidencia en el cuadro soporte que se adjunta, que la totalidad de los contratos se suscribieron en el primer semestre 2023. Por otra parte, en cuanto al avance de la actividad de ejecutar los recursos, el avance para el último trimestre fue del 14%, por cuanto refleja frente a los compromisos suscritos, el porcentaje de recursos obligados, que frente a un acumulado que traía a septiembre 30 de 33%, arroja el procentaje acumulado ya mencionado, y finalmente, el avance de la actiividad de presentar oportunamente informes, presentó un avance durante el período del 30% porque aunque no se presentaron informes convenidos con los donante ( Fundación Howard G. Buffett y la UNESCO), se presentan soportes de informes de avance de los proyectos, producto de reuniones, de acuerdo con los contratos suscritos amparados en esos recursos.
En cuanto al avance del indicador, la misma no se cumplio, de los compromisos adquiridos únicamente se efectuaron obligaciones equivalentes al 50% de los mismos.
</t>
  </si>
  <si>
    <t xml:space="preserve">Durante el período octubre diciembre se concluyo el desarrollo de cada una de las actividades, lo cual permitio culminar la ejecución de las mismas, programado para la vigencia y por consiguiente llevar acabo el objeto del proyecto. 
Como resultado de lo anterior, la meta del indicador establecida para la vigencia se alcanzó de acuerdo a lo previsto.período.
</t>
  </si>
  <si>
    <t xml:space="preserve">Durante el período se continuo desarrollando cada una de las actividades inherentes al proyecto, en lo relacionado con el plan de trabajo establecido(programa de auditorias); respecto a la actividad de "Realizar auditorías de gestión" el avance acumulado de la actividad durante la vigencia fue del 95% , en la descripción del avance de la actividad durante el período, no se menciona la razón o razones que impidieron alcanzar el 100% y por consiguiente la incidencia del no cumplimiento total en el logro del objetivo del entregable o proyecto propuesto para la vigencia 2023.
Con respecto al avance de la meta del indicador, la misma tuvo un avance acumulado de 94,17% debido a que algunos de los informes no fueron publicados en la sede electrónica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</si>
</sst>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_-&quot;$&quot;* #,##0.00_-;\-&quot;$&quot;* #,##0.00_-;_-&quot;$&quot;* &quot;-&quot;??_-;_-@_-"/>
  </numFmts>
  <fonts count="32"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rgb="FF000000"/>
      <name val="Segoe UI"/>
      <family val="2"/>
    </font>
    <font>
      <b/>
      <sz val="20"/>
      <color theme="1"/>
      <name val="Calibri"/>
      <family val="2"/>
      <scheme val="minor"/>
    </font>
    <font>
      <sz val="20"/>
      <color theme="1"/>
      <name val="Calibri"/>
      <family val="2"/>
      <scheme val="minor"/>
    </font>
    <font>
      <sz val="9"/>
      <color indexed="81"/>
      <name val="Tahoma"/>
      <family val="2"/>
    </font>
    <font>
      <b/>
      <sz val="9"/>
      <color indexed="81"/>
      <name val="Tahoma"/>
      <family val="2"/>
    </font>
    <font>
      <sz val="11"/>
      <name val="Calibri"/>
      <family val="2"/>
      <scheme val="minor"/>
    </font>
    <font>
      <sz val="16"/>
      <color theme="1"/>
      <name val="Calibri"/>
      <family val="2"/>
      <scheme val="minor"/>
    </font>
    <font>
      <b/>
      <sz val="16"/>
      <color theme="1"/>
      <name val="Calibri"/>
      <family val="2"/>
      <scheme val="minor"/>
    </font>
    <font>
      <sz val="12"/>
      <name val="Arial"/>
      <family val="2"/>
    </font>
    <font>
      <sz val="12"/>
      <color theme="1"/>
      <name val="Arial"/>
      <family val="2"/>
    </font>
    <font>
      <sz val="11"/>
      <name val="Arial"/>
      <family val="2"/>
    </font>
    <font>
      <sz val="12"/>
      <color indexed="81"/>
      <name val="Tahoma"/>
      <family val="2"/>
    </font>
    <font>
      <sz val="12"/>
      <name val="Arial Narrow"/>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00B050"/>
        <bgColor indexed="64"/>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style="thin">
        <color rgb="FF000000"/>
      </right>
      <top/>
      <bottom style="thin">
        <color indexed="64"/>
      </bottom>
      <diagonal/>
    </border>
    <border>
      <left style="thin">
        <color rgb="FF000000"/>
      </left>
      <right style="thin">
        <color indexed="64"/>
      </right>
      <top style="thin">
        <color rgb="FF000000"/>
      </top>
      <bottom/>
      <diagonal/>
    </border>
    <border>
      <left/>
      <right style="thin">
        <color indexed="64"/>
      </right>
      <top/>
      <bottom/>
      <diagonal/>
    </border>
    <border>
      <left/>
      <right style="thin">
        <color indexed="64"/>
      </right>
      <top/>
      <bottom style="thin">
        <color indexed="64"/>
      </bottom>
      <diagonal/>
    </border>
    <border>
      <left/>
      <right style="thin">
        <color rgb="FF000000"/>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indexed="64"/>
      </left>
      <right style="thin">
        <color indexed="64"/>
      </right>
      <top style="thin">
        <color rgb="FF000000"/>
      </top>
      <bottom/>
      <diagonal/>
    </border>
    <border>
      <left style="thin">
        <color indexed="64"/>
      </left>
      <right/>
      <top style="thin">
        <color rgb="FF000000"/>
      </top>
      <bottom/>
      <diagonal/>
    </border>
    <border>
      <left style="thin">
        <color indexed="64"/>
      </left>
      <right/>
      <top/>
      <bottom/>
      <diagonal/>
    </border>
    <border>
      <left style="thin">
        <color indexed="64"/>
      </left>
      <right/>
      <top/>
      <bottom style="thin">
        <color rgb="FF000000"/>
      </bottom>
      <diagonal/>
    </border>
    <border>
      <left style="medium">
        <color indexed="64"/>
      </left>
      <right style="medium">
        <color indexed="64"/>
      </right>
      <top/>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thin">
        <color indexed="64"/>
      </left>
      <right style="thin">
        <color rgb="FF000000"/>
      </right>
      <top style="thin">
        <color indexed="64"/>
      </top>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312">
    <xf numFmtId="0" fontId="0" fillId="0" borderId="0" xfId="0"/>
    <xf numFmtId="0" fontId="16" fillId="0" borderId="10" xfId="0" applyFont="1" applyBorder="1" applyAlignment="1">
      <alignment horizontal="center" vertical="center" wrapText="1"/>
    </xf>
    <xf numFmtId="0" fontId="0" fillId="0" borderId="10" xfId="0" applyBorder="1" applyAlignment="1">
      <alignment wrapText="1"/>
    </xf>
    <xf numFmtId="0" fontId="0" fillId="33" borderId="10" xfId="0" applyFill="1" applyBorder="1" applyAlignment="1">
      <alignment wrapText="1"/>
    </xf>
    <xf numFmtId="0" fontId="0" fillId="0" borderId="10" xfId="0" applyBorder="1" applyAlignment="1">
      <alignment vertical="center" wrapText="1"/>
    </xf>
    <xf numFmtId="2" fontId="0" fillId="0" borderId="10" xfId="0" applyNumberFormat="1" applyBorder="1" applyAlignment="1">
      <alignment vertical="center" wrapText="1"/>
    </xf>
    <xf numFmtId="0" fontId="0" fillId="34" borderId="10" xfId="0" applyFill="1" applyBorder="1" applyAlignment="1">
      <alignment wrapText="1"/>
    </xf>
    <xf numFmtId="0" fontId="18" fillId="0" borderId="0" xfId="0" applyFont="1"/>
    <xf numFmtId="0" fontId="19" fillId="0" borderId="0" xfId="0" applyFont="1" applyAlignment="1">
      <alignment vertical="center" wrapText="1"/>
    </xf>
    <xf numFmtId="14" fontId="0" fillId="0" borderId="10" xfId="0" applyNumberFormat="1" applyBorder="1" applyAlignment="1">
      <alignment wrapText="1"/>
    </xf>
    <xf numFmtId="9" fontId="0" fillId="0" borderId="0" xfId="42" applyNumberFormat="1" applyFont="1"/>
    <xf numFmtId="10" fontId="0" fillId="0" borderId="10" xfId="42" applyNumberFormat="1" applyFont="1" applyBorder="1" applyAlignment="1">
      <alignment horizontal="center" vertical="center" wrapText="1"/>
    </xf>
    <xf numFmtId="164" fontId="0" fillId="0" borderId="10" xfId="42" applyNumberFormat="1" applyFont="1" applyBorder="1" applyAlignment="1">
      <alignment horizontal="right" vertical="center" wrapText="1"/>
    </xf>
    <xf numFmtId="164" fontId="0" fillId="0" borderId="11" xfId="42" applyNumberFormat="1" applyFont="1" applyBorder="1" applyAlignment="1">
      <alignment horizontal="right" vertical="center" wrapText="1"/>
    </xf>
    <xf numFmtId="9" fontId="0" fillId="0" borderId="10" xfId="42" applyFont="1" applyBorder="1" applyAlignment="1">
      <alignment vertical="center" wrapText="1"/>
    </xf>
    <xf numFmtId="164" fontId="0" fillId="0" borderId="10" xfId="42" applyNumberFormat="1" applyFont="1" applyFill="1" applyBorder="1" applyAlignment="1">
      <alignment horizontal="right" vertical="center" wrapText="1"/>
    </xf>
    <xf numFmtId="0" fontId="0" fillId="0" borderId="18" xfId="0" applyBorder="1" applyAlignment="1">
      <alignment horizontal="justify" vertical="top"/>
    </xf>
    <xf numFmtId="0" fontId="0" fillId="0" borderId="16" xfId="0" applyBorder="1" applyAlignment="1">
      <alignment wrapText="1"/>
    </xf>
    <xf numFmtId="43" fontId="0" fillId="0" borderId="0" xfId="43" applyFont="1"/>
    <xf numFmtId="43" fontId="0" fillId="0" borderId="10" xfId="43" applyFont="1" applyBorder="1" applyAlignment="1">
      <alignment wrapText="1"/>
    </xf>
    <xf numFmtId="43" fontId="0" fillId="34" borderId="10" xfId="43" applyFont="1" applyFill="1" applyBorder="1" applyAlignment="1">
      <alignment wrapText="1"/>
    </xf>
    <xf numFmtId="43" fontId="0" fillId="34" borderId="10" xfId="43" applyFont="1" applyFill="1" applyBorder="1" applyAlignment="1">
      <alignment vertical="center" wrapText="1"/>
    </xf>
    <xf numFmtId="43" fontId="0" fillId="0" borderId="14" xfId="43" applyFont="1" applyBorder="1" applyAlignment="1">
      <alignment vertical="center" wrapText="1"/>
    </xf>
    <xf numFmtId="43" fontId="0" fillId="0" borderId="16" xfId="43" applyFont="1" applyBorder="1" applyAlignment="1">
      <alignment vertical="center" wrapText="1"/>
    </xf>
    <xf numFmtId="0" fontId="0" fillId="34" borderId="11" xfId="0" applyFill="1" applyBorder="1" applyAlignment="1">
      <alignment wrapText="1"/>
    </xf>
    <xf numFmtId="14" fontId="0" fillId="0" borderId="13" xfId="0" applyNumberFormat="1" applyBorder="1" applyAlignment="1">
      <alignment wrapText="1"/>
    </xf>
    <xf numFmtId="43" fontId="0" fillId="0" borderId="18" xfId="43" applyFont="1" applyBorder="1" applyAlignment="1">
      <alignment vertical="center" wrapText="1"/>
    </xf>
    <xf numFmtId="0" fontId="16" fillId="0" borderId="16" xfId="0" applyFont="1" applyBorder="1" applyAlignment="1">
      <alignment horizontal="center" vertical="center" wrapText="1"/>
    </xf>
    <xf numFmtId="0" fontId="0" fillId="0" borderId="10" xfId="0" applyFill="1" applyBorder="1" applyAlignment="1">
      <alignment wrapText="1"/>
    </xf>
    <xf numFmtId="43" fontId="0" fillId="0" borderId="10" xfId="43" applyFont="1" applyFill="1" applyBorder="1" applyAlignment="1">
      <alignment wrapText="1"/>
    </xf>
    <xf numFmtId="0" fontId="16" fillId="0" borderId="18" xfId="0" applyFont="1" applyBorder="1" applyAlignment="1">
      <alignment horizontal="center" vertical="center" wrapText="1"/>
    </xf>
    <xf numFmtId="9" fontId="16" fillId="0" borderId="26" xfId="42" applyNumberFormat="1" applyFont="1" applyBorder="1" applyAlignment="1">
      <alignment horizontal="center" vertical="center" wrapText="1"/>
    </xf>
    <xf numFmtId="43" fontId="0" fillId="0" borderId="16" xfId="43" applyFont="1" applyBorder="1" applyAlignment="1">
      <alignment wrapText="1"/>
    </xf>
    <xf numFmtId="14" fontId="0" fillId="0" borderId="16" xfId="0" applyNumberFormat="1" applyBorder="1" applyAlignment="1">
      <alignment wrapText="1"/>
    </xf>
    <xf numFmtId="9" fontId="0" fillId="0" borderId="16" xfId="42" applyFont="1" applyBorder="1" applyAlignment="1">
      <alignment vertical="center" wrapText="1"/>
    </xf>
    <xf numFmtId="164" fontId="0" fillId="0" borderId="16" xfId="42" applyNumberFormat="1" applyFont="1" applyFill="1" applyBorder="1" applyAlignment="1">
      <alignment horizontal="right" vertical="center" wrapText="1"/>
    </xf>
    <xf numFmtId="0" fontId="16" fillId="0" borderId="18" xfId="0" applyFont="1" applyBorder="1" applyAlignment="1">
      <alignment vertical="center" wrapText="1"/>
    </xf>
    <xf numFmtId="43" fontId="16" fillId="0" borderId="18" xfId="43" applyFont="1" applyBorder="1" applyAlignment="1">
      <alignment vertical="center" wrapText="1"/>
    </xf>
    <xf numFmtId="0" fontId="0" fillId="0" borderId="18" xfId="0" applyBorder="1" applyAlignment="1">
      <alignment horizontal="center" vertical="center" wrapText="1"/>
    </xf>
    <xf numFmtId="0" fontId="0" fillId="0" borderId="23" xfId="0" applyBorder="1" applyAlignment="1">
      <alignment horizontal="center" vertical="center" wrapText="1"/>
    </xf>
    <xf numFmtId="0" fontId="0" fillId="34" borderId="10" xfId="0" applyFill="1" applyBorder="1" applyAlignment="1">
      <alignment horizontal="center" vertical="center" wrapText="1"/>
    </xf>
    <xf numFmtId="0" fontId="0" fillId="0" borderId="14" xfId="0" applyBorder="1" applyAlignment="1">
      <alignment horizontal="center" vertical="center" wrapText="1"/>
    </xf>
    <xf numFmtId="43" fontId="0" fillId="0" borderId="14" xfId="43" applyFont="1" applyBorder="1" applyAlignment="1">
      <alignment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43" fontId="0" fillId="0" borderId="10" xfId="43" applyFont="1" applyFill="1" applyBorder="1" applyAlignment="1">
      <alignment horizontal="center" vertical="center" wrapText="1"/>
    </xf>
    <xf numFmtId="164" fontId="0" fillId="34" borderId="10" xfId="42" applyNumberFormat="1" applyFont="1" applyFill="1" applyBorder="1" applyAlignment="1">
      <alignment horizontal="right" vertical="center" wrapText="1"/>
    </xf>
    <xf numFmtId="164" fontId="0" fillId="34" borderId="11" xfId="42" applyNumberFormat="1" applyFont="1" applyFill="1" applyBorder="1" applyAlignment="1">
      <alignment horizontal="right" vertical="center" wrapText="1"/>
    </xf>
    <xf numFmtId="9" fontId="0" fillId="0" borderId="0" xfId="0" applyNumberFormat="1"/>
    <xf numFmtId="9" fontId="0" fillId="0" borderId="0" xfId="42" applyFont="1"/>
    <xf numFmtId="0" fontId="25" fillId="0" borderId="0" xfId="0" applyFont="1"/>
    <xf numFmtId="0" fontId="26" fillId="37" borderId="45" xfId="0" applyFont="1" applyFill="1" applyBorder="1"/>
    <xf numFmtId="0" fontId="25" fillId="0" borderId="52" xfId="0" applyFont="1" applyBorder="1"/>
    <xf numFmtId="0" fontId="25" fillId="0" borderId="50" xfId="0" applyFont="1" applyBorder="1"/>
    <xf numFmtId="0" fontId="25" fillId="0" borderId="51" xfId="0" applyFont="1" applyBorder="1"/>
    <xf numFmtId="0" fontId="25" fillId="0" borderId="0" xfId="0" applyFont="1" applyAlignment="1">
      <alignment wrapText="1"/>
    </xf>
    <xf numFmtId="0" fontId="26" fillId="37" borderId="45" xfId="0" applyFont="1" applyFill="1" applyBorder="1" applyAlignment="1">
      <alignment wrapText="1"/>
    </xf>
    <xf numFmtId="0" fontId="0" fillId="0" borderId="0" xfId="0" applyAlignment="1">
      <alignment wrapText="1"/>
    </xf>
    <xf numFmtId="0" fontId="26" fillId="37" borderId="49" xfId="0" applyFont="1" applyFill="1" applyBorder="1" applyAlignment="1">
      <alignment wrapText="1"/>
    </xf>
    <xf numFmtId="0" fontId="14" fillId="0" borderId="0" xfId="0" applyFont="1"/>
    <xf numFmtId="0" fontId="16" fillId="0" borderId="16"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0" fillId="0" borderId="14" xfId="0" applyBorder="1" applyAlignment="1">
      <alignment horizontal="center" vertical="center" wrapText="1"/>
    </xf>
    <xf numFmtId="9" fontId="0" fillId="0" borderId="14" xfId="0" applyNumberFormat="1" applyBorder="1" applyAlignment="1">
      <alignment horizontal="center" vertical="center" wrapText="1"/>
    </xf>
    <xf numFmtId="2" fontId="0" fillId="0" borderId="14" xfId="0" applyNumberFormat="1" applyBorder="1" applyAlignment="1">
      <alignment vertical="center" wrapText="1"/>
    </xf>
    <xf numFmtId="9" fontId="0" fillId="0" borderId="14" xfId="42" applyFont="1" applyBorder="1" applyAlignment="1">
      <alignment horizontal="center" vertical="center" wrapText="1"/>
    </xf>
    <xf numFmtId="43" fontId="0" fillId="0" borderId="14" xfId="43" applyFont="1" applyBorder="1" applyAlignment="1">
      <alignment horizontal="center" wrapText="1"/>
    </xf>
    <xf numFmtId="164" fontId="0" fillId="0" borderId="41" xfId="42" applyNumberFormat="1" applyFont="1" applyBorder="1" applyAlignment="1">
      <alignment horizontal="center" vertical="center" wrapText="1"/>
    </xf>
    <xf numFmtId="0" fontId="27" fillId="0" borderId="18" xfId="0" applyFont="1" applyFill="1" applyBorder="1" applyAlignment="1">
      <alignment horizontal="left" vertical="center" wrapText="1"/>
    </xf>
    <xf numFmtId="9" fontId="27" fillId="0" borderId="18" xfId="0" applyNumberFormat="1" applyFont="1" applyFill="1" applyBorder="1" applyAlignment="1">
      <alignment horizontal="center" vertical="center" wrapText="1"/>
    </xf>
    <xf numFmtId="9" fontId="27" fillId="0" borderId="19" xfId="0" applyNumberFormat="1" applyFont="1" applyFill="1" applyBorder="1" applyAlignment="1">
      <alignment horizontal="center" vertical="center" wrapText="1"/>
    </xf>
    <xf numFmtId="14" fontId="27" fillId="0" borderId="18" xfId="0" applyNumberFormat="1" applyFont="1" applyFill="1" applyBorder="1" applyAlignment="1">
      <alignment horizontal="left" vertical="center" wrapText="1"/>
    </xf>
    <xf numFmtId="14" fontId="27" fillId="0" borderId="19" xfId="0" applyNumberFormat="1" applyFont="1" applyFill="1" applyBorder="1" applyAlignment="1">
      <alignment horizontal="left" vertical="center" wrapText="1"/>
    </xf>
    <xf numFmtId="164" fontId="0" fillId="34" borderId="16" xfId="42" applyNumberFormat="1" applyFont="1" applyFill="1" applyBorder="1" applyAlignment="1">
      <alignment horizontal="right" vertical="center" wrapText="1"/>
    </xf>
    <xf numFmtId="165" fontId="27" fillId="0" borderId="18" xfId="44" applyFont="1" applyFill="1" applyBorder="1" applyAlignment="1">
      <alignment horizontal="left" vertical="center" wrapText="1"/>
    </xf>
    <xf numFmtId="0" fontId="0" fillId="0" borderId="11" xfId="0" applyBorder="1" applyAlignment="1">
      <alignment wrapText="1"/>
    </xf>
    <xf numFmtId="43" fontId="0" fillId="0" borderId="18" xfId="43" applyFont="1" applyBorder="1" applyAlignment="1">
      <alignment wrapText="1"/>
    </xf>
    <xf numFmtId="0" fontId="28" fillId="0" borderId="18" xfId="0" applyFont="1" applyFill="1" applyBorder="1" applyAlignment="1">
      <alignment horizontal="center" vertical="center" wrapText="1"/>
    </xf>
    <xf numFmtId="14" fontId="27" fillId="0" borderId="18" xfId="0" applyNumberFormat="1" applyFont="1" applyFill="1" applyBorder="1" applyAlignment="1">
      <alignment horizontal="center" vertical="center" wrapText="1"/>
    </xf>
    <xf numFmtId="9" fontId="0" fillId="0" borderId="13" xfId="42" applyFont="1" applyBorder="1" applyAlignment="1">
      <alignment vertical="center" wrapText="1"/>
    </xf>
    <xf numFmtId="14" fontId="28" fillId="0" borderId="18" xfId="0" applyNumberFormat="1" applyFont="1" applyFill="1" applyBorder="1" applyAlignment="1">
      <alignment horizontal="center" vertical="center" wrapText="1"/>
    </xf>
    <xf numFmtId="0" fontId="27" fillId="0" borderId="18" xfId="0" applyFont="1" applyFill="1" applyBorder="1" applyAlignment="1">
      <alignment horizontal="center" vertical="center" wrapText="1"/>
    </xf>
    <xf numFmtId="2" fontId="0" fillId="0" borderId="36" xfId="0" applyNumberFormat="1" applyBorder="1" applyAlignment="1">
      <alignment vertical="center" wrapText="1"/>
    </xf>
    <xf numFmtId="0" fontId="0" fillId="0" borderId="54" xfId="0" applyBorder="1" applyAlignment="1">
      <alignment horizontal="center" vertical="center" wrapText="1"/>
    </xf>
    <xf numFmtId="9" fontId="0" fillId="0" borderId="54" xfId="0" applyNumberFormat="1" applyBorder="1" applyAlignment="1">
      <alignment horizontal="center" vertical="center" wrapText="1"/>
    </xf>
    <xf numFmtId="43" fontId="0" fillId="34" borderId="14" xfId="43" applyFont="1" applyFill="1" applyBorder="1" applyAlignment="1">
      <alignment vertical="center" wrapText="1"/>
    </xf>
    <xf numFmtId="9" fontId="27" fillId="0" borderId="38" xfId="0" applyNumberFormat="1" applyFont="1" applyFill="1" applyBorder="1" applyAlignment="1">
      <alignment horizontal="left" vertical="center" wrapText="1"/>
    </xf>
    <xf numFmtId="9" fontId="27" fillId="0" borderId="43" xfId="0" applyNumberFormat="1" applyFont="1" applyFill="1" applyBorder="1" applyAlignment="1">
      <alignment horizontal="left" vertical="center" wrapText="1"/>
    </xf>
    <xf numFmtId="14" fontId="27" fillId="0" borderId="38" xfId="0" applyNumberFormat="1" applyFont="1" applyFill="1" applyBorder="1" applyAlignment="1">
      <alignment horizontal="left" vertical="center" wrapText="1"/>
    </xf>
    <xf numFmtId="14" fontId="27" fillId="0" borderId="43" xfId="0" applyNumberFormat="1" applyFont="1" applyFill="1" applyBorder="1" applyAlignment="1">
      <alignment horizontal="left" vertical="center" wrapText="1"/>
    </xf>
    <xf numFmtId="0" fontId="28" fillId="0" borderId="18" xfId="0" applyFont="1" applyFill="1" applyBorder="1" applyAlignment="1">
      <alignment horizontal="left" vertical="center" wrapText="1"/>
    </xf>
    <xf numFmtId="0" fontId="29" fillId="0" borderId="18" xfId="0" applyFont="1" applyFill="1" applyBorder="1" applyAlignment="1">
      <alignment horizontal="left" vertical="center" wrapText="1"/>
    </xf>
    <xf numFmtId="14" fontId="29" fillId="0" borderId="18" xfId="0" applyNumberFormat="1" applyFont="1" applyFill="1" applyBorder="1" applyAlignment="1">
      <alignment horizontal="left" vertical="center" wrapText="1"/>
    </xf>
    <xf numFmtId="14" fontId="31" fillId="0" borderId="38" xfId="0" applyNumberFormat="1" applyFont="1" applyFill="1" applyBorder="1" applyAlignment="1">
      <alignment horizontal="center" vertical="center" wrapText="1"/>
    </xf>
    <xf numFmtId="14" fontId="31" fillId="0" borderId="43" xfId="0" applyNumberFormat="1" applyFont="1" applyFill="1" applyBorder="1" applyAlignment="1">
      <alignment horizontal="center" vertical="center" wrapText="1"/>
    </xf>
    <xf numFmtId="43" fontId="0" fillId="0" borderId="13" xfId="43" applyFont="1" applyBorder="1" applyAlignment="1">
      <alignment wrapText="1"/>
    </xf>
    <xf numFmtId="0" fontId="27" fillId="0" borderId="38"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31" fillId="0" borderId="38" xfId="0" applyFont="1" applyFill="1" applyBorder="1" applyAlignment="1">
      <alignment horizontal="left" vertical="center" wrapText="1"/>
    </xf>
    <xf numFmtId="0" fontId="31" fillId="0" borderId="43" xfId="0" applyFont="1" applyFill="1" applyBorder="1" applyAlignment="1">
      <alignment horizontal="left" vertical="center" wrapText="1"/>
    </xf>
    <xf numFmtId="0" fontId="25" fillId="0" borderId="50" xfId="0" applyFont="1" applyBorder="1" applyAlignment="1">
      <alignment wrapText="1"/>
    </xf>
    <xf numFmtId="16" fontId="0" fillId="0" borderId="0" xfId="0" applyNumberFormat="1"/>
    <xf numFmtId="0" fontId="26" fillId="37" borderId="49" xfId="0" applyFont="1" applyFill="1" applyBorder="1" applyAlignment="1">
      <alignment vertical="center" wrapText="1"/>
    </xf>
    <xf numFmtId="9" fontId="25" fillId="38" borderId="52" xfId="0" applyNumberFormat="1" applyFont="1" applyFill="1" applyBorder="1" applyAlignment="1">
      <alignment horizontal="center" vertical="center" wrapText="1"/>
    </xf>
    <xf numFmtId="164" fontId="24" fillId="0" borderId="10" xfId="42" applyNumberFormat="1" applyFont="1" applyFill="1" applyBorder="1" applyAlignment="1">
      <alignment horizontal="right" vertical="center" wrapText="1"/>
    </xf>
    <xf numFmtId="9" fontId="25" fillId="38" borderId="50" xfId="0" applyNumberFormat="1" applyFont="1" applyFill="1" applyBorder="1" applyAlignment="1">
      <alignment horizontal="center" vertical="center" wrapText="1"/>
    </xf>
    <xf numFmtId="9" fontId="0" fillId="0" borderId="14" xfId="0" applyNumberFormat="1" applyBorder="1" applyAlignment="1">
      <alignment horizontal="center" vertical="center" wrapText="1"/>
    </xf>
    <xf numFmtId="164" fontId="0" fillId="0" borderId="0" xfId="42" applyNumberFormat="1" applyFont="1"/>
    <xf numFmtId="9" fontId="25" fillId="33" borderId="51" xfId="0" applyNumberFormat="1" applyFont="1" applyFill="1" applyBorder="1" applyAlignment="1">
      <alignment horizontal="center" vertical="center" wrapText="1"/>
    </xf>
    <xf numFmtId="43" fontId="0" fillId="0" borderId="0" xfId="0" applyNumberFormat="1"/>
    <xf numFmtId="9" fontId="25" fillId="0" borderId="0" xfId="0" applyNumberFormat="1" applyFont="1" applyAlignment="1">
      <alignment wrapText="1"/>
    </xf>
    <xf numFmtId="0" fontId="0" fillId="0" borderId="14" xfId="0" applyFill="1" applyBorder="1" applyAlignment="1">
      <alignment horizontal="center" vertical="center" wrapText="1"/>
    </xf>
    <xf numFmtId="9" fontId="0" fillId="38" borderId="14" xfId="0" applyNumberFormat="1" applyFill="1" applyBorder="1" applyAlignment="1">
      <alignment horizontal="center" vertical="center" wrapText="1"/>
    </xf>
    <xf numFmtId="9" fontId="24" fillId="38" borderId="14" xfId="42" applyFont="1" applyFill="1" applyBorder="1" applyAlignment="1">
      <alignment horizontal="center" vertical="center" wrapText="1"/>
    </xf>
    <xf numFmtId="9" fontId="0" fillId="0" borderId="53" xfId="42" applyFont="1" applyBorder="1" applyAlignment="1">
      <alignment horizontal="center" vertical="center" wrapText="1"/>
    </xf>
    <xf numFmtId="1" fontId="0" fillId="0" borderId="54" xfId="0" applyNumberFormat="1" applyBorder="1" applyAlignment="1">
      <alignment horizontal="center" vertical="center" wrapText="1"/>
    </xf>
    <xf numFmtId="1" fontId="0" fillId="38" borderId="54" xfId="0" applyNumberFormat="1" applyFill="1" applyBorder="1" applyAlignment="1">
      <alignment horizontal="center" vertical="center" wrapText="1"/>
    </xf>
    <xf numFmtId="0" fontId="0" fillId="0" borderId="54" xfId="0" applyFill="1" applyBorder="1" applyAlignment="1">
      <alignment horizontal="center" vertical="center" wrapText="1"/>
    </xf>
    <xf numFmtId="10" fontId="0" fillId="0" borderId="0" xfId="42" applyNumberFormat="1" applyFont="1"/>
    <xf numFmtId="9" fontId="25" fillId="38" borderId="63" xfId="0" applyNumberFormat="1" applyFont="1" applyFill="1" applyBorder="1" applyAlignment="1">
      <alignment horizontal="center" vertical="center" wrapText="1"/>
    </xf>
    <xf numFmtId="9" fontId="25" fillId="38" borderId="51" xfId="0" applyNumberFormat="1" applyFont="1" applyFill="1" applyBorder="1" applyAlignment="1">
      <alignment horizontal="center" vertical="center" wrapText="1"/>
    </xf>
    <xf numFmtId="9" fontId="25" fillId="0" borderId="46" xfId="0" applyNumberFormat="1" applyFont="1" applyBorder="1" applyAlignment="1">
      <alignment horizontal="center" vertical="center"/>
    </xf>
    <xf numFmtId="9" fontId="25" fillId="0" borderId="47" xfId="0" applyNumberFormat="1" applyFont="1" applyBorder="1" applyAlignment="1">
      <alignment horizontal="center" vertical="center"/>
    </xf>
    <xf numFmtId="9" fontId="25" fillId="0" borderId="48" xfId="0" applyNumberFormat="1" applyFont="1" applyBorder="1" applyAlignment="1">
      <alignment horizontal="center" vertical="center"/>
    </xf>
    <xf numFmtId="9" fontId="25" fillId="0" borderId="63" xfId="0" applyNumberFormat="1" applyFont="1" applyBorder="1" applyAlignment="1">
      <alignment horizontal="center" vertical="center"/>
    </xf>
    <xf numFmtId="9" fontId="25" fillId="0" borderId="59" xfId="0" applyNumberFormat="1" applyFont="1" applyBorder="1" applyAlignment="1">
      <alignment horizontal="center" vertical="center"/>
    </xf>
    <xf numFmtId="9" fontId="25" fillId="0" borderId="51" xfId="0" applyNumberFormat="1" applyFont="1" applyBorder="1" applyAlignment="1">
      <alignment horizontal="center" vertical="center"/>
    </xf>
    <xf numFmtId="0" fontId="26" fillId="36" borderId="62" xfId="0" applyFont="1" applyFill="1" applyBorder="1" applyAlignment="1">
      <alignment horizontal="center"/>
    </xf>
    <xf numFmtId="0" fontId="26" fillId="36" borderId="0" xfId="0" applyFont="1" applyFill="1" applyBorder="1" applyAlignment="1">
      <alignment horizontal="center"/>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0" fillId="0" borderId="14" xfId="0" applyBorder="1" applyAlignment="1">
      <alignment wrapText="1"/>
    </xf>
    <xf numFmtId="0" fontId="0" fillId="0" borderId="15" xfId="0" applyBorder="1" applyAlignment="1">
      <alignment wrapText="1"/>
    </xf>
    <xf numFmtId="0" fontId="0" fillId="0" borderId="16" xfId="0" applyBorder="1" applyAlignment="1">
      <alignment wrapText="1"/>
    </xf>
    <xf numFmtId="0" fontId="21" fillId="0" borderId="0" xfId="0" applyFont="1" applyAlignment="1">
      <alignment horizontal="justify" vertical="top" wrapText="1"/>
    </xf>
    <xf numFmtId="0" fontId="16" fillId="0" borderId="31"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19" xfId="0" applyFont="1" applyBorder="1" applyAlignment="1">
      <alignment horizontal="center" vertical="center"/>
    </xf>
    <xf numFmtId="0" fontId="16" fillId="0" borderId="21" xfId="0" applyFont="1" applyBorder="1" applyAlignment="1">
      <alignment horizontal="center" vertical="center"/>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14" xfId="0" applyBorder="1" applyAlignment="1">
      <alignment horizontal="center" vertical="center" wrapText="1"/>
    </xf>
    <xf numFmtId="0" fontId="0" fillId="0" borderId="16" xfId="0" applyBorder="1" applyAlignment="1">
      <alignment horizontal="center" vertical="center" wrapText="1"/>
    </xf>
    <xf numFmtId="9" fontId="0" fillId="0" borderId="14" xfId="0" applyNumberFormat="1" applyBorder="1" applyAlignment="1">
      <alignment horizontal="center" vertical="center" wrapText="1"/>
    </xf>
    <xf numFmtId="0" fontId="0" fillId="0" borderId="15" xfId="0" applyBorder="1" applyAlignment="1">
      <alignment horizontal="center" vertical="center" wrapText="1"/>
    </xf>
    <xf numFmtId="10" fontId="0" fillId="0" borderId="14" xfId="0" applyNumberFormat="1" applyBorder="1" applyAlignment="1">
      <alignment horizontal="center" vertical="center" wrapText="1"/>
    </xf>
    <xf numFmtId="0" fontId="0" fillId="0" borderId="19" xfId="0" applyBorder="1" applyAlignment="1">
      <alignment horizontal="justify" vertical="top"/>
    </xf>
    <xf numFmtId="0" fontId="0" fillId="0" borderId="21" xfId="0" applyBorder="1" applyAlignment="1">
      <alignment horizontal="justify" vertical="top"/>
    </xf>
    <xf numFmtId="0" fontId="0" fillId="0" borderId="20" xfId="0" applyBorder="1" applyAlignment="1">
      <alignment horizontal="justify" vertical="top"/>
    </xf>
    <xf numFmtId="2" fontId="0" fillId="0" borderId="14" xfId="0" applyNumberFormat="1" applyBorder="1" applyAlignment="1">
      <alignment vertical="center" wrapText="1"/>
    </xf>
    <xf numFmtId="2" fontId="0" fillId="0" borderId="16" xfId="0" applyNumberFormat="1" applyBorder="1" applyAlignment="1">
      <alignment vertical="center" wrapText="1"/>
    </xf>
    <xf numFmtId="10" fontId="0" fillId="0" borderId="14" xfId="42" applyNumberFormat="1" applyFont="1" applyBorder="1" applyAlignment="1">
      <alignment horizontal="center" vertical="center" wrapText="1"/>
    </xf>
    <xf numFmtId="10" fontId="0" fillId="0" borderId="16" xfId="42" applyNumberFormat="1" applyFont="1" applyBorder="1" applyAlignment="1">
      <alignment horizontal="center" vertical="center" wrapText="1"/>
    </xf>
    <xf numFmtId="10" fontId="0" fillId="0" borderId="14" xfId="0" applyNumberFormat="1" applyFill="1" applyBorder="1" applyAlignment="1">
      <alignment horizontal="center" vertical="center" wrapText="1"/>
    </xf>
    <xf numFmtId="0" fontId="0" fillId="0" borderId="15"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4" xfId="0" applyFill="1" applyBorder="1" applyAlignment="1">
      <alignment horizontal="center" vertical="center" wrapText="1"/>
    </xf>
    <xf numFmtId="43" fontId="0" fillId="0" borderId="14" xfId="43" applyFont="1" applyBorder="1" applyAlignment="1">
      <alignment horizontal="center" vertical="center" wrapText="1"/>
    </xf>
    <xf numFmtId="43" fontId="0" fillId="0" borderId="16" xfId="43" applyFont="1" applyBorder="1" applyAlignment="1">
      <alignment horizontal="center" vertical="center" wrapText="1"/>
    </xf>
    <xf numFmtId="2" fontId="0" fillId="0" borderId="15" xfId="0" applyNumberFormat="1" applyBorder="1" applyAlignment="1">
      <alignment vertical="center" wrapText="1"/>
    </xf>
    <xf numFmtId="10" fontId="0" fillId="0" borderId="15" xfId="42" applyNumberFormat="1" applyFont="1" applyBorder="1" applyAlignment="1">
      <alignment horizontal="center" vertical="center" wrapText="1"/>
    </xf>
    <xf numFmtId="0" fontId="20" fillId="0" borderId="18" xfId="0" applyFont="1" applyBorder="1" applyAlignment="1">
      <alignment horizontal="center"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0" fillId="0" borderId="19" xfId="0" applyBorder="1" applyAlignment="1">
      <alignment horizontal="justify" vertical="top" wrapText="1"/>
    </xf>
    <xf numFmtId="9" fontId="0" fillId="0" borderId="14" xfId="42" applyFont="1" applyBorder="1" applyAlignment="1">
      <alignment horizontal="center" vertical="center" wrapText="1"/>
    </xf>
    <xf numFmtId="9" fontId="0" fillId="0" borderId="16" xfId="42" applyFont="1" applyBorder="1" applyAlignment="1">
      <alignment horizontal="center" vertical="center" wrapText="1"/>
    </xf>
    <xf numFmtId="0" fontId="0" fillId="0" borderId="14" xfId="0" applyBorder="1" applyAlignment="1">
      <alignment vertical="center" wrapText="1"/>
    </xf>
    <xf numFmtId="0" fontId="0" fillId="0" borderId="15" xfId="0" applyBorder="1" applyAlignment="1">
      <alignment vertical="center" wrapText="1"/>
    </xf>
    <xf numFmtId="0" fontId="0" fillId="0" borderId="16" xfId="0" applyBorder="1" applyAlignment="1">
      <alignment vertical="center" wrapText="1"/>
    </xf>
    <xf numFmtId="9" fontId="0" fillId="0" borderId="15" xfId="42" applyFont="1" applyBorder="1" applyAlignment="1">
      <alignment horizontal="center" vertical="center" wrapText="1"/>
    </xf>
    <xf numFmtId="0" fontId="0" fillId="0" borderId="14" xfId="0" applyFill="1" applyBorder="1" applyAlignment="1">
      <alignment vertical="center" wrapText="1"/>
    </xf>
    <xf numFmtId="0" fontId="0" fillId="0" borderId="16" xfId="0" applyFill="1" applyBorder="1" applyAlignment="1">
      <alignment vertical="center" wrapText="1"/>
    </xf>
    <xf numFmtId="9" fontId="0" fillId="0" borderId="14" xfId="0" applyNumberFormat="1" applyFill="1" applyBorder="1" applyAlignment="1">
      <alignment horizontal="center" vertical="center" wrapText="1"/>
    </xf>
    <xf numFmtId="0" fontId="0" fillId="0" borderId="24" xfId="0" applyBorder="1" applyAlignment="1">
      <alignment vertical="center" wrapText="1"/>
    </xf>
    <xf numFmtId="0" fontId="0" fillId="0" borderId="27" xfId="0" applyBorder="1" applyAlignment="1">
      <alignment vertical="center" wrapText="1"/>
    </xf>
    <xf numFmtId="0" fontId="0" fillId="0" borderId="26" xfId="0" applyBorder="1" applyAlignment="1">
      <alignment vertical="center" wrapText="1"/>
    </xf>
    <xf numFmtId="0" fontId="0" fillId="0" borderId="29" xfId="0" applyBorder="1" applyAlignment="1">
      <alignment horizontal="center" vertical="center" wrapText="1"/>
    </xf>
    <xf numFmtId="0" fontId="0" fillId="0" borderId="17" xfId="0" applyBorder="1" applyAlignment="1">
      <alignment horizontal="center" vertical="center" wrapText="1"/>
    </xf>
    <xf numFmtId="0" fontId="0" fillId="0" borderId="30" xfId="0" applyBorder="1" applyAlignment="1">
      <alignment horizontal="center" vertical="center" wrapText="1"/>
    </xf>
    <xf numFmtId="9" fontId="0" fillId="0" borderId="31" xfId="0" applyNumberFormat="1" applyBorder="1" applyAlignment="1">
      <alignment horizontal="center" vertical="center" wrapText="1"/>
    </xf>
    <xf numFmtId="0" fontId="0" fillId="0" borderId="20" xfId="0" applyBorder="1" applyAlignment="1">
      <alignment horizontal="center" vertical="center" wrapText="1"/>
    </xf>
    <xf numFmtId="2" fontId="0" fillId="0" borderId="25" xfId="0" applyNumberFormat="1" applyBorder="1" applyAlignment="1">
      <alignment vertical="center" wrapText="1"/>
    </xf>
    <xf numFmtId="2" fontId="0" fillId="0" borderId="28" xfId="0" applyNumberFormat="1" applyBorder="1" applyAlignment="1">
      <alignment vertical="center" wrapText="1"/>
    </xf>
    <xf numFmtId="0" fontId="0" fillId="34" borderId="14" xfId="0" applyFill="1" applyBorder="1" applyAlignment="1">
      <alignment vertical="center" wrapText="1"/>
    </xf>
    <xf numFmtId="0" fontId="0" fillId="34" borderId="15" xfId="0" applyFill="1" applyBorder="1" applyAlignment="1">
      <alignment vertical="center" wrapText="1"/>
    </xf>
    <xf numFmtId="0" fontId="0" fillId="34" borderId="16" xfId="0" applyFill="1" applyBorder="1" applyAlignment="1">
      <alignment vertical="center" wrapText="1"/>
    </xf>
    <xf numFmtId="9" fontId="0" fillId="0" borderId="15" xfId="0" applyNumberFormat="1" applyFill="1" applyBorder="1" applyAlignment="1">
      <alignment horizontal="center" vertical="center" wrapText="1"/>
    </xf>
    <xf numFmtId="9" fontId="0" fillId="0" borderId="16" xfId="0" applyNumberFormat="1" applyFill="1" applyBorder="1" applyAlignment="1">
      <alignment horizontal="center" vertical="center" wrapText="1"/>
    </xf>
    <xf numFmtId="0" fontId="16" fillId="0" borderId="44" xfId="0" applyFont="1" applyBorder="1" applyAlignment="1">
      <alignment horizontal="center" vertical="center" wrapText="1"/>
    </xf>
    <xf numFmtId="0" fontId="16" fillId="0" borderId="37" xfId="0" applyFont="1" applyBorder="1" applyAlignment="1">
      <alignment horizontal="center" vertical="center" wrapText="1"/>
    </xf>
    <xf numFmtId="0" fontId="16" fillId="0" borderId="38" xfId="0" applyFont="1" applyBorder="1" applyAlignment="1">
      <alignment horizontal="center" vertical="center" wrapText="1"/>
    </xf>
    <xf numFmtId="0" fontId="0" fillId="38" borderId="14" xfId="0" applyFill="1" applyBorder="1" applyAlignment="1">
      <alignment horizontal="center" vertical="center" wrapText="1"/>
    </xf>
    <xf numFmtId="0" fontId="0" fillId="38" borderId="16" xfId="0" applyFill="1" applyBorder="1" applyAlignment="1">
      <alignment horizontal="center" vertical="center" wrapText="1"/>
    </xf>
    <xf numFmtId="0" fontId="0" fillId="34" borderId="14" xfId="0" applyFill="1" applyBorder="1" applyAlignment="1">
      <alignment horizontal="center" vertical="center" wrapText="1"/>
    </xf>
    <xf numFmtId="0" fontId="0" fillId="34" borderId="15" xfId="0" applyFill="1" applyBorder="1" applyAlignment="1">
      <alignment horizontal="center" vertical="center" wrapText="1"/>
    </xf>
    <xf numFmtId="0" fontId="0" fillId="34" borderId="16" xfId="0" applyFill="1" applyBorder="1" applyAlignment="1">
      <alignment horizontal="center" vertical="center" wrapText="1"/>
    </xf>
    <xf numFmtId="164" fontId="0" fillId="38" borderId="14" xfId="42" applyNumberFormat="1" applyFont="1" applyFill="1" applyBorder="1" applyAlignment="1">
      <alignment horizontal="center" vertical="center" wrapText="1"/>
    </xf>
    <xf numFmtId="164" fontId="0" fillId="38" borderId="15" xfId="42" applyNumberFormat="1" applyFont="1" applyFill="1" applyBorder="1" applyAlignment="1">
      <alignment horizontal="center" vertical="center" wrapText="1"/>
    </xf>
    <xf numFmtId="164" fontId="0" fillId="38" borderId="16" xfId="42" applyNumberFormat="1" applyFont="1" applyFill="1" applyBorder="1" applyAlignment="1">
      <alignment horizontal="center" vertical="center" wrapText="1"/>
    </xf>
    <xf numFmtId="0" fontId="0" fillId="34" borderId="19" xfId="0" applyFill="1" applyBorder="1" applyAlignment="1">
      <alignment horizontal="justify" vertical="top" wrapText="1"/>
    </xf>
    <xf numFmtId="0" fontId="0" fillId="34" borderId="21" xfId="0" applyFill="1" applyBorder="1" applyAlignment="1">
      <alignment horizontal="justify" vertical="top"/>
    </xf>
    <xf numFmtId="9" fontId="0" fillId="38" borderId="14" xfId="42" applyFont="1" applyFill="1" applyBorder="1" applyAlignment="1">
      <alignment horizontal="center" vertical="center" wrapText="1"/>
    </xf>
    <xf numFmtId="9" fontId="0" fillId="38" borderId="16" xfId="42" applyFont="1" applyFill="1" applyBorder="1" applyAlignment="1">
      <alignment horizontal="center" vertical="center" wrapText="1"/>
    </xf>
    <xf numFmtId="0" fontId="0" fillId="0" borderId="19" xfId="0" applyFill="1" applyBorder="1" applyAlignment="1">
      <alignment horizontal="justify" vertical="top" wrapText="1"/>
    </xf>
    <xf numFmtId="0" fontId="0" fillId="0" borderId="20" xfId="0" applyFill="1" applyBorder="1" applyAlignment="1">
      <alignment horizontal="justify" vertical="top"/>
    </xf>
    <xf numFmtId="0" fontId="0" fillId="0" borderId="21" xfId="0" applyFill="1" applyBorder="1" applyAlignment="1">
      <alignment horizontal="justify" vertical="top"/>
    </xf>
    <xf numFmtId="0" fontId="0" fillId="38" borderId="15" xfId="0" applyFill="1" applyBorder="1" applyAlignment="1">
      <alignment horizontal="center" vertical="center" wrapText="1"/>
    </xf>
    <xf numFmtId="9" fontId="0" fillId="38" borderId="15" xfId="42" applyFont="1" applyFill="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xf>
    <xf numFmtId="0" fontId="16" fillId="0" borderId="39" xfId="0" applyFont="1" applyBorder="1" applyAlignment="1">
      <alignment horizontal="center" vertical="center" wrapText="1"/>
    </xf>
    <xf numFmtId="10" fontId="0" fillId="38" borderId="14" xfId="0" applyNumberFormat="1" applyFill="1" applyBorder="1" applyAlignment="1">
      <alignment horizontal="center" vertical="center" wrapText="1"/>
    </xf>
    <xf numFmtId="0" fontId="0" fillId="0" borderId="60" xfId="0" applyFill="1" applyBorder="1" applyAlignment="1">
      <alignment horizontal="left" vertical="top" wrapText="1"/>
    </xf>
    <xf numFmtId="0" fontId="0" fillId="0" borderId="61" xfId="0" applyFill="1" applyBorder="1" applyAlignment="1">
      <alignment horizontal="left" vertical="top" wrapText="1"/>
    </xf>
    <xf numFmtId="0" fontId="0" fillId="34" borderId="24" xfId="0" applyFill="1" applyBorder="1" applyAlignment="1">
      <alignment horizontal="center" vertical="center" wrapText="1"/>
    </xf>
    <xf numFmtId="0" fontId="0" fillId="34" borderId="26" xfId="0" applyFill="1" applyBorder="1" applyAlignment="1">
      <alignment horizontal="center" vertical="center" wrapText="1"/>
    </xf>
    <xf numFmtId="9" fontId="24" fillId="0" borderId="14" xfId="42" applyNumberFormat="1" applyFont="1" applyBorder="1" applyAlignment="1">
      <alignment horizontal="center" vertical="center" wrapText="1"/>
    </xf>
    <xf numFmtId="9" fontId="24" fillId="0" borderId="16" xfId="42" applyNumberFormat="1" applyFont="1" applyBorder="1" applyAlignment="1">
      <alignment horizontal="center" vertical="center" wrapText="1"/>
    </xf>
    <xf numFmtId="9" fontId="0" fillId="34" borderId="18" xfId="0" applyNumberFormat="1" applyFill="1" applyBorder="1" applyAlignment="1">
      <alignment horizontal="center" vertical="center" wrapText="1"/>
    </xf>
    <xf numFmtId="0" fontId="0" fillId="34" borderId="18" xfId="0" applyFill="1" applyBorder="1" applyAlignment="1">
      <alignment horizontal="center" vertical="center" wrapText="1"/>
    </xf>
    <xf numFmtId="9" fontId="0" fillId="34" borderId="19" xfId="0" applyNumberFormat="1" applyFill="1" applyBorder="1" applyAlignment="1">
      <alignment horizontal="center" vertical="center" wrapText="1"/>
    </xf>
    <xf numFmtId="0" fontId="0" fillId="34" borderId="21" xfId="0" applyFill="1" applyBorder="1" applyAlignment="1">
      <alignment horizontal="center" vertical="center" wrapText="1"/>
    </xf>
    <xf numFmtId="0" fontId="0" fillId="34" borderId="19"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21" xfId="0" applyFill="1" applyBorder="1" applyAlignment="1">
      <alignment horizontal="center" vertical="center" wrapText="1"/>
    </xf>
    <xf numFmtId="9" fontId="0" fillId="34" borderId="19" xfId="42" applyNumberFormat="1" applyFont="1" applyFill="1" applyBorder="1" applyAlignment="1">
      <alignment horizontal="center" vertical="center" wrapText="1"/>
    </xf>
    <xf numFmtId="9" fontId="0" fillId="34" borderId="21" xfId="42" applyNumberFormat="1" applyFont="1" applyFill="1" applyBorder="1" applyAlignment="1">
      <alignment horizontal="center" vertical="center" wrapText="1"/>
    </xf>
    <xf numFmtId="9" fontId="0" fillId="38" borderId="19" xfId="42" applyFont="1" applyFill="1" applyBorder="1" applyAlignment="1">
      <alignment horizontal="center" vertical="center" wrapText="1"/>
    </xf>
    <xf numFmtId="9" fontId="0" fillId="38" borderId="21" xfId="42" applyFont="1" applyFill="1" applyBorder="1" applyAlignment="1">
      <alignment horizontal="center" vertical="center" wrapText="1"/>
    </xf>
    <xf numFmtId="164" fontId="0" fillId="0" borderId="29" xfId="42" applyNumberFormat="1" applyFont="1" applyBorder="1" applyAlignment="1">
      <alignment horizontal="center" vertical="center" wrapText="1"/>
    </xf>
    <xf numFmtId="164" fontId="0" fillId="0" borderId="30" xfId="42" applyNumberFormat="1" applyFont="1" applyBorder="1" applyAlignment="1">
      <alignment horizontal="center" vertical="center" wrapText="1"/>
    </xf>
    <xf numFmtId="9" fontId="0" fillId="0" borderId="14" xfId="42" applyNumberFormat="1" applyFont="1" applyBorder="1" applyAlignment="1">
      <alignment horizontal="center" vertical="center" wrapText="1"/>
    </xf>
    <xf numFmtId="9" fontId="0" fillId="0" borderId="15" xfId="42" applyNumberFormat="1" applyFont="1" applyBorder="1" applyAlignment="1">
      <alignment horizontal="center" vertical="center" wrapText="1"/>
    </xf>
    <xf numFmtId="9" fontId="0" fillId="0" borderId="16" xfId="42" applyNumberFormat="1" applyFont="1" applyBorder="1" applyAlignment="1">
      <alignment horizontal="center" vertical="center" wrapText="1"/>
    </xf>
    <xf numFmtId="0" fontId="0" fillId="34" borderId="24" xfId="0" applyFill="1" applyBorder="1" applyAlignment="1">
      <alignment vertical="center" wrapText="1"/>
    </xf>
    <xf numFmtId="0" fontId="0" fillId="34" borderId="27" xfId="0" applyFill="1" applyBorder="1" applyAlignment="1">
      <alignment vertical="center" wrapText="1"/>
    </xf>
    <xf numFmtId="0" fontId="0" fillId="34" borderId="26" xfId="0" applyFill="1" applyBorder="1" applyAlignment="1">
      <alignment vertical="center" wrapText="1"/>
    </xf>
    <xf numFmtId="9" fontId="0" fillId="0" borderId="19" xfId="0" applyNumberFormat="1" applyBorder="1" applyAlignment="1">
      <alignment horizontal="center" vertical="center" wrapText="1"/>
    </xf>
    <xf numFmtId="9" fontId="0" fillId="0" borderId="19" xfId="42" applyFont="1" applyBorder="1" applyAlignment="1">
      <alignment horizontal="center" vertical="center" wrapText="1"/>
    </xf>
    <xf numFmtId="9" fontId="0" fillId="0" borderId="20" xfId="42" applyFont="1" applyBorder="1" applyAlignment="1">
      <alignment horizontal="center" vertical="center" wrapText="1"/>
    </xf>
    <xf numFmtId="9" fontId="0" fillId="0" borderId="21" xfId="42" applyFont="1" applyBorder="1" applyAlignment="1">
      <alignment horizontal="center" vertical="center" wrapText="1"/>
    </xf>
    <xf numFmtId="0" fontId="0" fillId="0" borderId="20" xfId="0" applyFill="1" applyBorder="1" applyAlignment="1">
      <alignment horizontal="center" vertical="center" wrapText="1"/>
    </xf>
    <xf numFmtId="164" fontId="0" fillId="38" borderId="64" xfId="42" applyNumberFormat="1" applyFont="1" applyFill="1" applyBorder="1" applyAlignment="1">
      <alignment horizontal="center" vertical="center" wrapText="1"/>
    </xf>
    <xf numFmtId="164" fontId="0" fillId="38" borderId="17" xfId="42" applyNumberFormat="1" applyFont="1" applyFill="1" applyBorder="1" applyAlignment="1">
      <alignment horizontal="center" vertical="center" wrapText="1"/>
    </xf>
    <xf numFmtId="164" fontId="0" fillId="38" borderId="30" xfId="42" applyNumberFormat="1" applyFont="1" applyFill="1" applyBorder="1" applyAlignment="1">
      <alignment horizontal="center" vertical="center" wrapText="1"/>
    </xf>
    <xf numFmtId="0" fontId="0" fillId="0" borderId="31" xfId="0" applyBorder="1" applyAlignment="1">
      <alignment horizontal="center" vertical="center" wrapText="1"/>
    </xf>
    <xf numFmtId="0" fontId="0" fillId="34" borderId="14" xfId="0" applyFill="1" applyBorder="1" applyAlignment="1">
      <alignment wrapText="1"/>
    </xf>
    <xf numFmtId="0" fontId="0" fillId="34" borderId="16" xfId="0" applyFill="1" applyBorder="1" applyAlignment="1">
      <alignment wrapText="1"/>
    </xf>
    <xf numFmtId="0" fontId="0" fillId="0" borderId="34" xfId="0" applyFill="1" applyBorder="1" applyAlignment="1">
      <alignment horizontal="left" vertical="top" wrapText="1"/>
    </xf>
    <xf numFmtId="0" fontId="0" fillId="0" borderId="42" xfId="0" applyFill="1" applyBorder="1" applyAlignment="1">
      <alignment horizontal="left" vertical="top" wrapText="1"/>
    </xf>
    <xf numFmtId="2" fontId="0" fillId="0" borderId="14" xfId="0" applyNumberFormat="1" applyBorder="1" applyAlignment="1">
      <alignment horizontal="center" vertical="center" wrapText="1"/>
    </xf>
    <xf numFmtId="2" fontId="0" fillId="0" borderId="15" xfId="0" applyNumberFormat="1" applyBorder="1" applyAlignment="1">
      <alignment horizontal="center" vertical="center" wrapText="1"/>
    </xf>
    <xf numFmtId="0" fontId="0" fillId="0" borderId="31" xfId="0" applyFill="1" applyBorder="1" applyAlignment="1">
      <alignment horizontal="center" vertical="center" wrapText="1"/>
    </xf>
    <xf numFmtId="0" fontId="0" fillId="34" borderId="31" xfId="0" applyFill="1" applyBorder="1" applyAlignment="1">
      <alignment horizontal="center" vertical="center" wrapText="1"/>
    </xf>
    <xf numFmtId="0" fontId="0" fillId="38" borderId="31" xfId="0" applyFill="1" applyBorder="1" applyAlignment="1">
      <alignment horizontal="center" vertical="center" wrapText="1"/>
    </xf>
    <xf numFmtId="10" fontId="0" fillId="0" borderId="26" xfId="42" applyNumberFormat="1" applyFont="1" applyBorder="1" applyAlignment="1">
      <alignment horizontal="center" vertical="center" wrapText="1"/>
    </xf>
    <xf numFmtId="0" fontId="0" fillId="34" borderId="20" xfId="0" applyFill="1" applyBorder="1" applyAlignment="1">
      <alignment horizontal="justify" vertical="top"/>
    </xf>
    <xf numFmtId="9" fontId="0" fillId="0" borderId="15" xfId="0" applyNumberFormat="1" applyBorder="1" applyAlignment="1">
      <alignment horizontal="center" vertical="center" wrapText="1"/>
    </xf>
    <xf numFmtId="9" fontId="0" fillId="0" borderId="16" xfId="0" applyNumberFormat="1" applyBorder="1" applyAlignment="1">
      <alignment horizontal="center" vertical="center" wrapText="1"/>
    </xf>
    <xf numFmtId="9" fontId="0" fillId="34" borderId="14" xfId="0" applyNumberFormat="1" applyFill="1" applyBorder="1" applyAlignment="1">
      <alignment horizontal="center" vertical="center" wrapText="1"/>
    </xf>
    <xf numFmtId="9" fontId="0" fillId="34" borderId="15" xfId="0" applyNumberFormat="1" applyFill="1" applyBorder="1" applyAlignment="1">
      <alignment horizontal="center" vertical="center" wrapText="1"/>
    </xf>
    <xf numFmtId="9" fontId="0" fillId="34" borderId="16" xfId="0" applyNumberFormat="1" applyFill="1" applyBorder="1" applyAlignment="1">
      <alignment horizontal="center" vertical="center" wrapText="1"/>
    </xf>
    <xf numFmtId="9" fontId="0" fillId="38" borderId="14" xfId="0" applyNumberFormat="1" applyFill="1" applyBorder="1" applyAlignment="1">
      <alignment horizontal="center" vertical="center" wrapText="1"/>
    </xf>
    <xf numFmtId="9" fontId="0" fillId="38" borderId="15" xfId="0" applyNumberFormat="1" applyFill="1" applyBorder="1" applyAlignment="1">
      <alignment horizontal="center" vertical="center" wrapText="1"/>
    </xf>
    <xf numFmtId="9" fontId="0" fillId="38" borderId="16" xfId="0" applyNumberFormat="1" applyFill="1" applyBorder="1" applyAlignment="1">
      <alignment horizontal="center" vertical="center" wrapText="1"/>
    </xf>
    <xf numFmtId="2" fontId="0" fillId="35" borderId="14" xfId="0" applyNumberFormat="1" applyFill="1" applyBorder="1" applyAlignment="1">
      <alignment vertical="center" wrapText="1"/>
    </xf>
    <xf numFmtId="2" fontId="0" fillId="35" borderId="16" xfId="0" applyNumberFormat="1" applyFill="1" applyBorder="1" applyAlignment="1">
      <alignment vertical="center" wrapText="1"/>
    </xf>
    <xf numFmtId="10" fontId="0" fillId="35" borderId="14" xfId="42" applyNumberFormat="1" applyFont="1" applyFill="1" applyBorder="1" applyAlignment="1">
      <alignment horizontal="center" vertical="center" wrapText="1"/>
    </xf>
    <xf numFmtId="10" fontId="0" fillId="35" borderId="16" xfId="42" applyNumberFormat="1" applyFont="1" applyFill="1" applyBorder="1" applyAlignment="1">
      <alignment horizontal="center" vertical="center" wrapText="1"/>
    </xf>
    <xf numFmtId="9" fontId="0" fillId="0" borderId="40" xfId="0" applyNumberFormat="1" applyBorder="1" applyAlignment="1">
      <alignment horizontal="center" vertical="center" wrapText="1"/>
    </xf>
    <xf numFmtId="10" fontId="0" fillId="0" borderId="15" xfId="0" applyNumberFormat="1" applyBorder="1" applyAlignment="1">
      <alignment horizontal="center" vertical="center" wrapText="1"/>
    </xf>
    <xf numFmtId="10" fontId="0" fillId="0" borderId="40" xfId="0" applyNumberFormat="1" applyBorder="1" applyAlignment="1">
      <alignment horizontal="center" vertical="center" wrapText="1"/>
    </xf>
    <xf numFmtId="10" fontId="0" fillId="0" borderId="15" xfId="0" applyNumberFormat="1" applyFill="1" applyBorder="1" applyAlignment="1">
      <alignment horizontal="center" vertical="center" wrapText="1"/>
    </xf>
    <xf numFmtId="10" fontId="0" fillId="0" borderId="40" xfId="0" applyNumberFormat="1" applyFill="1" applyBorder="1" applyAlignment="1">
      <alignment horizontal="center" vertical="center" wrapText="1"/>
    </xf>
    <xf numFmtId="10" fontId="24" fillId="38" borderId="14" xfId="0" applyNumberFormat="1" applyFont="1" applyFill="1" applyBorder="1" applyAlignment="1">
      <alignment horizontal="center" vertical="center" wrapText="1"/>
    </xf>
    <xf numFmtId="10" fontId="24" fillId="38" borderId="15" xfId="0" applyNumberFormat="1" applyFont="1" applyFill="1" applyBorder="1" applyAlignment="1">
      <alignment horizontal="center" vertical="center" wrapText="1"/>
    </xf>
    <xf numFmtId="10" fontId="24" fillId="38" borderId="16" xfId="0" applyNumberFormat="1" applyFont="1" applyFill="1" applyBorder="1" applyAlignment="1">
      <alignment horizontal="center" vertical="center" wrapText="1"/>
    </xf>
    <xf numFmtId="164" fontId="0" fillId="0" borderId="14" xfId="0" applyNumberFormat="1" applyBorder="1" applyAlignment="1">
      <alignment horizontal="center" vertical="center" wrapText="1"/>
    </xf>
    <xf numFmtId="164" fontId="0" fillId="0" borderId="16" xfId="0" applyNumberFormat="1" applyBorder="1" applyAlignment="1">
      <alignment horizontal="center" vertical="center" wrapText="1"/>
    </xf>
    <xf numFmtId="0" fontId="0" fillId="0" borderId="19" xfId="0" applyFont="1" applyFill="1" applyBorder="1" applyAlignment="1">
      <alignment horizontal="justify" vertical="top" wrapText="1"/>
    </xf>
    <xf numFmtId="0" fontId="0" fillId="0" borderId="21" xfId="0" applyFont="1" applyFill="1" applyBorder="1" applyAlignment="1">
      <alignment horizontal="justify" vertical="top"/>
    </xf>
    <xf numFmtId="9" fontId="0" fillId="0" borderId="31" xfId="0" applyNumberFormat="1" applyFill="1" applyBorder="1" applyAlignment="1">
      <alignment horizontal="center" vertical="center" wrapText="1"/>
    </xf>
    <xf numFmtId="9" fontId="0" fillId="34" borderId="31" xfId="0" applyNumberFormat="1" applyFill="1" applyBorder="1" applyAlignment="1">
      <alignment horizontal="center" vertical="center" wrapText="1"/>
    </xf>
    <xf numFmtId="164" fontId="0" fillId="0" borderId="15" xfId="0" applyNumberFormat="1" applyBorder="1" applyAlignment="1">
      <alignment horizontal="center" vertical="center" wrapText="1"/>
    </xf>
    <xf numFmtId="10" fontId="0" fillId="38" borderId="15" xfId="0" applyNumberFormat="1" applyFill="1" applyBorder="1" applyAlignment="1">
      <alignment horizontal="center" vertical="center" wrapText="1"/>
    </xf>
    <xf numFmtId="10" fontId="0" fillId="38" borderId="16" xfId="0" applyNumberFormat="1" applyFill="1" applyBorder="1" applyAlignment="1">
      <alignment horizontal="center" vertical="center" wrapText="1"/>
    </xf>
    <xf numFmtId="0" fontId="0" fillId="0" borderId="55" xfId="0" applyBorder="1" applyAlignment="1">
      <alignment horizontal="center" vertical="center" wrapText="1"/>
    </xf>
    <xf numFmtId="0" fontId="0" fillId="0" borderId="55" xfId="0" applyFill="1" applyBorder="1" applyAlignment="1">
      <alignment horizontal="center" vertical="center" wrapText="1"/>
    </xf>
    <xf numFmtId="0" fontId="0" fillId="38" borderId="55" xfId="0" applyFill="1" applyBorder="1" applyAlignment="1">
      <alignment horizontal="center" vertical="center" wrapText="1"/>
    </xf>
    <xf numFmtId="0" fontId="0" fillId="38" borderId="20" xfId="0" applyFill="1" applyBorder="1" applyAlignment="1">
      <alignment horizontal="center" vertical="center" wrapText="1"/>
    </xf>
    <xf numFmtId="0" fontId="0" fillId="38" borderId="21" xfId="0" applyFill="1" applyBorder="1" applyAlignment="1">
      <alignment horizontal="center" vertical="center" wrapText="1"/>
    </xf>
    <xf numFmtId="9" fontId="24" fillId="38" borderId="56" xfId="42" applyFont="1" applyFill="1" applyBorder="1" applyAlignment="1">
      <alignment horizontal="center" vertical="center" wrapText="1"/>
    </xf>
    <xf numFmtId="9" fontId="24" fillId="38" borderId="57" xfId="42" applyFont="1" applyFill="1" applyBorder="1" applyAlignment="1">
      <alignment horizontal="center" vertical="center" wrapText="1"/>
    </xf>
    <xf numFmtId="9" fontId="24" fillId="38" borderId="58" xfId="42" applyFont="1" applyFill="1" applyBorder="1" applyAlignment="1">
      <alignment horizontal="center" vertical="center" wrapText="1"/>
    </xf>
    <xf numFmtId="10" fontId="0" fillId="35" borderId="14" xfId="0" applyNumberFormat="1" applyFont="1" applyFill="1" applyBorder="1" applyAlignment="1">
      <alignment horizontal="center" vertical="center" wrapText="1"/>
    </xf>
    <xf numFmtId="0" fontId="0" fillId="35" borderId="15" xfId="0" applyFont="1" applyFill="1" applyBorder="1" applyAlignment="1">
      <alignment horizontal="center" vertical="center" wrapText="1"/>
    </xf>
    <xf numFmtId="0" fontId="0" fillId="35" borderId="16" xfId="0" applyFont="1" applyFill="1" applyBorder="1" applyAlignment="1">
      <alignment horizontal="center" vertical="center" wrapText="1"/>
    </xf>
    <xf numFmtId="10" fontId="0" fillId="35" borderId="14" xfId="0" applyNumberFormat="1" applyFill="1" applyBorder="1" applyAlignment="1">
      <alignment horizontal="center" vertical="center" wrapText="1"/>
    </xf>
    <xf numFmtId="10" fontId="0" fillId="35" borderId="15" xfId="0" applyNumberFormat="1" applyFill="1" applyBorder="1" applyAlignment="1">
      <alignment horizontal="center" vertical="center" wrapText="1"/>
    </xf>
    <xf numFmtId="10" fontId="0" fillId="35" borderId="16" xfId="0" applyNumberFormat="1" applyFill="1" applyBorder="1" applyAlignment="1">
      <alignment horizontal="center" vertical="center" wrapText="1"/>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3" builtinId="3"/>
    <cellStyle name="Moneda 2" xfId="44"/>
    <cellStyle name="Neutral" xfId="8" builtinId="28" customBuiltin="1"/>
    <cellStyle name="Normal" xfId="0" builtinId="0"/>
    <cellStyle name="Notas" xfId="15" builtinId="10" customBuiltin="1"/>
    <cellStyle name="Porcentaje" xfId="42" builtinId="5"/>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81">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0.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1.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1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3.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4.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5.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6.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7.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8.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_rels/drawing9.xml.rels><?xml version="1.0" encoding="UTF-8" standalone="yes"?>
<Relationships xmlns="http://schemas.openxmlformats.org/package/2006/relationships"><Relationship Id="rId1" Type="http://schemas.openxmlformats.org/officeDocument/2006/relationships/image" Target="http://192.168.1.215/img/logos/Logo%20APC%20Colombia-01.jpg"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3914775</xdr:colOff>
      <xdr:row>5</xdr:row>
      <xdr:rowOff>133350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333375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9</xdr:col>
      <xdr:colOff>333375</xdr:colOff>
      <xdr:row>5</xdr:row>
      <xdr:rowOff>152400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3810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14</xdr:col>
      <xdr:colOff>1676400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46710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0</xdr:colOff>
      <xdr:row>0</xdr:row>
      <xdr:rowOff>0</xdr:rowOff>
    </xdr:from>
    <xdr:to>
      <xdr:col>14</xdr:col>
      <xdr:colOff>2581275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4371975"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14</xdr:col>
      <xdr:colOff>1676400</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346710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333375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9525</xdr:rowOff>
    </xdr:from>
    <xdr:to>
      <xdr:col>9</xdr:col>
      <xdr:colOff>333375</xdr:colOff>
      <xdr:row>5</xdr:row>
      <xdr:rowOff>123825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952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5</xdr:col>
      <xdr:colOff>800100</xdr:colOff>
      <xdr:row>5</xdr:row>
      <xdr:rowOff>161925</xdr:rowOff>
    </xdr:to>
    <xdr:pic>
      <xdr:nvPicPr>
        <xdr:cNvPr id="1025"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285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5</xdr:col>
      <xdr:colOff>2019300</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123825"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104775</xdr:rowOff>
    </xdr:from>
    <xdr:to>
      <xdr:col>9</xdr:col>
      <xdr:colOff>333375</xdr:colOff>
      <xdr:row>6</xdr:row>
      <xdr:rowOff>28575</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104775"/>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66675</xdr:colOff>
      <xdr:row>5</xdr:row>
      <xdr:rowOff>114300</xdr:rowOff>
    </xdr:to>
    <xdr:pic>
      <xdr:nvPicPr>
        <xdr:cNvPr id="2" name="Picture 1" descr="http://192.168.1.215/img/logos/Logo%20APC%20Colombia-01.jpg"/>
        <xdr:cNvPicPr>
          <a:picLocks noChangeAspect="1" noChangeArrowheads="1"/>
        </xdr:cNvPicPr>
      </xdr:nvPicPr>
      <xdr:blipFill>
        <a:blip xmlns:r="http://schemas.openxmlformats.org/officeDocument/2006/relationships" r:link="rId1">
          <a:extLst>
            <a:ext uri="{28A0092B-C50C-407E-A947-70E740481C1C}">
              <a14:useLocalDpi xmlns:a14="http://schemas.microsoft.com/office/drawing/2010/main" val="0"/>
            </a:ext>
          </a:extLst>
        </a:blip>
        <a:srcRect/>
        <a:stretch>
          <a:fillRect/>
        </a:stretch>
      </xdr:blipFill>
      <xdr:spPr bwMode="auto">
        <a:xfrm>
          <a:off x="0" y="0"/>
          <a:ext cx="6962775" cy="1085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3.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4.bin"/><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8:J28"/>
  <sheetViews>
    <sheetView showGridLines="0" tabSelected="1" topLeftCell="A7" workbookViewId="0">
      <selection activeCell="G12" sqref="G12:G24"/>
    </sheetView>
  </sheetViews>
  <sheetFormatPr baseColWidth="10" defaultRowHeight="15" x14ac:dyDescent="0.25"/>
  <cols>
    <col min="5" max="5" width="64" customWidth="1"/>
    <col min="6" max="6" width="22.140625" style="63" customWidth="1"/>
    <col min="7" max="7" width="16.85546875" bestFit="1" customWidth="1"/>
    <col min="8" max="8" width="18.5703125" customWidth="1"/>
    <col min="9" max="9" width="13.140625" customWidth="1"/>
  </cols>
  <sheetData>
    <row r="8" spans="1:10" ht="21" x14ac:dyDescent="0.35">
      <c r="A8" s="56"/>
      <c r="B8" s="56"/>
      <c r="C8" s="56"/>
      <c r="D8" s="56"/>
      <c r="E8" s="56"/>
      <c r="F8" s="61"/>
      <c r="G8" s="56"/>
      <c r="H8" s="56"/>
      <c r="I8" s="56"/>
      <c r="J8" s="56"/>
    </row>
    <row r="9" spans="1:10" ht="21" x14ac:dyDescent="0.35">
      <c r="A9" s="56"/>
      <c r="B9" s="56"/>
      <c r="C9" s="56"/>
      <c r="D9" s="56"/>
      <c r="E9" s="134" t="s">
        <v>322</v>
      </c>
      <c r="F9" s="135"/>
      <c r="G9" s="135"/>
      <c r="H9" s="135"/>
      <c r="I9" s="135"/>
      <c r="J9" s="56"/>
    </row>
    <row r="10" spans="1:10" ht="21.75" thickBot="1" x14ac:dyDescent="0.4">
      <c r="A10" s="56"/>
      <c r="B10" s="56"/>
      <c r="C10" s="56"/>
      <c r="D10" s="56"/>
      <c r="E10" s="56"/>
      <c r="F10" s="61"/>
      <c r="G10" s="56"/>
      <c r="H10" s="56"/>
      <c r="I10" s="56"/>
      <c r="J10" s="56"/>
    </row>
    <row r="11" spans="1:10" ht="86.25" customHeight="1" thickBot="1" x14ac:dyDescent="0.4">
      <c r="A11" s="56"/>
      <c r="B11" s="56"/>
      <c r="C11" s="56"/>
      <c r="D11" s="56"/>
      <c r="E11" s="57" t="s">
        <v>222</v>
      </c>
      <c r="F11" s="62" t="s">
        <v>314</v>
      </c>
      <c r="G11" s="64" t="s">
        <v>312</v>
      </c>
      <c r="H11" s="62" t="s">
        <v>313</v>
      </c>
      <c r="I11" s="109" t="s">
        <v>223</v>
      </c>
      <c r="J11" s="56"/>
    </row>
    <row r="12" spans="1:10" ht="21" x14ac:dyDescent="0.35">
      <c r="A12" s="56"/>
      <c r="B12" s="56"/>
      <c r="C12" s="56"/>
      <c r="D12" s="56"/>
      <c r="E12" s="58" t="s">
        <v>225</v>
      </c>
      <c r="F12" s="126">
        <f>+'Identificación y priorización'!N26</f>
        <v>0.97599999999999998</v>
      </c>
      <c r="G12" s="128">
        <f>AVERAGE(F12:F24)</f>
        <v>0.98015384615384626</v>
      </c>
      <c r="H12" s="110">
        <f>+'Identificación y priorización'!L26</f>
        <v>1.18521875</v>
      </c>
      <c r="I12" s="131">
        <f>AVERAGE(H12:H24)</f>
        <v>0.98181859646835845</v>
      </c>
      <c r="J12" s="56"/>
    </row>
    <row r="13" spans="1:10" ht="21" x14ac:dyDescent="0.35">
      <c r="A13" s="56"/>
      <c r="B13" s="56"/>
      <c r="C13" s="56"/>
      <c r="D13" s="56"/>
      <c r="E13" s="59" t="s">
        <v>224</v>
      </c>
      <c r="F13" s="112">
        <f>+'Preparación y formulación'!N24</f>
        <v>1</v>
      </c>
      <c r="G13" s="129"/>
      <c r="H13" s="112">
        <f>+'Preparación y formulación'!L24</f>
        <v>1</v>
      </c>
      <c r="I13" s="132"/>
      <c r="J13" s="56"/>
    </row>
    <row r="14" spans="1:10" ht="21" x14ac:dyDescent="0.35">
      <c r="A14" s="56"/>
      <c r="B14" s="56"/>
      <c r="C14" s="56"/>
      <c r="D14" s="56"/>
      <c r="E14" s="59" t="s">
        <v>226</v>
      </c>
      <c r="F14" s="112">
        <f>+'Implementación y seguimiento'!N18</f>
        <v>1</v>
      </c>
      <c r="G14" s="129"/>
      <c r="H14" s="112">
        <f>+'Implementación y seguimiento'!L18</f>
        <v>1</v>
      </c>
      <c r="I14" s="132"/>
      <c r="J14" s="56"/>
    </row>
    <row r="15" spans="1:10" ht="21" x14ac:dyDescent="0.35">
      <c r="A15" s="56"/>
      <c r="B15" s="56"/>
      <c r="C15" s="56"/>
      <c r="D15" s="56"/>
      <c r="E15" s="59" t="s">
        <v>227</v>
      </c>
      <c r="F15" s="112">
        <f>+'Direccionamiento estrategico'!N17</f>
        <v>0.995</v>
      </c>
      <c r="G15" s="129"/>
      <c r="H15" s="112">
        <f>+'Direccionamiento estrategico'!L17</f>
        <v>0.99</v>
      </c>
      <c r="I15" s="132"/>
      <c r="J15" s="56"/>
    </row>
    <row r="16" spans="1:10" ht="21" x14ac:dyDescent="0.35">
      <c r="A16" s="56"/>
      <c r="B16" s="56"/>
      <c r="C16" s="56"/>
      <c r="D16" s="56"/>
      <c r="E16" s="59" t="s">
        <v>228</v>
      </c>
      <c r="F16" s="112">
        <f>+'Gestión de comunicaciones'!N18</f>
        <v>1</v>
      </c>
      <c r="G16" s="129"/>
      <c r="H16" s="112">
        <f>+'Gestión de comunicaciones'!L18</f>
        <v>1</v>
      </c>
      <c r="I16" s="132"/>
      <c r="J16" s="56"/>
    </row>
    <row r="17" spans="1:10" ht="21" x14ac:dyDescent="0.35">
      <c r="A17" s="56"/>
      <c r="B17" s="56"/>
      <c r="C17" s="56"/>
      <c r="D17" s="56"/>
      <c r="E17" s="59" t="s">
        <v>229</v>
      </c>
      <c r="F17" s="112">
        <f>+'Gestión del talento Humano'!N15</f>
        <v>0.98799999999999999</v>
      </c>
      <c r="G17" s="129"/>
      <c r="H17" s="112">
        <f>+'Gestión del talento Humano'!L15</f>
        <v>0.97440000000000004</v>
      </c>
      <c r="I17" s="132"/>
      <c r="J17" s="56"/>
    </row>
    <row r="18" spans="1:10" ht="21" x14ac:dyDescent="0.35">
      <c r="A18" s="56"/>
      <c r="B18" s="56"/>
      <c r="C18" s="56"/>
      <c r="D18" s="56"/>
      <c r="E18" s="59" t="s">
        <v>230</v>
      </c>
      <c r="F18" s="112">
        <f>+'Gestión contractual'!N15</f>
        <v>1</v>
      </c>
      <c r="G18" s="129"/>
      <c r="H18" s="112">
        <f>+'Gestión contractual'!L15</f>
        <v>1</v>
      </c>
      <c r="I18" s="132"/>
      <c r="J18" s="56"/>
    </row>
    <row r="19" spans="1:10" ht="21" x14ac:dyDescent="0.35">
      <c r="A19" s="56"/>
      <c r="B19" s="56"/>
      <c r="C19" s="56"/>
      <c r="D19" s="56"/>
      <c r="E19" s="59" t="s">
        <v>231</v>
      </c>
      <c r="F19" s="112">
        <f>+'Gestión Adminstrativa'!N14</f>
        <v>0.99199999999999999</v>
      </c>
      <c r="G19" s="129"/>
      <c r="H19" s="112">
        <f>+'Gestión Adminstrativa'!L14</f>
        <v>0.99</v>
      </c>
      <c r="I19" s="132"/>
      <c r="J19" s="56"/>
    </row>
    <row r="20" spans="1:10" ht="39" customHeight="1" x14ac:dyDescent="0.35">
      <c r="A20" s="56"/>
      <c r="B20" s="56"/>
      <c r="C20" s="56"/>
      <c r="D20" s="56"/>
      <c r="E20" s="107" t="s">
        <v>308</v>
      </c>
      <c r="F20" s="112">
        <f>+'Gestión de tecnologías de la in'!N14</f>
        <v>1</v>
      </c>
      <c r="G20" s="129"/>
      <c r="H20" s="112">
        <f>+'Gestión de tecnologías de la in'!L14</f>
        <v>1</v>
      </c>
      <c r="I20" s="132"/>
      <c r="J20" s="56"/>
    </row>
    <row r="21" spans="1:10" ht="21" x14ac:dyDescent="0.35">
      <c r="A21" s="56"/>
      <c r="B21" s="56"/>
      <c r="C21" s="56"/>
      <c r="D21" s="56"/>
      <c r="E21" s="59" t="s">
        <v>232</v>
      </c>
      <c r="F21" s="112">
        <f>+'Gestión Jurídica'!N15</f>
        <v>1</v>
      </c>
      <c r="G21" s="129"/>
      <c r="H21" s="112">
        <f>+'Gestión Jurídica'!L15</f>
        <v>0.86</v>
      </c>
      <c r="I21" s="132"/>
      <c r="J21" s="56"/>
    </row>
    <row r="22" spans="1:10" ht="21" x14ac:dyDescent="0.35">
      <c r="A22" s="56"/>
      <c r="B22" s="56"/>
      <c r="C22" s="56"/>
      <c r="D22" s="56"/>
      <c r="E22" s="59" t="s">
        <v>233</v>
      </c>
      <c r="F22" s="112">
        <f>+'Evaluación control y mejoramien'!N15</f>
        <v>0.98</v>
      </c>
      <c r="G22" s="129"/>
      <c r="H22" s="112">
        <f>+'Evaluación control y mejoramien'!L15</f>
        <v>0.94169999999999998</v>
      </c>
      <c r="I22" s="132"/>
      <c r="J22" s="56"/>
    </row>
    <row r="23" spans="1:10" ht="21.75" thickBot="1" x14ac:dyDescent="0.4">
      <c r="A23" s="56"/>
      <c r="B23" s="56"/>
      <c r="C23" s="56"/>
      <c r="D23" s="56"/>
      <c r="E23" s="59" t="s">
        <v>311</v>
      </c>
      <c r="F23" s="112">
        <f>+'Gestión Financiera'!N14</f>
        <v>0.98</v>
      </c>
      <c r="G23" s="129"/>
      <c r="H23" s="127">
        <f>+'Gestión Financiera'!L14</f>
        <v>0.98</v>
      </c>
      <c r="I23" s="132"/>
      <c r="J23" s="56"/>
    </row>
    <row r="24" spans="1:10" ht="21.75" thickBot="1" x14ac:dyDescent="0.4">
      <c r="A24" s="56"/>
      <c r="B24" s="56"/>
      <c r="C24" s="56"/>
      <c r="D24" s="56"/>
      <c r="E24" s="60" t="s">
        <v>234</v>
      </c>
      <c r="F24" s="115">
        <f>+'Administración de Recurso'!N19</f>
        <v>0.83099999999999996</v>
      </c>
      <c r="G24" s="130"/>
      <c r="H24" s="115">
        <f>+'Administración de Recurso'!L19</f>
        <v>0.84232300408865934</v>
      </c>
      <c r="I24" s="133"/>
      <c r="J24" s="56"/>
    </row>
    <row r="25" spans="1:10" ht="21" x14ac:dyDescent="0.35">
      <c r="A25" s="56"/>
      <c r="B25" s="56"/>
      <c r="C25" s="56"/>
      <c r="D25" s="56"/>
      <c r="E25" s="56"/>
      <c r="F25" s="61"/>
      <c r="G25" s="56"/>
      <c r="H25" s="56"/>
      <c r="I25" s="56"/>
      <c r="J25" s="56"/>
    </row>
    <row r="26" spans="1:10" ht="21" x14ac:dyDescent="0.35">
      <c r="A26" s="56"/>
      <c r="B26" s="56"/>
      <c r="C26" s="56"/>
      <c r="D26" s="56"/>
      <c r="E26" s="56"/>
      <c r="F26" s="117"/>
      <c r="G26" s="56"/>
      <c r="H26" s="117"/>
      <c r="I26" s="56"/>
      <c r="J26" s="56"/>
    </row>
    <row r="27" spans="1:10" ht="21" x14ac:dyDescent="0.35">
      <c r="A27" s="56"/>
      <c r="B27" s="56"/>
      <c r="C27" s="56"/>
      <c r="D27" s="56"/>
      <c r="E27" s="56"/>
      <c r="F27" s="61"/>
      <c r="G27" s="56"/>
      <c r="H27" s="61"/>
      <c r="I27" s="56"/>
      <c r="J27" s="56"/>
    </row>
    <row r="28" spans="1:10" ht="21" x14ac:dyDescent="0.35">
      <c r="A28" s="56"/>
      <c r="B28" s="56"/>
      <c r="C28" s="56"/>
      <c r="D28" s="56"/>
      <c r="E28" s="56"/>
      <c r="F28" s="61"/>
      <c r="G28" s="56"/>
      <c r="H28" s="56"/>
      <c r="I28" s="56"/>
      <c r="J28" s="56"/>
    </row>
  </sheetData>
  <mergeCells count="3">
    <mergeCell ref="G12:G24"/>
    <mergeCell ref="I12:I24"/>
    <mergeCell ref="E9:I9"/>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topLeftCell="A4" workbookViewId="0">
      <selection activeCell="K12" sqref="K12:K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60" x14ac:dyDescent="0.25">
      <c r="A12" s="178" t="s">
        <v>289</v>
      </c>
      <c r="B12" s="154">
        <v>1</v>
      </c>
      <c r="C12" s="154">
        <v>0</v>
      </c>
      <c r="D12" s="154">
        <v>0.6</v>
      </c>
      <c r="E12" s="154">
        <v>0.5</v>
      </c>
      <c r="F12" s="154">
        <v>0.61</v>
      </c>
      <c r="G12" s="154">
        <v>0.75</v>
      </c>
      <c r="H12" s="271">
        <v>0.61</v>
      </c>
      <c r="I12" s="154">
        <v>1</v>
      </c>
      <c r="J12" s="154">
        <v>1</v>
      </c>
      <c r="K12" s="274">
        <f>+J12</f>
        <v>1</v>
      </c>
      <c r="L12" s="274">
        <f>+K12/B12</f>
        <v>1</v>
      </c>
      <c r="M12" s="160">
        <v>3</v>
      </c>
      <c r="N12" s="162">
        <f>+S12*T12+S13*T13+S14*T14</f>
        <v>1</v>
      </c>
      <c r="O12" s="75" t="s">
        <v>119</v>
      </c>
      <c r="P12" s="19"/>
      <c r="Q12" s="78">
        <v>44928</v>
      </c>
      <c r="R12" s="78">
        <v>45016</v>
      </c>
      <c r="S12" s="14">
        <v>0.2</v>
      </c>
      <c r="T12" s="12">
        <v>1</v>
      </c>
      <c r="U12" s="211" t="s">
        <v>337</v>
      </c>
    </row>
    <row r="13" spans="1:21" ht="44.25" customHeight="1" x14ac:dyDescent="0.25">
      <c r="A13" s="179"/>
      <c r="B13" s="155"/>
      <c r="C13" s="269"/>
      <c r="D13" s="269"/>
      <c r="E13" s="269"/>
      <c r="F13" s="269"/>
      <c r="G13" s="269"/>
      <c r="H13" s="272"/>
      <c r="I13" s="269"/>
      <c r="J13" s="269"/>
      <c r="K13" s="218"/>
      <c r="L13" s="275"/>
      <c r="M13" s="170"/>
      <c r="N13" s="171"/>
      <c r="O13" s="75" t="s">
        <v>120</v>
      </c>
      <c r="P13" s="19"/>
      <c r="Q13" s="78">
        <v>44930</v>
      </c>
      <c r="R13" s="78">
        <v>45291</v>
      </c>
      <c r="S13" s="14">
        <v>0.6</v>
      </c>
      <c r="T13" s="12">
        <v>1</v>
      </c>
      <c r="U13" s="268"/>
    </row>
    <row r="14" spans="1:21" ht="76.5" customHeight="1" x14ac:dyDescent="0.25">
      <c r="A14" s="180"/>
      <c r="B14" s="153"/>
      <c r="C14" s="270"/>
      <c r="D14" s="270"/>
      <c r="E14" s="270"/>
      <c r="F14" s="270"/>
      <c r="G14" s="270"/>
      <c r="H14" s="273"/>
      <c r="I14" s="270"/>
      <c r="J14" s="270"/>
      <c r="K14" s="204"/>
      <c r="L14" s="276"/>
      <c r="M14" s="161"/>
      <c r="N14" s="163"/>
      <c r="O14" s="75" t="s">
        <v>121</v>
      </c>
      <c r="P14" s="19"/>
      <c r="Q14" s="78">
        <v>44933</v>
      </c>
      <c r="R14" s="78">
        <v>45291</v>
      </c>
      <c r="S14" s="14">
        <v>0.2</v>
      </c>
      <c r="T14" s="12">
        <v>1</v>
      </c>
      <c r="U14" s="212"/>
    </row>
    <row r="15" spans="1:21" x14ac:dyDescent="0.25">
      <c r="L15" s="10">
        <f>+L12</f>
        <v>1</v>
      </c>
      <c r="N15" s="10">
        <f>+N12</f>
        <v>1</v>
      </c>
    </row>
  </sheetData>
  <mergeCells count="27">
    <mergeCell ref="F12:F14"/>
    <mergeCell ref="A12:A14"/>
    <mergeCell ref="B12:B14"/>
    <mergeCell ref="C12:C14"/>
    <mergeCell ref="D12:D14"/>
    <mergeCell ref="E12:E14"/>
    <mergeCell ref="M12:M14"/>
    <mergeCell ref="N12:N14"/>
    <mergeCell ref="U12:U14"/>
    <mergeCell ref="G12:G14"/>
    <mergeCell ref="H12:H14"/>
    <mergeCell ref="I12:I14"/>
    <mergeCell ref="J12:J14"/>
    <mergeCell ref="K12:K14"/>
    <mergeCell ref="L12:L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41" priority="4" operator="between">
      <formula>0.7501</formula>
      <formula>1</formula>
    </cfRule>
    <cfRule type="cellIs" dxfId="40" priority="5" operator="between">
      <formula>0.001</formula>
      <formula>0.5</formula>
    </cfRule>
    <cfRule type="cellIs" dxfId="39" priority="6" operator="between">
      <formula>50%</formula>
      <formula>75%</formula>
    </cfRule>
  </conditionalFormatting>
  <conditionalFormatting sqref="L15">
    <cfRule type="cellIs" dxfId="38" priority="1" operator="between">
      <formula>0.7501</formula>
      <formula>1</formula>
    </cfRule>
    <cfRule type="cellIs" dxfId="37" priority="2" operator="between">
      <formula>0.001</formula>
      <formula>0.5</formula>
    </cfRule>
    <cfRule type="cellIs" dxfId="36"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4"/>
  <sheetViews>
    <sheetView workbookViewId="0">
      <selection activeCell="I12" sqref="I12:I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1.28515625" bestFit="1" customWidth="1"/>
    <col min="19" max="19" width="5.5703125" bestFit="1" customWidth="1"/>
    <col min="20" max="20" width="7.42578125" bestFit="1" customWidth="1"/>
    <col min="21" max="21" width="94.7109375" customWidth="1"/>
    <col min="22" max="29" width="11.42578125" customWidth="1"/>
  </cols>
  <sheetData>
    <row r="1" spans="1:22" x14ac:dyDescent="0.25">
      <c r="Q1" s="7"/>
    </row>
    <row r="2" spans="1:22" ht="16.5" x14ac:dyDescent="0.25">
      <c r="Q2" s="8"/>
    </row>
    <row r="8" spans="1:22"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2"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2"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2"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2" ht="101.25" customHeight="1" x14ac:dyDescent="0.25">
      <c r="A12" s="195" t="s">
        <v>286</v>
      </c>
      <c r="B12" s="154">
        <v>1</v>
      </c>
      <c r="C12" s="154">
        <v>0.25</v>
      </c>
      <c r="D12" s="154">
        <v>0.15</v>
      </c>
      <c r="E12" s="154">
        <v>0.45</v>
      </c>
      <c r="F12" s="289">
        <v>0.6</v>
      </c>
      <c r="G12" s="154">
        <v>0.85</v>
      </c>
      <c r="H12" s="274">
        <v>0.8</v>
      </c>
      <c r="I12" s="154">
        <v>1</v>
      </c>
      <c r="J12" s="154">
        <v>0.99</v>
      </c>
      <c r="K12" s="156">
        <f>+J12</f>
        <v>0.99</v>
      </c>
      <c r="L12" s="274">
        <f>+K12/B12</f>
        <v>0.99</v>
      </c>
      <c r="M12" s="160">
        <v>6</v>
      </c>
      <c r="N12" s="279">
        <f>+S12*T12+S13*T13</f>
        <v>0.99199999999999999</v>
      </c>
      <c r="O12" s="98" t="s">
        <v>287</v>
      </c>
      <c r="P12" s="19"/>
      <c r="Q12" s="99">
        <v>44958</v>
      </c>
      <c r="R12" s="99">
        <v>45016</v>
      </c>
      <c r="S12" s="14">
        <v>0.2</v>
      </c>
      <c r="T12" s="12">
        <v>1</v>
      </c>
      <c r="U12" s="291" t="s">
        <v>340</v>
      </c>
    </row>
    <row r="13" spans="1:22" ht="108.75" customHeight="1" x14ac:dyDescent="0.25">
      <c r="A13" s="197"/>
      <c r="B13" s="153"/>
      <c r="C13" s="270"/>
      <c r="D13" s="270"/>
      <c r="E13" s="270"/>
      <c r="F13" s="290"/>
      <c r="G13" s="270"/>
      <c r="H13" s="276"/>
      <c r="I13" s="270"/>
      <c r="J13" s="270"/>
      <c r="K13" s="153"/>
      <c r="L13" s="276"/>
      <c r="M13" s="161"/>
      <c r="N13" s="280"/>
      <c r="O13" s="98" t="s">
        <v>288</v>
      </c>
      <c r="P13" s="19">
        <v>29700000</v>
      </c>
      <c r="Q13" s="99">
        <v>44958</v>
      </c>
      <c r="R13" s="99">
        <v>45291</v>
      </c>
      <c r="S13" s="14">
        <v>0.8</v>
      </c>
      <c r="T13" s="12">
        <v>0.99</v>
      </c>
      <c r="U13" s="292"/>
    </row>
    <row r="14" spans="1:22" x14ac:dyDescent="0.25">
      <c r="L14" s="10">
        <f>+L12</f>
        <v>0.99</v>
      </c>
      <c r="N14" s="10">
        <f>SUM(N12)</f>
        <v>0.99199999999999999</v>
      </c>
      <c r="V14" s="65"/>
    </row>
  </sheetData>
  <mergeCells count="27">
    <mergeCell ref="F12:F13"/>
    <mergeCell ref="G12:G13"/>
    <mergeCell ref="U12:U13"/>
    <mergeCell ref="H12:H13"/>
    <mergeCell ref="I12:I13"/>
    <mergeCell ref="J12:J13"/>
    <mergeCell ref="K12:K13"/>
    <mergeCell ref="M12:M13"/>
    <mergeCell ref="N12:N13"/>
    <mergeCell ref="L12:L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28">
    <cfRule type="cellIs" dxfId="35" priority="4" operator="between">
      <formula>0.7501</formula>
      <formula>1</formula>
    </cfRule>
    <cfRule type="cellIs" dxfId="34" priority="5" operator="between">
      <formula>0.001</formula>
      <formula>0.499</formula>
    </cfRule>
    <cfRule type="cellIs" dxfId="33" priority="6" operator="between">
      <formula>50%</formula>
      <formula>75%</formula>
    </cfRule>
  </conditionalFormatting>
  <conditionalFormatting sqref="L14">
    <cfRule type="cellIs" dxfId="32" priority="1" operator="between">
      <formula>0.7501</formula>
      <formula>1</formula>
    </cfRule>
    <cfRule type="cellIs" dxfId="31" priority="2" operator="between">
      <formula>0.001</formula>
      <formula>0.499</formula>
    </cfRule>
    <cfRule type="cellIs" dxfId="30"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5"/>
  <sheetViews>
    <sheetView workbookViewId="0">
      <selection activeCell="K12" sqref="K12:K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0.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2"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2"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2"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2" ht="59.25" customHeight="1" x14ac:dyDescent="0.25">
      <c r="A12" s="178" t="s">
        <v>309</v>
      </c>
      <c r="B12" s="191">
        <v>1</v>
      </c>
      <c r="C12" s="191">
        <v>0.1</v>
      </c>
      <c r="D12" s="294">
        <v>0.25</v>
      </c>
      <c r="E12" s="191">
        <v>0.4</v>
      </c>
      <c r="F12" s="191">
        <v>0.63</v>
      </c>
      <c r="G12" s="191">
        <v>0.75</v>
      </c>
      <c r="H12" s="293">
        <v>0.75</v>
      </c>
      <c r="I12" s="191">
        <v>1</v>
      </c>
      <c r="J12" s="191">
        <v>1</v>
      </c>
      <c r="K12" s="154">
        <f>+J12</f>
        <v>1</v>
      </c>
      <c r="L12" s="274">
        <f>+K12/B12</f>
        <v>1</v>
      </c>
      <c r="M12" s="160">
        <v>3</v>
      </c>
      <c r="N12" s="162">
        <f>+S12*T12++S13*T13</f>
        <v>1</v>
      </c>
      <c r="O12" s="75" t="s">
        <v>290</v>
      </c>
      <c r="P12" s="19">
        <v>626446539</v>
      </c>
      <c r="Q12" s="9">
        <v>44652</v>
      </c>
      <c r="R12" s="9">
        <v>44926</v>
      </c>
      <c r="S12" s="14">
        <v>0.5</v>
      </c>
      <c r="T12" s="12">
        <v>1</v>
      </c>
      <c r="U12" s="211" t="s">
        <v>339</v>
      </c>
    </row>
    <row r="13" spans="1:22" ht="80.25" customHeight="1" x14ac:dyDescent="0.25">
      <c r="A13" s="180"/>
      <c r="B13" s="153"/>
      <c r="C13" s="270"/>
      <c r="D13" s="273"/>
      <c r="E13" s="270"/>
      <c r="F13" s="270"/>
      <c r="G13" s="270"/>
      <c r="H13" s="199"/>
      <c r="I13" s="270"/>
      <c r="J13" s="270"/>
      <c r="K13" s="153"/>
      <c r="L13" s="276"/>
      <c r="M13" s="161"/>
      <c r="N13" s="163"/>
      <c r="O13" s="75" t="s">
        <v>291</v>
      </c>
      <c r="P13" s="19">
        <v>950000000</v>
      </c>
      <c r="Q13" s="9">
        <v>44593</v>
      </c>
      <c r="R13" s="9">
        <v>44926</v>
      </c>
      <c r="S13" s="14">
        <v>0.5</v>
      </c>
      <c r="T13" s="12">
        <v>1</v>
      </c>
      <c r="U13" s="212"/>
    </row>
    <row r="14" spans="1:22" x14ac:dyDescent="0.25">
      <c r="L14" s="10">
        <f>+L12</f>
        <v>1</v>
      </c>
      <c r="N14" s="10">
        <f>+N12</f>
        <v>1</v>
      </c>
      <c r="V14" s="65"/>
    </row>
    <row r="15" spans="1:22" x14ac:dyDescent="0.25">
      <c r="D15" t="s">
        <v>310</v>
      </c>
    </row>
  </sheetData>
  <mergeCells count="27">
    <mergeCell ref="F12:F13"/>
    <mergeCell ref="A12:A13"/>
    <mergeCell ref="B12:B13"/>
    <mergeCell ref="C12:C13"/>
    <mergeCell ref="D12:D13"/>
    <mergeCell ref="E12:E13"/>
    <mergeCell ref="M12:M13"/>
    <mergeCell ref="N12:N13"/>
    <mergeCell ref="U12:U13"/>
    <mergeCell ref="G12:G13"/>
    <mergeCell ref="H12:H13"/>
    <mergeCell ref="I12:I13"/>
    <mergeCell ref="J12:J13"/>
    <mergeCell ref="K12:K13"/>
    <mergeCell ref="L12:L13"/>
    <mergeCell ref="A8:U8"/>
    <mergeCell ref="A9:A11"/>
    <mergeCell ref="M9:N9"/>
    <mergeCell ref="O9:T9"/>
    <mergeCell ref="U9:U11"/>
    <mergeCell ref="C10:D10"/>
    <mergeCell ref="E10:F10"/>
    <mergeCell ref="G10:H10"/>
    <mergeCell ref="I10:J10"/>
    <mergeCell ref="K10:L10"/>
    <mergeCell ref="K11:L11"/>
    <mergeCell ref="B9:L9"/>
  </mergeCells>
  <conditionalFormatting sqref="N12:N28">
    <cfRule type="cellIs" dxfId="29" priority="7" operator="between">
      <formula>0.7501</formula>
      <formula>1</formula>
    </cfRule>
    <cfRule type="cellIs" dxfId="28" priority="8" operator="between">
      <formula>0.001</formula>
      <formula>0.5</formula>
    </cfRule>
    <cfRule type="cellIs" dxfId="27" priority="9" operator="between">
      <formula>50%</formula>
      <formula>75%</formula>
    </cfRule>
  </conditionalFormatting>
  <conditionalFormatting sqref="L14">
    <cfRule type="cellIs" dxfId="26" priority="1" operator="between">
      <formula>0.7501</formula>
      <formula>1</formula>
    </cfRule>
    <cfRule type="cellIs" dxfId="25" priority="2" operator="between">
      <formula>0.001</formula>
      <formula>0.5</formula>
    </cfRule>
    <cfRule type="cellIs" dxfId="24" priority="3" operator="between">
      <formula>50%</formula>
      <formula>75%</formula>
    </cfRule>
  </conditionalFormatting>
  <pageMargins left="0.7" right="0.7" top="0.75" bottom="0.75" header="0.3" footer="0.3"/>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5"/>
  <sheetViews>
    <sheetView workbookViewId="0">
      <selection activeCell="A8" sqref="A8:U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97"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105" customHeight="1" x14ac:dyDescent="0.25">
      <c r="A12" s="178" t="s">
        <v>282</v>
      </c>
      <c r="B12" s="154">
        <v>1</v>
      </c>
      <c r="C12" s="154">
        <v>0.09</v>
      </c>
      <c r="D12" s="271">
        <v>0.09</v>
      </c>
      <c r="E12" s="289">
        <v>0.22500000000000001</v>
      </c>
      <c r="F12" s="154">
        <v>0.22500000000000001</v>
      </c>
      <c r="G12" s="154">
        <v>0.86499999999999999</v>
      </c>
      <c r="H12" s="274">
        <v>0.86</v>
      </c>
      <c r="I12" s="154">
        <v>1</v>
      </c>
      <c r="J12" s="154"/>
      <c r="K12" s="156">
        <f>+H12</f>
        <v>0.86</v>
      </c>
      <c r="L12" s="223">
        <f>+K12/B12</f>
        <v>0.86</v>
      </c>
      <c r="M12" s="160">
        <v>3</v>
      </c>
      <c r="N12" s="176">
        <f>+S12*T12+S13*T13+S14*T14</f>
        <v>1</v>
      </c>
      <c r="O12" s="75" t="s">
        <v>283</v>
      </c>
      <c r="P12" s="19"/>
      <c r="Q12" s="78">
        <v>44958</v>
      </c>
      <c r="R12" s="78">
        <v>45291</v>
      </c>
      <c r="S12" s="14">
        <v>0.5</v>
      </c>
      <c r="T12" s="15">
        <v>1</v>
      </c>
      <c r="U12" s="175" t="s">
        <v>338</v>
      </c>
    </row>
    <row r="13" spans="1:21" ht="45" x14ac:dyDescent="0.25">
      <c r="A13" s="179"/>
      <c r="B13" s="155"/>
      <c r="C13" s="269"/>
      <c r="D13" s="272"/>
      <c r="E13" s="295"/>
      <c r="F13" s="269"/>
      <c r="G13" s="269"/>
      <c r="H13" s="275"/>
      <c r="I13" s="269"/>
      <c r="J13" s="269"/>
      <c r="K13" s="155"/>
      <c r="L13" s="296"/>
      <c r="M13" s="170"/>
      <c r="N13" s="181"/>
      <c r="O13" s="75" t="s">
        <v>21</v>
      </c>
      <c r="P13" s="19"/>
      <c r="Q13" s="78">
        <v>44958</v>
      </c>
      <c r="R13" s="78">
        <v>45291</v>
      </c>
      <c r="S13" s="14">
        <v>0.25</v>
      </c>
      <c r="T13" s="15">
        <v>1</v>
      </c>
      <c r="U13" s="159"/>
    </row>
    <row r="14" spans="1:21" ht="45" x14ac:dyDescent="0.25">
      <c r="A14" s="180"/>
      <c r="B14" s="153"/>
      <c r="C14" s="270"/>
      <c r="D14" s="273"/>
      <c r="E14" s="290"/>
      <c r="F14" s="270"/>
      <c r="G14" s="270"/>
      <c r="H14" s="276"/>
      <c r="I14" s="270"/>
      <c r="J14" s="270"/>
      <c r="K14" s="153"/>
      <c r="L14" s="297"/>
      <c r="M14" s="161"/>
      <c r="N14" s="177"/>
      <c r="O14" s="75" t="s">
        <v>284</v>
      </c>
      <c r="P14" s="19"/>
      <c r="Q14" s="78">
        <v>44958</v>
      </c>
      <c r="R14" s="78">
        <v>45291</v>
      </c>
      <c r="S14" s="14">
        <v>0.25</v>
      </c>
      <c r="T14" s="15">
        <v>1</v>
      </c>
      <c r="U14" s="158"/>
    </row>
    <row r="15" spans="1:21" x14ac:dyDescent="0.25">
      <c r="L15" s="10">
        <f>+L12</f>
        <v>0.86</v>
      </c>
      <c r="N15" s="10">
        <f>+N12</f>
        <v>1</v>
      </c>
    </row>
  </sheetData>
  <mergeCells count="27">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23" priority="4" operator="between">
      <formula>0.7501</formula>
      <formula>1</formula>
    </cfRule>
    <cfRule type="cellIs" dxfId="22" priority="5" operator="between">
      <formula>0.001</formula>
      <formula>0.5</formula>
    </cfRule>
    <cfRule type="cellIs" dxfId="21" priority="6" operator="between">
      <formula>50%</formula>
      <formula>75%</formula>
    </cfRule>
  </conditionalFormatting>
  <conditionalFormatting sqref="L15">
    <cfRule type="cellIs" dxfId="20" priority="1" operator="between">
      <formula>0.7501</formula>
      <formula>1</formula>
    </cfRule>
    <cfRule type="cellIs" dxfId="19" priority="2" operator="between">
      <formula>0.001</formula>
      <formula>0.5</formula>
    </cfRule>
    <cfRule type="cellIs" dxfId="18" priority="3" operator="between">
      <formula>50%</formula>
      <formula>75%</formula>
    </cfRule>
  </conditionalFormatting>
  <pageMargins left="0.7" right="0.7" top="0.75" bottom="0.75" header="0.3" footer="0.3"/>
  <drawing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15"/>
  <sheetViews>
    <sheetView topLeftCell="F1" workbookViewId="0">
      <selection activeCell="U12" sqref="U12:U14"/>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47.25" customHeight="1" x14ac:dyDescent="0.25">
      <c r="A12" s="178" t="s">
        <v>281</v>
      </c>
      <c r="B12" s="154">
        <v>1</v>
      </c>
      <c r="C12" s="154">
        <v>0.25</v>
      </c>
      <c r="D12" s="289">
        <v>0.29170000000000001</v>
      </c>
      <c r="E12" s="154">
        <v>0.5</v>
      </c>
      <c r="F12" s="289">
        <v>0.55830000000000002</v>
      </c>
      <c r="G12" s="154">
        <v>0.75</v>
      </c>
      <c r="H12" s="184">
        <v>0.86670000000000003</v>
      </c>
      <c r="I12" s="154">
        <v>1</v>
      </c>
      <c r="J12" s="154">
        <v>0.94169999999999998</v>
      </c>
      <c r="K12" s="154">
        <f>+J12</f>
        <v>0.94169999999999998</v>
      </c>
      <c r="L12" s="274">
        <f>+K12/B12</f>
        <v>0.94169999999999998</v>
      </c>
      <c r="M12" s="160">
        <v>3</v>
      </c>
      <c r="N12" s="162">
        <f>+S12*T12+S13*T13+S14*T14</f>
        <v>0.98</v>
      </c>
      <c r="O12" s="2" t="s">
        <v>29</v>
      </c>
      <c r="P12" s="19"/>
      <c r="Q12" s="78">
        <v>45047</v>
      </c>
      <c r="R12" s="78">
        <v>45291</v>
      </c>
      <c r="S12" s="14">
        <v>0.4</v>
      </c>
      <c r="T12" s="15">
        <v>0.95</v>
      </c>
      <c r="U12" s="215" t="s">
        <v>349</v>
      </c>
    </row>
    <row r="13" spans="1:21" ht="43.5" customHeight="1" x14ac:dyDescent="0.25">
      <c r="A13" s="179"/>
      <c r="B13" s="155"/>
      <c r="C13" s="269"/>
      <c r="D13" s="295"/>
      <c r="E13" s="269"/>
      <c r="F13" s="295"/>
      <c r="G13" s="269"/>
      <c r="H13" s="198"/>
      <c r="I13" s="269"/>
      <c r="J13" s="269"/>
      <c r="K13" s="155"/>
      <c r="L13" s="275"/>
      <c r="M13" s="170"/>
      <c r="N13" s="171"/>
      <c r="O13" s="2" t="s">
        <v>30</v>
      </c>
      <c r="P13" s="19"/>
      <c r="Q13" s="78">
        <v>44930</v>
      </c>
      <c r="R13" s="78">
        <v>45291</v>
      </c>
      <c r="S13" s="14">
        <v>0.4</v>
      </c>
      <c r="T13" s="15">
        <v>1</v>
      </c>
      <c r="U13" s="216"/>
    </row>
    <row r="14" spans="1:21" ht="87.75" customHeight="1" x14ac:dyDescent="0.25">
      <c r="A14" s="180"/>
      <c r="B14" s="153"/>
      <c r="C14" s="270"/>
      <c r="D14" s="290"/>
      <c r="E14" s="270"/>
      <c r="F14" s="290"/>
      <c r="G14" s="270"/>
      <c r="H14" s="199"/>
      <c r="I14" s="270"/>
      <c r="J14" s="270"/>
      <c r="K14" s="153"/>
      <c r="L14" s="276"/>
      <c r="M14" s="161"/>
      <c r="N14" s="163"/>
      <c r="O14" s="2" t="s">
        <v>31</v>
      </c>
      <c r="P14" s="19"/>
      <c r="Q14" s="78">
        <v>44930</v>
      </c>
      <c r="R14" s="78">
        <v>45291</v>
      </c>
      <c r="S14" s="14">
        <v>0.2</v>
      </c>
      <c r="T14" s="15">
        <v>1</v>
      </c>
      <c r="U14" s="217"/>
    </row>
    <row r="15" spans="1:21" x14ac:dyDescent="0.25">
      <c r="L15" s="10">
        <f>+L12</f>
        <v>0.94169999999999998</v>
      </c>
      <c r="N15" s="10">
        <f>+N12</f>
        <v>0.98</v>
      </c>
    </row>
  </sheetData>
  <mergeCells count="27">
    <mergeCell ref="F12:F14"/>
    <mergeCell ref="G12:G14"/>
    <mergeCell ref="N12:N14"/>
    <mergeCell ref="U12:U14"/>
    <mergeCell ref="H12:H14"/>
    <mergeCell ref="I12:I14"/>
    <mergeCell ref="J12:J14"/>
    <mergeCell ref="K12:K14"/>
    <mergeCell ref="L12:L14"/>
    <mergeCell ref="M12:M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17" priority="7" operator="between">
      <formula>0.7501</formula>
      <formula>1</formula>
    </cfRule>
    <cfRule type="cellIs" dxfId="16" priority="8" operator="between">
      <formula>0.001</formula>
      <formula>0.5</formula>
    </cfRule>
    <cfRule type="cellIs" dxfId="15" priority="9" operator="between">
      <formula>50%</formula>
      <formula>75%</formula>
    </cfRule>
  </conditionalFormatting>
  <conditionalFormatting sqref="L15">
    <cfRule type="cellIs" dxfId="14" priority="1" operator="between">
      <formula>0.7501</formula>
      <formula>1</formula>
    </cfRule>
    <cfRule type="cellIs" dxfId="13" priority="2" operator="between">
      <formula>0.001</formula>
      <formula>0.5</formula>
    </cfRule>
    <cfRule type="cellIs" dxfId="12" priority="3" operator="between">
      <formula>50%</formula>
      <formula>75%</formula>
    </cfRule>
  </conditionalFormatting>
  <pageMargins left="0.7" right="0.7" top="0.75" bottom="0.75" header="0.3" footer="0.3"/>
  <pageSetup orientation="portrait"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22"/>
  <sheetViews>
    <sheetView topLeftCell="A10" workbookViewId="0">
      <selection activeCell="A15" sqref="A15:A18"/>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23.85546875" customWidth="1"/>
    <col min="18" max="18" width="10.7109375" bestFit="1" customWidth="1"/>
    <col min="19" max="19" width="5.5703125" bestFit="1" customWidth="1"/>
    <col min="20" max="20" width="7.42578125" bestFit="1" customWidth="1"/>
    <col min="21" max="21" width="93.8554687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121.5" customHeight="1" x14ac:dyDescent="0.25">
      <c r="A12" s="178" t="s">
        <v>75</v>
      </c>
      <c r="B12" s="154">
        <v>0.9294</v>
      </c>
      <c r="C12" s="154">
        <v>0</v>
      </c>
      <c r="D12" s="154">
        <v>0</v>
      </c>
      <c r="E12" s="154">
        <v>0.5282</v>
      </c>
      <c r="F12" s="154">
        <v>8.5199999999999998E-2</v>
      </c>
      <c r="G12" s="154">
        <v>0.8669</v>
      </c>
      <c r="H12" s="184">
        <v>0.2437</v>
      </c>
      <c r="I12" s="154">
        <v>0.9294</v>
      </c>
      <c r="J12" s="154">
        <v>0.49690000000000001</v>
      </c>
      <c r="K12" s="306">
        <f>+J12</f>
        <v>0.49690000000000001</v>
      </c>
      <c r="L12" s="309">
        <f>+K12/B12</f>
        <v>0.53464600817731867</v>
      </c>
      <c r="M12" s="160">
        <v>4</v>
      </c>
      <c r="N12" s="162">
        <f>+S12*T12+S13*T13+S14*T14</f>
        <v>0.66199999999999992</v>
      </c>
      <c r="O12" s="105" t="s">
        <v>301</v>
      </c>
      <c r="P12" s="19">
        <v>0</v>
      </c>
      <c r="Q12" s="101">
        <v>44927</v>
      </c>
      <c r="R12" s="101">
        <v>45291</v>
      </c>
      <c r="S12" s="14">
        <v>0.3</v>
      </c>
      <c r="T12" s="12">
        <v>1</v>
      </c>
      <c r="U12" s="215" t="s">
        <v>347</v>
      </c>
    </row>
    <row r="13" spans="1:21" ht="105.75" customHeight="1" x14ac:dyDescent="0.25">
      <c r="A13" s="179"/>
      <c r="B13" s="155"/>
      <c r="C13" s="155"/>
      <c r="D13" s="155"/>
      <c r="E13" s="155"/>
      <c r="F13" s="155"/>
      <c r="G13" s="155"/>
      <c r="H13" s="165"/>
      <c r="I13" s="155"/>
      <c r="J13" s="155"/>
      <c r="K13" s="307"/>
      <c r="L13" s="310"/>
      <c r="M13" s="170"/>
      <c r="N13" s="171"/>
      <c r="O13" s="106" t="s">
        <v>302</v>
      </c>
      <c r="P13" s="19">
        <v>13466700000</v>
      </c>
      <c r="Q13" s="101">
        <v>44927</v>
      </c>
      <c r="R13" s="101">
        <v>45291</v>
      </c>
      <c r="S13" s="14">
        <v>0.6</v>
      </c>
      <c r="T13" s="12">
        <v>0.47</v>
      </c>
      <c r="U13" s="216"/>
    </row>
    <row r="14" spans="1:21" ht="94.5" customHeight="1" x14ac:dyDescent="0.25">
      <c r="A14" s="180"/>
      <c r="B14" s="153"/>
      <c r="C14" s="153"/>
      <c r="D14" s="153"/>
      <c r="E14" s="153"/>
      <c r="F14" s="153"/>
      <c r="G14" s="153"/>
      <c r="H14" s="166"/>
      <c r="I14" s="153"/>
      <c r="J14" s="153"/>
      <c r="K14" s="308"/>
      <c r="L14" s="311"/>
      <c r="M14" s="161"/>
      <c r="N14" s="163"/>
      <c r="O14" s="106" t="s">
        <v>303</v>
      </c>
      <c r="P14" s="19">
        <v>0</v>
      </c>
      <c r="Q14" s="101">
        <v>45017</v>
      </c>
      <c r="R14" s="101">
        <v>45291</v>
      </c>
      <c r="S14" s="14">
        <v>0.1</v>
      </c>
      <c r="T14" s="12">
        <v>0.8</v>
      </c>
      <c r="U14" s="217"/>
    </row>
    <row r="15" spans="1:21" ht="60" x14ac:dyDescent="0.25">
      <c r="A15" s="185" t="s">
        <v>296</v>
      </c>
      <c r="B15" s="298">
        <v>20</v>
      </c>
      <c r="C15" s="298">
        <v>1</v>
      </c>
      <c r="D15" s="298">
        <v>4</v>
      </c>
      <c r="E15" s="298">
        <v>8</v>
      </c>
      <c r="F15" s="298">
        <v>6</v>
      </c>
      <c r="G15" s="298">
        <v>14</v>
      </c>
      <c r="H15" s="299">
        <v>10</v>
      </c>
      <c r="I15" s="298">
        <v>20</v>
      </c>
      <c r="J15" s="298">
        <v>23</v>
      </c>
      <c r="K15" s="300">
        <f>+J15</f>
        <v>23</v>
      </c>
      <c r="L15" s="303">
        <f>+K15/B15</f>
        <v>1.1499999999999999</v>
      </c>
      <c r="M15" s="193">
        <v>2.69</v>
      </c>
      <c r="N15" s="162">
        <f>+S15*T15+S17*T17+S18*T18+S16*T16</f>
        <v>1</v>
      </c>
      <c r="O15" s="103" t="s">
        <v>297</v>
      </c>
      <c r="P15" s="19">
        <v>0</v>
      </c>
      <c r="Q15" s="100">
        <v>44927</v>
      </c>
      <c r="R15" s="100">
        <v>45291</v>
      </c>
      <c r="S15" s="14">
        <v>0.5</v>
      </c>
      <c r="T15" s="52">
        <v>1</v>
      </c>
      <c r="U15" s="215" t="s">
        <v>346</v>
      </c>
    </row>
    <row r="16" spans="1:21" ht="30" x14ac:dyDescent="0.25">
      <c r="A16" s="186"/>
      <c r="B16" s="192"/>
      <c r="C16" s="192"/>
      <c r="D16" s="192"/>
      <c r="E16" s="192"/>
      <c r="F16" s="192"/>
      <c r="G16" s="192"/>
      <c r="H16" s="253"/>
      <c r="I16" s="192"/>
      <c r="J16" s="192"/>
      <c r="K16" s="301"/>
      <c r="L16" s="304"/>
      <c r="M16" s="194"/>
      <c r="N16" s="171"/>
      <c r="O16" s="104" t="s">
        <v>158</v>
      </c>
      <c r="P16" s="19">
        <v>0</v>
      </c>
      <c r="Q16" s="101">
        <v>44927</v>
      </c>
      <c r="R16" s="101" t="s">
        <v>300</v>
      </c>
      <c r="S16" s="14">
        <v>0.1</v>
      </c>
      <c r="T16" s="52">
        <v>1</v>
      </c>
      <c r="U16" s="216"/>
    </row>
    <row r="17" spans="1:23" ht="45" x14ac:dyDescent="0.25">
      <c r="A17" s="186"/>
      <c r="B17" s="192"/>
      <c r="C17" s="192"/>
      <c r="D17" s="192"/>
      <c r="E17" s="192"/>
      <c r="F17" s="192"/>
      <c r="G17" s="192"/>
      <c r="H17" s="253"/>
      <c r="I17" s="192"/>
      <c r="J17" s="192"/>
      <c r="K17" s="301"/>
      <c r="L17" s="304"/>
      <c r="M17" s="194"/>
      <c r="N17" s="171"/>
      <c r="O17" s="104" t="s">
        <v>298</v>
      </c>
      <c r="P17" s="19">
        <v>0</v>
      </c>
      <c r="Q17" s="101">
        <v>44927</v>
      </c>
      <c r="R17" s="101">
        <v>45291</v>
      </c>
      <c r="S17" s="14">
        <v>0.35</v>
      </c>
      <c r="T17" s="52">
        <v>1</v>
      </c>
      <c r="U17" s="216"/>
    </row>
    <row r="18" spans="1:23" ht="77.25" customHeight="1" x14ac:dyDescent="0.25">
      <c r="A18" s="187"/>
      <c r="B18" s="151"/>
      <c r="C18" s="151"/>
      <c r="D18" s="151"/>
      <c r="E18" s="151"/>
      <c r="F18" s="151"/>
      <c r="G18" s="151"/>
      <c r="H18" s="236"/>
      <c r="I18" s="151"/>
      <c r="J18" s="151"/>
      <c r="K18" s="302"/>
      <c r="L18" s="305"/>
      <c r="M18" s="161"/>
      <c r="N18" s="267"/>
      <c r="O18" s="75" t="s">
        <v>299</v>
      </c>
      <c r="P18" s="102">
        <v>0</v>
      </c>
      <c r="Q18" s="101">
        <v>44927</v>
      </c>
      <c r="R18" s="101">
        <v>45291</v>
      </c>
      <c r="S18" s="14">
        <v>0.05</v>
      </c>
      <c r="T18" s="52">
        <v>1</v>
      </c>
      <c r="U18" s="217"/>
    </row>
    <row r="19" spans="1:23" x14ac:dyDescent="0.25">
      <c r="L19" s="10">
        <f>AVERAGE(L12:L18)</f>
        <v>0.84232300408865934</v>
      </c>
      <c r="N19" s="10">
        <f>AVERAGE(N12:N15)</f>
        <v>0.83099999999999996</v>
      </c>
      <c r="O19" s="54"/>
    </row>
    <row r="20" spans="1:23" x14ac:dyDescent="0.25">
      <c r="O20" s="55"/>
      <c r="P20" s="125"/>
      <c r="W20">
        <f>1/4</f>
        <v>0.25</v>
      </c>
    </row>
    <row r="21" spans="1:23" x14ac:dyDescent="0.25">
      <c r="R21" s="108"/>
    </row>
    <row r="22" spans="1:23" x14ac:dyDescent="0.25">
      <c r="Q22" s="116"/>
    </row>
  </sheetData>
  <mergeCells count="42">
    <mergeCell ref="M12:M14"/>
    <mergeCell ref="N12:N14"/>
    <mergeCell ref="U12:U14"/>
    <mergeCell ref="J12:J14"/>
    <mergeCell ref="K12:K14"/>
    <mergeCell ref="L12:L14"/>
    <mergeCell ref="U15:U18"/>
    <mergeCell ref="M15:M18"/>
    <mergeCell ref="J15:J18"/>
    <mergeCell ref="K15:K18"/>
    <mergeCell ref="L15:L18"/>
    <mergeCell ref="F15:F18"/>
    <mergeCell ref="G15:G18"/>
    <mergeCell ref="H15:H18"/>
    <mergeCell ref="I15:I18"/>
    <mergeCell ref="N15:N18"/>
    <mergeCell ref="A15:A18"/>
    <mergeCell ref="B15:B18"/>
    <mergeCell ref="C15:C18"/>
    <mergeCell ref="D15:D18"/>
    <mergeCell ref="E15:E18"/>
    <mergeCell ref="A8:U8"/>
    <mergeCell ref="A9:A11"/>
    <mergeCell ref="M9:N9"/>
    <mergeCell ref="O9:T9"/>
    <mergeCell ref="U9:U11"/>
    <mergeCell ref="C10:D10"/>
    <mergeCell ref="E10:F10"/>
    <mergeCell ref="G10:H10"/>
    <mergeCell ref="I10:J10"/>
    <mergeCell ref="B9:L9"/>
    <mergeCell ref="A12:A14"/>
    <mergeCell ref="B12:B14"/>
    <mergeCell ref="C12:C14"/>
    <mergeCell ref="K10:L10"/>
    <mergeCell ref="K11:L11"/>
    <mergeCell ref="D12:D14"/>
    <mergeCell ref="E12:E14"/>
    <mergeCell ref="F12:F14"/>
    <mergeCell ref="G12:G14"/>
    <mergeCell ref="H12:H14"/>
    <mergeCell ref="I12:I14"/>
  </mergeCells>
  <conditionalFormatting sqref="N12:N33">
    <cfRule type="cellIs" dxfId="11" priority="4" operator="between">
      <formula>0.7501</formula>
      <formula>1</formula>
    </cfRule>
    <cfRule type="cellIs" dxfId="10" priority="5" operator="between">
      <formula>0.001</formula>
      <formula>0.5</formula>
    </cfRule>
    <cfRule type="cellIs" dxfId="9" priority="6" operator="between">
      <formula>50%</formula>
      <formula>75%</formula>
    </cfRule>
  </conditionalFormatting>
  <conditionalFormatting sqref="L19">
    <cfRule type="cellIs" dxfId="8" priority="1" operator="between">
      <formula>0.7501</formula>
      <formula>1</formula>
    </cfRule>
    <cfRule type="cellIs" dxfId="7" priority="2" operator="between">
      <formula>0.001</formula>
      <formula>0.5</formula>
    </cfRule>
    <cfRule type="cellIs" dxfId="6"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4"/>
  <sheetViews>
    <sheetView topLeftCell="A7" workbookViewId="0">
      <selection activeCell="U12" sqref="U12:U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67"/>
      <c r="P10" s="67"/>
      <c r="Q10" s="67"/>
      <c r="R10" s="67"/>
      <c r="S10" s="67"/>
      <c r="T10" s="68"/>
      <c r="U10" s="221"/>
    </row>
    <row r="11" spans="1:21" ht="30" x14ac:dyDescent="0.25">
      <c r="A11" s="144"/>
      <c r="B11" s="66" t="s">
        <v>202</v>
      </c>
      <c r="C11" s="66" t="s">
        <v>218</v>
      </c>
      <c r="D11" s="66" t="s">
        <v>2</v>
      </c>
      <c r="E11" s="66" t="s">
        <v>218</v>
      </c>
      <c r="F11" s="66" t="s">
        <v>2</v>
      </c>
      <c r="G11" s="66" t="s">
        <v>218</v>
      </c>
      <c r="H11" s="66" t="s">
        <v>2</v>
      </c>
      <c r="I11" s="66" t="s">
        <v>218</v>
      </c>
      <c r="J11" s="66" t="s">
        <v>2</v>
      </c>
      <c r="K11" s="136" t="s">
        <v>220</v>
      </c>
      <c r="L11" s="138"/>
      <c r="M11" s="66" t="s">
        <v>4</v>
      </c>
      <c r="N11" s="31" t="s">
        <v>2</v>
      </c>
      <c r="O11" s="30" t="s">
        <v>200</v>
      </c>
      <c r="P11" s="37" t="s">
        <v>195</v>
      </c>
      <c r="Q11" s="36" t="s">
        <v>191</v>
      </c>
      <c r="R11" s="36" t="s">
        <v>192</v>
      </c>
      <c r="S11" s="30" t="s">
        <v>4</v>
      </c>
      <c r="T11" s="30" t="s">
        <v>2</v>
      </c>
      <c r="U11" s="149"/>
    </row>
    <row r="12" spans="1:21" ht="60" customHeight="1" x14ac:dyDescent="0.25">
      <c r="A12" s="178" t="s">
        <v>304</v>
      </c>
      <c r="B12" s="154">
        <v>1</v>
      </c>
      <c r="C12" s="154">
        <v>0.25</v>
      </c>
      <c r="D12" s="154">
        <v>0.24</v>
      </c>
      <c r="E12" s="154">
        <v>0.5</v>
      </c>
      <c r="F12" s="154">
        <v>0.48</v>
      </c>
      <c r="G12" s="154">
        <v>0.75</v>
      </c>
      <c r="H12" s="271">
        <v>0.72</v>
      </c>
      <c r="I12" s="154">
        <v>1</v>
      </c>
      <c r="J12" s="154">
        <v>0.98</v>
      </c>
      <c r="K12" s="154">
        <f>+J12</f>
        <v>0.98</v>
      </c>
      <c r="L12" s="274">
        <f>+K12/B12</f>
        <v>0.98</v>
      </c>
      <c r="M12" s="160">
        <v>3</v>
      </c>
      <c r="N12" s="162">
        <f>+S12*T12+S13*T13</f>
        <v>0.98</v>
      </c>
      <c r="O12" s="75" t="s">
        <v>305</v>
      </c>
      <c r="P12" s="19"/>
      <c r="Q12" s="78">
        <v>44927</v>
      </c>
      <c r="R12" s="78">
        <v>45291</v>
      </c>
      <c r="S12" s="14">
        <v>0.5</v>
      </c>
      <c r="T12" s="12">
        <v>1</v>
      </c>
      <c r="U12" s="215" t="s">
        <v>336</v>
      </c>
    </row>
    <row r="13" spans="1:21" ht="105" customHeight="1" x14ac:dyDescent="0.25">
      <c r="A13" s="180"/>
      <c r="B13" s="153"/>
      <c r="C13" s="270"/>
      <c r="D13" s="270"/>
      <c r="E13" s="270"/>
      <c r="F13" s="270"/>
      <c r="G13" s="270"/>
      <c r="H13" s="273"/>
      <c r="I13" s="270"/>
      <c r="J13" s="270"/>
      <c r="K13" s="153"/>
      <c r="L13" s="276"/>
      <c r="M13" s="161"/>
      <c r="N13" s="163"/>
      <c r="O13" s="75" t="s">
        <v>306</v>
      </c>
      <c r="P13" s="19"/>
      <c r="Q13" s="78">
        <v>44927</v>
      </c>
      <c r="R13" s="78">
        <v>45291</v>
      </c>
      <c r="S13" s="14">
        <v>0.5</v>
      </c>
      <c r="T13" s="12">
        <v>0.96</v>
      </c>
      <c r="U13" s="217"/>
    </row>
    <row r="14" spans="1:21" x14ac:dyDescent="0.25">
      <c r="L14" s="10">
        <f>+L12</f>
        <v>0.98</v>
      </c>
      <c r="N14" s="10">
        <f>+N12</f>
        <v>0.98</v>
      </c>
    </row>
  </sheetData>
  <mergeCells count="27">
    <mergeCell ref="A8:U8"/>
    <mergeCell ref="A9:A11"/>
    <mergeCell ref="B9:L9"/>
    <mergeCell ref="M9:N9"/>
    <mergeCell ref="O9:T9"/>
    <mergeCell ref="U9:U11"/>
    <mergeCell ref="C10:D10"/>
    <mergeCell ref="E10:F10"/>
    <mergeCell ref="G10:H10"/>
    <mergeCell ref="I10:J10"/>
    <mergeCell ref="K10:L10"/>
    <mergeCell ref="K11:L11"/>
    <mergeCell ref="A12:A13"/>
    <mergeCell ref="B12:B13"/>
    <mergeCell ref="C12:C13"/>
    <mergeCell ref="D12:D13"/>
    <mergeCell ref="E12:E13"/>
    <mergeCell ref="F12:F13"/>
    <mergeCell ref="G12:G13"/>
    <mergeCell ref="H12:H13"/>
    <mergeCell ref="U12:U13"/>
    <mergeCell ref="I12:I13"/>
    <mergeCell ref="J12:J13"/>
    <mergeCell ref="K12:K13"/>
    <mergeCell ref="L12:L13"/>
    <mergeCell ref="M12:M13"/>
    <mergeCell ref="N12:N13"/>
  </mergeCells>
  <conditionalFormatting sqref="N12:N28">
    <cfRule type="cellIs" dxfId="5" priority="4" operator="between">
      <formula>0.7501</formula>
      <formula>1</formula>
    </cfRule>
    <cfRule type="cellIs" dxfId="4" priority="5" operator="between">
      <formula>0.001</formula>
      <formula>0.5</formula>
    </cfRule>
    <cfRule type="cellIs" dxfId="3" priority="6" operator="between">
      <formula>50%</formula>
      <formula>75%</formula>
    </cfRule>
  </conditionalFormatting>
  <conditionalFormatting sqref="L14">
    <cfRule type="cellIs" dxfId="2" priority="1" operator="between">
      <formula>0.7501</formula>
      <formula>1</formula>
    </cfRule>
    <cfRule type="cellIs" dxfId="1" priority="2" operator="between">
      <formula>0.001</formula>
      <formula>0.5</formula>
    </cfRule>
    <cfRule type="cellIs" dxfId="0" priority="3" operator="between">
      <formula>50%</formula>
      <formula>75%</formula>
    </cfRule>
  </conditionalFormatting>
  <pageMargins left="0.7" right="0.7" top="0.75" bottom="0.75" header="0.3" footer="0.3"/>
  <pageSetup paperSize="9"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N120"/>
  <sheetViews>
    <sheetView showGridLines="0" topLeftCell="A61" workbookViewId="0">
      <selection activeCell="C9" sqref="C9:C84"/>
    </sheetView>
  </sheetViews>
  <sheetFormatPr baseColWidth="10" defaultRowHeight="15" x14ac:dyDescent="0.25"/>
  <cols>
    <col min="1" max="1" width="26.85546875" bestFit="1" customWidth="1"/>
    <col min="2" max="2" width="7.42578125" bestFit="1" customWidth="1"/>
    <col min="3" max="3" width="45.42578125" bestFit="1" customWidth="1"/>
    <col min="4" max="4" width="5.28515625" bestFit="1" customWidth="1"/>
    <col min="5" max="5" width="7.42578125" bestFit="1" customWidth="1"/>
    <col min="6" max="6" width="45.7109375" bestFit="1" customWidth="1"/>
    <col min="7" max="7" width="5.28515625" bestFit="1" customWidth="1"/>
    <col min="8" max="8" width="7.42578125" bestFit="1" customWidth="1"/>
    <col min="9" max="9" width="45.7109375" bestFit="1" customWidth="1"/>
    <col min="10" max="10" width="5.28515625" bestFit="1" customWidth="1"/>
    <col min="11" max="11" width="7.42578125" bestFit="1" customWidth="1"/>
    <col min="12" max="12" width="6.7109375" bestFit="1" customWidth="1"/>
    <col min="13" max="13" width="5.28515625" bestFit="1" customWidth="1"/>
    <col min="14" max="14" width="7.42578125" bestFit="1" customWidth="1"/>
  </cols>
  <sheetData>
    <row r="7" spans="1:14" ht="15" customHeight="1" x14ac:dyDescent="0.25">
      <c r="A7" s="1"/>
      <c r="B7" s="136" t="s">
        <v>0</v>
      </c>
      <c r="C7" s="137"/>
      <c r="D7" s="137"/>
      <c r="E7" s="137"/>
      <c r="F7" s="137"/>
      <c r="G7" s="137"/>
      <c r="H7" s="137"/>
      <c r="I7" s="137"/>
      <c r="J7" s="137"/>
      <c r="K7" s="137"/>
      <c r="L7" s="137"/>
      <c r="M7" s="137"/>
      <c r="N7" s="138"/>
    </row>
    <row r="8" spans="1:14" x14ac:dyDescent="0.25">
      <c r="A8" s="1" t="s">
        <v>1</v>
      </c>
      <c r="B8" s="1" t="s">
        <v>2</v>
      </c>
      <c r="C8" s="1" t="s">
        <v>3</v>
      </c>
      <c r="D8" s="1" t="s">
        <v>4</v>
      </c>
      <c r="E8" s="1" t="s">
        <v>2</v>
      </c>
      <c r="F8" s="1" t="s">
        <v>5</v>
      </c>
      <c r="G8" s="1" t="s">
        <v>4</v>
      </c>
      <c r="H8" s="1" t="s">
        <v>2</v>
      </c>
      <c r="I8" s="1" t="s">
        <v>6</v>
      </c>
      <c r="J8" s="1" t="s">
        <v>4</v>
      </c>
      <c r="K8" s="1" t="s">
        <v>2</v>
      </c>
      <c r="L8" s="1" t="s">
        <v>7</v>
      </c>
      <c r="M8" s="1" t="s">
        <v>4</v>
      </c>
      <c r="N8" s="1" t="s">
        <v>2</v>
      </c>
    </row>
    <row r="9" spans="1:14" ht="30" customHeight="1" x14ac:dyDescent="0.25">
      <c r="A9" s="139" t="s">
        <v>8</v>
      </c>
      <c r="B9" s="139" t="s">
        <v>9</v>
      </c>
      <c r="C9" s="139" t="s">
        <v>10</v>
      </c>
      <c r="D9" s="139">
        <v>50</v>
      </c>
      <c r="E9" s="139" t="s">
        <v>11</v>
      </c>
      <c r="F9" s="139" t="s">
        <v>12</v>
      </c>
      <c r="G9" s="139">
        <v>3.8</v>
      </c>
      <c r="H9" s="139" t="s">
        <v>13</v>
      </c>
      <c r="I9" s="2" t="s">
        <v>14</v>
      </c>
      <c r="J9" s="2">
        <v>50</v>
      </c>
      <c r="K9" s="2">
        <v>25</v>
      </c>
      <c r="L9" s="2"/>
      <c r="M9" s="2">
        <v>0</v>
      </c>
      <c r="N9" s="2">
        <v>0</v>
      </c>
    </row>
    <row r="10" spans="1:14" ht="30" x14ac:dyDescent="0.25">
      <c r="A10" s="140"/>
      <c r="B10" s="140"/>
      <c r="C10" s="140"/>
      <c r="D10" s="140"/>
      <c r="E10" s="140"/>
      <c r="F10" s="141"/>
      <c r="G10" s="141"/>
      <c r="H10" s="141"/>
      <c r="I10" s="2" t="s">
        <v>15</v>
      </c>
      <c r="J10" s="2">
        <v>50</v>
      </c>
      <c r="K10" s="2" t="s">
        <v>16</v>
      </c>
      <c r="L10" s="2"/>
      <c r="M10" s="2">
        <v>0</v>
      </c>
      <c r="N10" s="2">
        <v>0</v>
      </c>
    </row>
    <row r="11" spans="1:14" ht="90" x14ac:dyDescent="0.25">
      <c r="A11" s="140"/>
      <c r="B11" s="140"/>
      <c r="C11" s="140"/>
      <c r="D11" s="140"/>
      <c r="E11" s="140"/>
      <c r="F11" s="139" t="s">
        <v>17</v>
      </c>
      <c r="G11" s="139">
        <v>3</v>
      </c>
      <c r="H11" s="139" t="s">
        <v>18</v>
      </c>
      <c r="I11" s="2" t="s">
        <v>19</v>
      </c>
      <c r="J11" s="2">
        <v>50</v>
      </c>
      <c r="K11" s="2" t="s">
        <v>20</v>
      </c>
      <c r="L11" s="2"/>
      <c r="M11" s="2">
        <v>0</v>
      </c>
      <c r="N11" s="2">
        <v>0</v>
      </c>
    </row>
    <row r="12" spans="1:14" ht="30" x14ac:dyDescent="0.25">
      <c r="A12" s="140"/>
      <c r="B12" s="140"/>
      <c r="C12" s="140"/>
      <c r="D12" s="140"/>
      <c r="E12" s="140"/>
      <c r="F12" s="140"/>
      <c r="G12" s="140"/>
      <c r="H12" s="140"/>
      <c r="I12" s="2" t="s">
        <v>21</v>
      </c>
      <c r="J12" s="2">
        <v>25</v>
      </c>
      <c r="K12" s="2">
        <v>25</v>
      </c>
      <c r="L12" s="2"/>
      <c r="M12" s="2">
        <v>0</v>
      </c>
      <c r="N12" s="2">
        <v>0</v>
      </c>
    </row>
    <row r="13" spans="1:14" ht="90" x14ac:dyDescent="0.25">
      <c r="A13" s="140"/>
      <c r="B13" s="140"/>
      <c r="C13" s="140"/>
      <c r="D13" s="140"/>
      <c r="E13" s="140"/>
      <c r="F13" s="141"/>
      <c r="G13" s="141"/>
      <c r="H13" s="141"/>
      <c r="I13" s="2" t="s">
        <v>22</v>
      </c>
      <c r="J13" s="2">
        <v>25</v>
      </c>
      <c r="K13" s="2">
        <v>45</v>
      </c>
      <c r="L13" s="2"/>
      <c r="M13" s="2">
        <v>0</v>
      </c>
      <c r="N13" s="2">
        <v>0</v>
      </c>
    </row>
    <row r="14" spans="1:14" ht="30" x14ac:dyDescent="0.25">
      <c r="A14" s="140"/>
      <c r="B14" s="140"/>
      <c r="C14" s="140"/>
      <c r="D14" s="140"/>
      <c r="E14" s="140"/>
      <c r="F14" s="139" t="s">
        <v>23</v>
      </c>
      <c r="G14" s="139">
        <v>3.33</v>
      </c>
      <c r="H14" s="139" t="s">
        <v>24</v>
      </c>
      <c r="I14" s="2" t="s">
        <v>25</v>
      </c>
      <c r="J14" s="2">
        <v>40</v>
      </c>
      <c r="K14" s="2">
        <v>25</v>
      </c>
      <c r="L14" s="2"/>
      <c r="M14" s="2">
        <v>0</v>
      </c>
      <c r="N14" s="2">
        <v>0</v>
      </c>
    </row>
    <row r="15" spans="1:14" ht="30" x14ac:dyDescent="0.25">
      <c r="A15" s="140"/>
      <c r="B15" s="140"/>
      <c r="C15" s="140"/>
      <c r="D15" s="140"/>
      <c r="E15" s="140"/>
      <c r="F15" s="140"/>
      <c r="G15" s="140"/>
      <c r="H15" s="140"/>
      <c r="I15" s="2" t="s">
        <v>26</v>
      </c>
      <c r="J15" s="2">
        <v>30</v>
      </c>
      <c r="K15" s="2">
        <v>33</v>
      </c>
      <c r="L15" s="2"/>
      <c r="M15" s="2">
        <v>0</v>
      </c>
      <c r="N15" s="2">
        <v>0</v>
      </c>
    </row>
    <row r="16" spans="1:14" ht="45" x14ac:dyDescent="0.25">
      <c r="A16" s="140"/>
      <c r="B16" s="140"/>
      <c r="C16" s="140"/>
      <c r="D16" s="140"/>
      <c r="E16" s="140"/>
      <c r="F16" s="141"/>
      <c r="G16" s="141"/>
      <c r="H16" s="141"/>
      <c r="I16" s="2" t="s">
        <v>27</v>
      </c>
      <c r="J16" s="2">
        <v>30</v>
      </c>
      <c r="K16" s="2">
        <v>25</v>
      </c>
      <c r="L16" s="2"/>
      <c r="M16" s="2">
        <v>0</v>
      </c>
      <c r="N16" s="2">
        <v>0</v>
      </c>
    </row>
    <row r="17" spans="1:14" x14ac:dyDescent="0.25">
      <c r="A17" s="140"/>
      <c r="B17" s="140"/>
      <c r="C17" s="140"/>
      <c r="D17" s="140"/>
      <c r="E17" s="140"/>
      <c r="F17" s="139" t="s">
        <v>28</v>
      </c>
      <c r="G17" s="139">
        <v>3</v>
      </c>
      <c r="H17" s="139">
        <v>35</v>
      </c>
      <c r="I17" s="2" t="s">
        <v>29</v>
      </c>
      <c r="J17" s="2">
        <v>40</v>
      </c>
      <c r="K17" s="2">
        <v>25</v>
      </c>
      <c r="L17" s="2"/>
      <c r="M17" s="2">
        <v>0</v>
      </c>
      <c r="N17" s="2">
        <v>0</v>
      </c>
    </row>
    <row r="18" spans="1:14" x14ac:dyDescent="0.25">
      <c r="A18" s="140"/>
      <c r="B18" s="140"/>
      <c r="C18" s="140"/>
      <c r="D18" s="140"/>
      <c r="E18" s="140"/>
      <c r="F18" s="140"/>
      <c r="G18" s="140"/>
      <c r="H18" s="140"/>
      <c r="I18" s="2" t="s">
        <v>30</v>
      </c>
      <c r="J18" s="2">
        <v>40</v>
      </c>
      <c r="K18" s="2" t="s">
        <v>20</v>
      </c>
      <c r="L18" s="2"/>
      <c r="M18" s="2">
        <v>0</v>
      </c>
      <c r="N18" s="2">
        <v>0</v>
      </c>
    </row>
    <row r="19" spans="1:14" ht="30" x14ac:dyDescent="0.25">
      <c r="A19" s="140"/>
      <c r="B19" s="140"/>
      <c r="C19" s="140"/>
      <c r="D19" s="140"/>
      <c r="E19" s="140"/>
      <c r="F19" s="141"/>
      <c r="G19" s="141"/>
      <c r="H19" s="141"/>
      <c r="I19" s="2" t="s">
        <v>31</v>
      </c>
      <c r="J19" s="2">
        <v>20</v>
      </c>
      <c r="K19" s="2">
        <v>50</v>
      </c>
      <c r="L19" s="2"/>
      <c r="M19" s="2">
        <v>0</v>
      </c>
      <c r="N19" s="2">
        <v>0</v>
      </c>
    </row>
    <row r="20" spans="1:14" ht="30" x14ac:dyDescent="0.25">
      <c r="A20" s="140"/>
      <c r="B20" s="140"/>
      <c r="C20" s="140"/>
      <c r="D20" s="140"/>
      <c r="E20" s="140"/>
      <c r="F20" s="139" t="s">
        <v>32</v>
      </c>
      <c r="G20" s="139">
        <v>3</v>
      </c>
      <c r="H20" s="139">
        <v>31</v>
      </c>
      <c r="I20" s="2" t="s">
        <v>33</v>
      </c>
      <c r="J20" s="2">
        <v>20</v>
      </c>
      <c r="K20" s="2">
        <v>25</v>
      </c>
      <c r="L20" s="2"/>
      <c r="M20" s="2">
        <v>0</v>
      </c>
      <c r="N20" s="2">
        <v>0</v>
      </c>
    </row>
    <row r="21" spans="1:14" ht="30" x14ac:dyDescent="0.25">
      <c r="A21" s="140"/>
      <c r="B21" s="140"/>
      <c r="C21" s="140"/>
      <c r="D21" s="140"/>
      <c r="E21" s="140"/>
      <c r="F21" s="140"/>
      <c r="G21" s="140"/>
      <c r="H21" s="140"/>
      <c r="I21" s="2" t="s">
        <v>34</v>
      </c>
      <c r="J21" s="2">
        <v>20</v>
      </c>
      <c r="K21" s="2">
        <v>25</v>
      </c>
      <c r="L21" s="2"/>
      <c r="M21" s="2">
        <v>0</v>
      </c>
      <c r="N21" s="2">
        <v>0</v>
      </c>
    </row>
    <row r="22" spans="1:14" ht="30" x14ac:dyDescent="0.25">
      <c r="A22" s="140"/>
      <c r="B22" s="140"/>
      <c r="C22" s="140"/>
      <c r="D22" s="140"/>
      <c r="E22" s="140"/>
      <c r="F22" s="140"/>
      <c r="G22" s="140"/>
      <c r="H22" s="140"/>
      <c r="I22" s="2" t="s">
        <v>35</v>
      </c>
      <c r="J22" s="2">
        <v>30</v>
      </c>
      <c r="K22" s="2">
        <v>45</v>
      </c>
      <c r="L22" s="2"/>
      <c r="M22" s="2">
        <v>0</v>
      </c>
      <c r="N22" s="2">
        <v>0</v>
      </c>
    </row>
    <row r="23" spans="1:14" ht="45" x14ac:dyDescent="0.25">
      <c r="A23" s="140"/>
      <c r="B23" s="140"/>
      <c r="C23" s="140"/>
      <c r="D23" s="140"/>
      <c r="E23" s="140"/>
      <c r="F23" s="141"/>
      <c r="G23" s="141"/>
      <c r="H23" s="141"/>
      <c r="I23" s="2" t="s">
        <v>36</v>
      </c>
      <c r="J23" s="2">
        <v>30</v>
      </c>
      <c r="K23" s="2">
        <v>25</v>
      </c>
      <c r="L23" s="2"/>
      <c r="M23" s="2">
        <v>0</v>
      </c>
      <c r="N23" s="2">
        <v>0</v>
      </c>
    </row>
    <row r="24" spans="1:14" ht="60" x14ac:dyDescent="0.25">
      <c r="A24" s="140"/>
      <c r="B24" s="140"/>
      <c r="C24" s="140"/>
      <c r="D24" s="140"/>
      <c r="E24" s="140"/>
      <c r="F24" s="139" t="s">
        <v>37</v>
      </c>
      <c r="G24" s="139">
        <v>3.3</v>
      </c>
      <c r="H24" s="139" t="s">
        <v>38</v>
      </c>
      <c r="I24" s="2" t="s">
        <v>39</v>
      </c>
      <c r="J24" s="2">
        <v>40</v>
      </c>
      <c r="K24" s="2">
        <v>33</v>
      </c>
      <c r="L24" s="2"/>
      <c r="M24" s="2">
        <v>0</v>
      </c>
      <c r="N24" s="2">
        <v>0</v>
      </c>
    </row>
    <row r="25" spans="1:14" ht="45" x14ac:dyDescent="0.25">
      <c r="A25" s="140"/>
      <c r="B25" s="140"/>
      <c r="C25" s="140"/>
      <c r="D25" s="140"/>
      <c r="E25" s="140"/>
      <c r="F25" s="140"/>
      <c r="G25" s="140"/>
      <c r="H25" s="140"/>
      <c r="I25" s="2" t="s">
        <v>40</v>
      </c>
      <c r="J25" s="2">
        <v>30</v>
      </c>
      <c r="K25" s="2">
        <v>25</v>
      </c>
      <c r="L25" s="2"/>
      <c r="M25" s="2">
        <v>0</v>
      </c>
      <c r="N25" s="2">
        <v>0</v>
      </c>
    </row>
    <row r="26" spans="1:14" ht="60" x14ac:dyDescent="0.25">
      <c r="A26" s="140"/>
      <c r="B26" s="140"/>
      <c r="C26" s="140"/>
      <c r="D26" s="140"/>
      <c r="E26" s="140"/>
      <c r="F26" s="141"/>
      <c r="G26" s="141"/>
      <c r="H26" s="141"/>
      <c r="I26" s="2" t="s">
        <v>41</v>
      </c>
      <c r="J26" s="2">
        <v>30</v>
      </c>
      <c r="K26" s="2">
        <v>0</v>
      </c>
      <c r="L26" s="2"/>
      <c r="M26" s="2">
        <v>0</v>
      </c>
      <c r="N26" s="2">
        <v>0</v>
      </c>
    </row>
    <row r="27" spans="1:14" ht="45" x14ac:dyDescent="0.25">
      <c r="A27" s="140"/>
      <c r="B27" s="140"/>
      <c r="C27" s="140"/>
      <c r="D27" s="140"/>
      <c r="E27" s="140"/>
      <c r="F27" s="139" t="s">
        <v>42</v>
      </c>
      <c r="G27" s="139">
        <v>3.33</v>
      </c>
      <c r="H27" s="139">
        <v>50</v>
      </c>
      <c r="I27" s="2" t="s">
        <v>43</v>
      </c>
      <c r="J27" s="2">
        <v>50</v>
      </c>
      <c r="K27" s="2">
        <v>100</v>
      </c>
      <c r="L27" s="2"/>
      <c r="M27" s="2">
        <v>0</v>
      </c>
      <c r="N27" s="2">
        <v>0</v>
      </c>
    </row>
    <row r="28" spans="1:14" ht="45" x14ac:dyDescent="0.25">
      <c r="A28" s="140"/>
      <c r="B28" s="140"/>
      <c r="C28" s="140"/>
      <c r="D28" s="140"/>
      <c r="E28" s="140"/>
      <c r="F28" s="141"/>
      <c r="G28" s="141"/>
      <c r="H28" s="141"/>
      <c r="I28" s="3" t="s">
        <v>44</v>
      </c>
      <c r="J28" s="2">
        <v>50</v>
      </c>
      <c r="K28" s="2">
        <v>0</v>
      </c>
      <c r="L28" s="2"/>
      <c r="M28" s="2">
        <v>0</v>
      </c>
      <c r="N28" s="2">
        <v>0</v>
      </c>
    </row>
    <row r="29" spans="1:14" ht="30" x14ac:dyDescent="0.25">
      <c r="A29" s="140"/>
      <c r="B29" s="140"/>
      <c r="C29" s="140"/>
      <c r="D29" s="140"/>
      <c r="E29" s="140"/>
      <c r="F29" s="139" t="s">
        <v>45</v>
      </c>
      <c r="G29" s="139">
        <v>3.33</v>
      </c>
      <c r="H29" s="139" t="s">
        <v>46</v>
      </c>
      <c r="I29" s="2" t="s">
        <v>47</v>
      </c>
      <c r="J29" s="2">
        <v>20</v>
      </c>
      <c r="K29" s="2" t="s">
        <v>48</v>
      </c>
      <c r="L29" s="2"/>
      <c r="M29" s="2">
        <v>0</v>
      </c>
      <c r="N29" s="2">
        <v>0</v>
      </c>
    </row>
    <row r="30" spans="1:14" ht="45" x14ac:dyDescent="0.25">
      <c r="A30" s="140"/>
      <c r="B30" s="140"/>
      <c r="C30" s="140"/>
      <c r="D30" s="140"/>
      <c r="E30" s="140"/>
      <c r="F30" s="140"/>
      <c r="G30" s="140"/>
      <c r="H30" s="140"/>
      <c r="I30" s="2" t="s">
        <v>49</v>
      </c>
      <c r="J30" s="2">
        <v>20</v>
      </c>
      <c r="K30" s="2">
        <v>35</v>
      </c>
      <c r="L30" s="2"/>
      <c r="M30" s="2">
        <v>0</v>
      </c>
      <c r="N30" s="2">
        <v>0</v>
      </c>
    </row>
    <row r="31" spans="1:14" ht="30" x14ac:dyDescent="0.25">
      <c r="A31" s="140"/>
      <c r="B31" s="140"/>
      <c r="C31" s="140"/>
      <c r="D31" s="140"/>
      <c r="E31" s="140"/>
      <c r="F31" s="140"/>
      <c r="G31" s="140"/>
      <c r="H31" s="140"/>
      <c r="I31" s="2" t="s">
        <v>50</v>
      </c>
      <c r="J31" s="2">
        <v>20</v>
      </c>
      <c r="K31" s="2">
        <v>0</v>
      </c>
      <c r="L31" s="2"/>
      <c r="M31" s="2">
        <v>0</v>
      </c>
      <c r="N31" s="2">
        <v>0</v>
      </c>
    </row>
    <row r="32" spans="1:14" ht="30" x14ac:dyDescent="0.25">
      <c r="A32" s="140"/>
      <c r="B32" s="140"/>
      <c r="C32" s="140"/>
      <c r="D32" s="140"/>
      <c r="E32" s="140"/>
      <c r="F32" s="140"/>
      <c r="G32" s="140"/>
      <c r="H32" s="140"/>
      <c r="I32" s="2" t="s">
        <v>51</v>
      </c>
      <c r="J32" s="2">
        <v>20</v>
      </c>
      <c r="K32" s="2">
        <v>25</v>
      </c>
      <c r="L32" s="2"/>
      <c r="M32" s="2">
        <v>0</v>
      </c>
      <c r="N32" s="2">
        <v>0</v>
      </c>
    </row>
    <row r="33" spans="1:14" ht="45" x14ac:dyDescent="0.25">
      <c r="A33" s="140"/>
      <c r="B33" s="140"/>
      <c r="C33" s="140"/>
      <c r="D33" s="140"/>
      <c r="E33" s="140"/>
      <c r="F33" s="141"/>
      <c r="G33" s="141"/>
      <c r="H33" s="141"/>
      <c r="I33" s="2" t="s">
        <v>52</v>
      </c>
      <c r="J33" s="2">
        <v>20</v>
      </c>
      <c r="K33" s="2" t="s">
        <v>20</v>
      </c>
      <c r="L33" s="2"/>
      <c r="M33" s="2">
        <v>0</v>
      </c>
      <c r="N33" s="2">
        <v>0</v>
      </c>
    </row>
    <row r="34" spans="1:14" ht="90" x14ac:dyDescent="0.25">
      <c r="A34" s="140"/>
      <c r="B34" s="140"/>
      <c r="C34" s="140"/>
      <c r="D34" s="140"/>
      <c r="E34" s="140"/>
      <c r="F34" s="2" t="s">
        <v>53</v>
      </c>
      <c r="G34" s="2">
        <v>3.33</v>
      </c>
      <c r="H34" s="2">
        <v>33</v>
      </c>
      <c r="I34" s="2" t="s">
        <v>54</v>
      </c>
      <c r="J34" s="2">
        <v>100</v>
      </c>
      <c r="K34" s="2">
        <v>33</v>
      </c>
      <c r="L34" s="2"/>
      <c r="M34" s="2">
        <v>0</v>
      </c>
      <c r="N34" s="2">
        <v>0</v>
      </c>
    </row>
    <row r="35" spans="1:14" ht="90" x14ac:dyDescent="0.25">
      <c r="A35" s="140"/>
      <c r="B35" s="140"/>
      <c r="C35" s="140"/>
      <c r="D35" s="140"/>
      <c r="E35" s="140"/>
      <c r="F35" s="139" t="s">
        <v>55</v>
      </c>
      <c r="G35" s="139">
        <v>3</v>
      </c>
      <c r="H35" s="139" t="s">
        <v>56</v>
      </c>
      <c r="I35" s="2" t="s">
        <v>57</v>
      </c>
      <c r="J35" s="2">
        <v>20</v>
      </c>
      <c r="K35" s="2">
        <v>100</v>
      </c>
      <c r="L35" s="2"/>
      <c r="M35" s="2">
        <v>0</v>
      </c>
      <c r="N35" s="2">
        <v>0</v>
      </c>
    </row>
    <row r="36" spans="1:14" ht="30" x14ac:dyDescent="0.25">
      <c r="A36" s="140"/>
      <c r="B36" s="140"/>
      <c r="C36" s="140"/>
      <c r="D36" s="140"/>
      <c r="E36" s="140"/>
      <c r="F36" s="140"/>
      <c r="G36" s="140"/>
      <c r="H36" s="140"/>
      <c r="I36" s="2" t="s">
        <v>58</v>
      </c>
      <c r="J36" s="2">
        <v>60</v>
      </c>
      <c r="K36" s="2" t="s">
        <v>59</v>
      </c>
      <c r="L36" s="2"/>
      <c r="M36" s="2">
        <v>0</v>
      </c>
      <c r="N36" s="2">
        <v>0</v>
      </c>
    </row>
    <row r="37" spans="1:14" ht="45" x14ac:dyDescent="0.25">
      <c r="A37" s="140"/>
      <c r="B37" s="140"/>
      <c r="C37" s="140"/>
      <c r="D37" s="140"/>
      <c r="E37" s="140"/>
      <c r="F37" s="141"/>
      <c r="G37" s="141"/>
      <c r="H37" s="141"/>
      <c r="I37" s="2" t="s">
        <v>60</v>
      </c>
      <c r="J37" s="2">
        <v>20</v>
      </c>
      <c r="K37" s="2">
        <v>25</v>
      </c>
      <c r="L37" s="2"/>
      <c r="M37" s="2">
        <v>0</v>
      </c>
      <c r="N37" s="2">
        <v>0</v>
      </c>
    </row>
    <row r="38" spans="1:14" ht="45" x14ac:dyDescent="0.25">
      <c r="A38" s="140"/>
      <c r="B38" s="140"/>
      <c r="C38" s="140"/>
      <c r="D38" s="140"/>
      <c r="E38" s="140"/>
      <c r="F38" s="139" t="s">
        <v>61</v>
      </c>
      <c r="G38" s="139">
        <v>3.33</v>
      </c>
      <c r="H38" s="139" t="s">
        <v>62</v>
      </c>
      <c r="I38" s="2" t="s">
        <v>63</v>
      </c>
      <c r="J38" s="2">
        <v>25</v>
      </c>
      <c r="K38" s="2">
        <v>50</v>
      </c>
      <c r="L38" s="2"/>
      <c r="M38" s="2">
        <v>0</v>
      </c>
      <c r="N38" s="2">
        <v>0</v>
      </c>
    </row>
    <row r="39" spans="1:14" ht="30" x14ac:dyDescent="0.25">
      <c r="A39" s="140"/>
      <c r="B39" s="140"/>
      <c r="C39" s="140"/>
      <c r="D39" s="140"/>
      <c r="E39" s="140"/>
      <c r="F39" s="140"/>
      <c r="G39" s="140"/>
      <c r="H39" s="140"/>
      <c r="I39" s="3" t="s">
        <v>64</v>
      </c>
      <c r="J39" s="2">
        <v>30</v>
      </c>
      <c r="K39" s="2">
        <v>0</v>
      </c>
      <c r="L39" s="2"/>
      <c r="M39" s="2">
        <v>0</v>
      </c>
      <c r="N39" s="2">
        <v>0</v>
      </c>
    </row>
    <row r="40" spans="1:14" ht="30" x14ac:dyDescent="0.25">
      <c r="A40" s="140"/>
      <c r="B40" s="140"/>
      <c r="C40" s="140"/>
      <c r="D40" s="140"/>
      <c r="E40" s="140"/>
      <c r="F40" s="141"/>
      <c r="G40" s="141"/>
      <c r="H40" s="141"/>
      <c r="I40" s="2" t="s">
        <v>65</v>
      </c>
      <c r="J40" s="2">
        <v>45</v>
      </c>
      <c r="K40" s="2">
        <v>0</v>
      </c>
      <c r="L40" s="2"/>
      <c r="M40" s="2">
        <v>0</v>
      </c>
      <c r="N40" s="2">
        <v>0</v>
      </c>
    </row>
    <row r="41" spans="1:14" ht="60" x14ac:dyDescent="0.25">
      <c r="A41" s="140"/>
      <c r="B41" s="140"/>
      <c r="C41" s="140"/>
      <c r="D41" s="140"/>
      <c r="E41" s="140"/>
      <c r="F41" s="139" t="s">
        <v>66</v>
      </c>
      <c r="G41" s="139">
        <v>3</v>
      </c>
      <c r="H41" s="139">
        <v>44</v>
      </c>
      <c r="I41" s="2" t="s">
        <v>67</v>
      </c>
      <c r="J41" s="2">
        <v>30</v>
      </c>
      <c r="K41" s="2">
        <v>30</v>
      </c>
      <c r="L41" s="2"/>
      <c r="M41" s="2">
        <v>0</v>
      </c>
      <c r="N41" s="2">
        <v>0</v>
      </c>
    </row>
    <row r="42" spans="1:14" ht="45" x14ac:dyDescent="0.25">
      <c r="A42" s="140"/>
      <c r="B42" s="140"/>
      <c r="C42" s="140"/>
      <c r="D42" s="140"/>
      <c r="E42" s="140"/>
      <c r="F42" s="140"/>
      <c r="G42" s="140"/>
      <c r="H42" s="140"/>
      <c r="I42" s="2" t="s">
        <v>68</v>
      </c>
      <c r="J42" s="2">
        <v>40</v>
      </c>
      <c r="K42" s="2">
        <v>50</v>
      </c>
      <c r="L42" s="2"/>
      <c r="M42" s="2">
        <v>0</v>
      </c>
      <c r="N42" s="2">
        <v>0</v>
      </c>
    </row>
    <row r="43" spans="1:14" ht="30" x14ac:dyDescent="0.25">
      <c r="A43" s="140"/>
      <c r="B43" s="140"/>
      <c r="C43" s="140"/>
      <c r="D43" s="140"/>
      <c r="E43" s="140"/>
      <c r="F43" s="141"/>
      <c r="G43" s="141"/>
      <c r="H43" s="141"/>
      <c r="I43" s="2" t="s">
        <v>69</v>
      </c>
      <c r="J43" s="2">
        <v>30</v>
      </c>
      <c r="K43" s="2">
        <v>50</v>
      </c>
      <c r="L43" s="2"/>
      <c r="M43" s="2">
        <v>0</v>
      </c>
      <c r="N43" s="2">
        <v>0</v>
      </c>
    </row>
    <row r="44" spans="1:14" ht="60" x14ac:dyDescent="0.25">
      <c r="A44" s="140"/>
      <c r="B44" s="140"/>
      <c r="C44" s="140"/>
      <c r="D44" s="140"/>
      <c r="E44" s="140"/>
      <c r="F44" s="139" t="s">
        <v>70</v>
      </c>
      <c r="G44" s="139">
        <v>3.33</v>
      </c>
      <c r="H44" s="139" t="s">
        <v>71</v>
      </c>
      <c r="I44" s="2" t="s">
        <v>72</v>
      </c>
      <c r="J44" s="2">
        <v>50</v>
      </c>
      <c r="K44" s="2" t="s">
        <v>20</v>
      </c>
      <c r="L44" s="2"/>
      <c r="M44" s="2">
        <v>0</v>
      </c>
      <c r="N44" s="2">
        <v>0</v>
      </c>
    </row>
    <row r="45" spans="1:14" ht="60" x14ac:dyDescent="0.25">
      <c r="A45" s="140"/>
      <c r="B45" s="140"/>
      <c r="C45" s="140"/>
      <c r="D45" s="140"/>
      <c r="E45" s="140"/>
      <c r="F45" s="140"/>
      <c r="G45" s="140"/>
      <c r="H45" s="140"/>
      <c r="I45" s="2" t="s">
        <v>73</v>
      </c>
      <c r="J45" s="2">
        <v>30</v>
      </c>
      <c r="K45" s="2">
        <v>50</v>
      </c>
      <c r="L45" s="2"/>
      <c r="M45" s="2">
        <v>0</v>
      </c>
      <c r="N45" s="2">
        <v>0</v>
      </c>
    </row>
    <row r="46" spans="1:14" ht="45" x14ac:dyDescent="0.25">
      <c r="A46" s="140"/>
      <c r="B46" s="140"/>
      <c r="C46" s="140"/>
      <c r="D46" s="140"/>
      <c r="E46" s="140"/>
      <c r="F46" s="141"/>
      <c r="G46" s="141"/>
      <c r="H46" s="141"/>
      <c r="I46" s="2" t="s">
        <v>74</v>
      </c>
      <c r="J46" s="2">
        <v>20</v>
      </c>
      <c r="K46" s="2">
        <v>0</v>
      </c>
      <c r="L46" s="2"/>
      <c r="M46" s="2">
        <v>0</v>
      </c>
      <c r="N46" s="2">
        <v>0</v>
      </c>
    </row>
    <row r="47" spans="1:14" ht="45" x14ac:dyDescent="0.25">
      <c r="A47" s="140"/>
      <c r="B47" s="140"/>
      <c r="C47" s="140"/>
      <c r="D47" s="140"/>
      <c r="E47" s="140"/>
      <c r="F47" s="139" t="s">
        <v>75</v>
      </c>
      <c r="G47" s="139">
        <v>4</v>
      </c>
      <c r="H47" s="139" t="s">
        <v>76</v>
      </c>
      <c r="I47" s="2" t="s">
        <v>77</v>
      </c>
      <c r="J47" s="2">
        <v>15</v>
      </c>
      <c r="K47" s="2" t="s">
        <v>62</v>
      </c>
      <c r="L47" s="2"/>
      <c r="M47" s="2">
        <v>0</v>
      </c>
      <c r="N47" s="2">
        <v>0</v>
      </c>
    </row>
    <row r="48" spans="1:14" ht="60" x14ac:dyDescent="0.25">
      <c r="A48" s="140"/>
      <c r="B48" s="140"/>
      <c r="C48" s="140"/>
      <c r="D48" s="140"/>
      <c r="E48" s="140"/>
      <c r="F48" s="140"/>
      <c r="G48" s="140"/>
      <c r="H48" s="140"/>
      <c r="I48" s="2" t="s">
        <v>78</v>
      </c>
      <c r="J48" s="2">
        <v>10</v>
      </c>
      <c r="K48" s="2">
        <v>25</v>
      </c>
      <c r="L48" s="2"/>
      <c r="M48" s="2">
        <v>0</v>
      </c>
      <c r="N48" s="2">
        <v>0</v>
      </c>
    </row>
    <row r="49" spans="1:14" ht="60" x14ac:dyDescent="0.25">
      <c r="A49" s="140"/>
      <c r="B49" s="140"/>
      <c r="C49" s="140"/>
      <c r="D49" s="140"/>
      <c r="E49" s="140"/>
      <c r="F49" s="140"/>
      <c r="G49" s="140"/>
      <c r="H49" s="140"/>
      <c r="I49" s="2" t="s">
        <v>79</v>
      </c>
      <c r="J49" s="2">
        <v>15</v>
      </c>
      <c r="K49" s="2" t="s">
        <v>62</v>
      </c>
      <c r="L49" s="2"/>
      <c r="M49" s="2">
        <v>0</v>
      </c>
      <c r="N49" s="2">
        <v>0</v>
      </c>
    </row>
    <row r="50" spans="1:14" ht="45" x14ac:dyDescent="0.25">
      <c r="A50" s="140"/>
      <c r="B50" s="140"/>
      <c r="C50" s="140"/>
      <c r="D50" s="140"/>
      <c r="E50" s="140"/>
      <c r="F50" s="140"/>
      <c r="G50" s="140"/>
      <c r="H50" s="140"/>
      <c r="I50" s="2" t="s">
        <v>80</v>
      </c>
      <c r="J50" s="2">
        <v>40</v>
      </c>
      <c r="K50" s="2">
        <v>15</v>
      </c>
      <c r="L50" s="2"/>
      <c r="M50" s="2">
        <v>0</v>
      </c>
      <c r="N50" s="2">
        <v>0</v>
      </c>
    </row>
    <row r="51" spans="1:14" ht="45" x14ac:dyDescent="0.25">
      <c r="A51" s="140"/>
      <c r="B51" s="140"/>
      <c r="C51" s="140"/>
      <c r="D51" s="140"/>
      <c r="E51" s="140"/>
      <c r="F51" s="141"/>
      <c r="G51" s="141"/>
      <c r="H51" s="141"/>
      <c r="I51" s="2" t="s">
        <v>81</v>
      </c>
      <c r="J51" s="2">
        <v>20</v>
      </c>
      <c r="K51" s="2" t="s">
        <v>62</v>
      </c>
      <c r="L51" s="2"/>
      <c r="M51" s="2">
        <v>0</v>
      </c>
      <c r="N51" s="2">
        <v>0</v>
      </c>
    </row>
    <row r="52" spans="1:14" ht="45" x14ac:dyDescent="0.25">
      <c r="A52" s="140"/>
      <c r="B52" s="140"/>
      <c r="C52" s="140"/>
      <c r="D52" s="140"/>
      <c r="E52" s="140"/>
      <c r="F52" s="2" t="s">
        <v>82</v>
      </c>
      <c r="G52" s="2">
        <v>3.8</v>
      </c>
      <c r="H52" s="2" t="s">
        <v>16</v>
      </c>
      <c r="I52" s="2" t="s">
        <v>83</v>
      </c>
      <c r="J52" s="2">
        <v>100</v>
      </c>
      <c r="K52" s="2" t="s">
        <v>16</v>
      </c>
      <c r="L52" s="2"/>
      <c r="M52" s="2">
        <v>0</v>
      </c>
      <c r="N52" s="2">
        <v>0</v>
      </c>
    </row>
    <row r="53" spans="1:14" ht="60" x14ac:dyDescent="0.25">
      <c r="A53" s="140"/>
      <c r="B53" s="140"/>
      <c r="C53" s="140"/>
      <c r="D53" s="140"/>
      <c r="E53" s="140"/>
      <c r="F53" s="139" t="s">
        <v>84</v>
      </c>
      <c r="G53" s="139">
        <v>2.69</v>
      </c>
      <c r="H53" s="139">
        <v>25</v>
      </c>
      <c r="I53" s="2" t="s">
        <v>85</v>
      </c>
      <c r="J53" s="2">
        <v>30</v>
      </c>
      <c r="K53" s="2">
        <v>25</v>
      </c>
      <c r="L53" s="2"/>
      <c r="M53" s="2">
        <v>0</v>
      </c>
      <c r="N53" s="2">
        <v>0</v>
      </c>
    </row>
    <row r="54" spans="1:14" ht="30" x14ac:dyDescent="0.25">
      <c r="A54" s="140"/>
      <c r="B54" s="140"/>
      <c r="C54" s="140"/>
      <c r="D54" s="140"/>
      <c r="E54" s="140"/>
      <c r="F54" s="140"/>
      <c r="G54" s="140"/>
      <c r="H54" s="140"/>
      <c r="I54" s="2" t="s">
        <v>86</v>
      </c>
      <c r="J54" s="2">
        <v>10</v>
      </c>
      <c r="K54" s="2">
        <v>25</v>
      </c>
      <c r="L54" s="2"/>
      <c r="M54" s="2">
        <v>0</v>
      </c>
      <c r="N54" s="2">
        <v>0</v>
      </c>
    </row>
    <row r="55" spans="1:14" ht="75" x14ac:dyDescent="0.25">
      <c r="A55" s="140"/>
      <c r="B55" s="140"/>
      <c r="C55" s="140"/>
      <c r="D55" s="140"/>
      <c r="E55" s="140"/>
      <c r="F55" s="141"/>
      <c r="G55" s="141"/>
      <c r="H55" s="141"/>
      <c r="I55" s="2" t="s">
        <v>87</v>
      </c>
      <c r="J55" s="2">
        <v>60</v>
      </c>
      <c r="K55" s="2">
        <v>25</v>
      </c>
      <c r="L55" s="2"/>
      <c r="M55" s="2">
        <v>0</v>
      </c>
      <c r="N55" s="2">
        <v>0</v>
      </c>
    </row>
    <row r="56" spans="1:14" ht="30" x14ac:dyDescent="0.25">
      <c r="A56" s="140"/>
      <c r="B56" s="140"/>
      <c r="C56" s="140"/>
      <c r="D56" s="140"/>
      <c r="E56" s="140"/>
      <c r="F56" s="139" t="s">
        <v>88</v>
      </c>
      <c r="G56" s="139">
        <v>3.8</v>
      </c>
      <c r="H56" s="139" t="s">
        <v>89</v>
      </c>
      <c r="I56" s="2" t="s">
        <v>90</v>
      </c>
      <c r="J56" s="2">
        <v>50</v>
      </c>
      <c r="K56" s="2">
        <v>25</v>
      </c>
      <c r="L56" s="2"/>
      <c r="M56" s="2">
        <v>0</v>
      </c>
      <c r="N56" s="2">
        <v>0</v>
      </c>
    </row>
    <row r="57" spans="1:14" ht="45" x14ac:dyDescent="0.25">
      <c r="A57" s="140"/>
      <c r="B57" s="140"/>
      <c r="C57" s="140"/>
      <c r="D57" s="140"/>
      <c r="E57" s="140"/>
      <c r="F57" s="141"/>
      <c r="G57" s="141"/>
      <c r="H57" s="141"/>
      <c r="I57" s="2" t="s">
        <v>189</v>
      </c>
      <c r="J57" s="2">
        <v>50</v>
      </c>
      <c r="K57" s="2" t="s">
        <v>91</v>
      </c>
      <c r="L57" s="2"/>
      <c r="M57" s="2">
        <v>0</v>
      </c>
      <c r="N57" s="2">
        <v>0</v>
      </c>
    </row>
    <row r="58" spans="1:14" ht="30" x14ac:dyDescent="0.25">
      <c r="A58" s="140"/>
      <c r="B58" s="140"/>
      <c r="C58" s="140"/>
      <c r="D58" s="140"/>
      <c r="E58" s="140"/>
      <c r="F58" s="139" t="s">
        <v>92</v>
      </c>
      <c r="G58" s="139">
        <v>3.8</v>
      </c>
      <c r="H58" s="139" t="s">
        <v>93</v>
      </c>
      <c r="I58" s="2" t="s">
        <v>94</v>
      </c>
      <c r="J58" s="2">
        <v>50</v>
      </c>
      <c r="K58" s="2">
        <v>40</v>
      </c>
      <c r="L58" s="2"/>
      <c r="M58" s="2">
        <v>0</v>
      </c>
      <c r="N58" s="2">
        <v>0</v>
      </c>
    </row>
    <row r="59" spans="1:14" ht="45" x14ac:dyDescent="0.25">
      <c r="A59" s="140"/>
      <c r="B59" s="140"/>
      <c r="C59" s="140"/>
      <c r="D59" s="140"/>
      <c r="E59" s="140"/>
      <c r="F59" s="141"/>
      <c r="G59" s="141"/>
      <c r="H59" s="141"/>
      <c r="I59" s="2" t="s">
        <v>95</v>
      </c>
      <c r="J59" s="2">
        <v>50</v>
      </c>
      <c r="K59" s="2" t="s">
        <v>62</v>
      </c>
      <c r="L59" s="2"/>
      <c r="M59" s="2">
        <v>0</v>
      </c>
      <c r="N59" s="2">
        <v>0</v>
      </c>
    </row>
    <row r="60" spans="1:14" ht="30" x14ac:dyDescent="0.25">
      <c r="A60" s="140"/>
      <c r="B60" s="140"/>
      <c r="C60" s="140"/>
      <c r="D60" s="140"/>
      <c r="E60" s="140"/>
      <c r="F60" s="139" t="s">
        <v>96</v>
      </c>
      <c r="G60" s="139">
        <v>6</v>
      </c>
      <c r="H60" s="139">
        <v>45</v>
      </c>
      <c r="I60" s="2" t="s">
        <v>97</v>
      </c>
      <c r="J60" s="2">
        <v>50</v>
      </c>
      <c r="K60" s="2">
        <v>90</v>
      </c>
      <c r="L60" s="2"/>
      <c r="M60" s="2">
        <v>0</v>
      </c>
      <c r="N60" s="2">
        <v>0</v>
      </c>
    </row>
    <row r="61" spans="1:14" ht="45" x14ac:dyDescent="0.25">
      <c r="A61" s="140"/>
      <c r="B61" s="140"/>
      <c r="C61" s="140"/>
      <c r="D61" s="140"/>
      <c r="E61" s="140"/>
      <c r="F61" s="141"/>
      <c r="G61" s="141"/>
      <c r="H61" s="141"/>
      <c r="I61" s="2" t="s">
        <v>98</v>
      </c>
      <c r="J61" s="2">
        <v>50</v>
      </c>
      <c r="K61" s="2">
        <v>0</v>
      </c>
      <c r="L61" s="2"/>
      <c r="M61" s="2">
        <v>0</v>
      </c>
      <c r="N61" s="2">
        <v>0</v>
      </c>
    </row>
    <row r="62" spans="1:14" ht="30" x14ac:dyDescent="0.25">
      <c r="A62" s="140"/>
      <c r="B62" s="140"/>
      <c r="C62" s="140"/>
      <c r="D62" s="140"/>
      <c r="E62" s="140"/>
      <c r="F62" s="139" t="s">
        <v>99</v>
      </c>
      <c r="G62" s="139">
        <v>6</v>
      </c>
      <c r="H62" s="139" t="s">
        <v>100</v>
      </c>
      <c r="I62" s="2" t="s">
        <v>101</v>
      </c>
      <c r="J62" s="2">
        <v>50</v>
      </c>
      <c r="K62" s="2" t="s">
        <v>16</v>
      </c>
      <c r="L62" s="2"/>
      <c r="M62" s="2">
        <v>0</v>
      </c>
      <c r="N62" s="2">
        <v>0</v>
      </c>
    </row>
    <row r="63" spans="1:14" x14ac:dyDescent="0.25">
      <c r="A63" s="140"/>
      <c r="B63" s="140"/>
      <c r="C63" s="140"/>
      <c r="D63" s="140"/>
      <c r="E63" s="140"/>
      <c r="F63" s="141"/>
      <c r="G63" s="141"/>
      <c r="H63" s="141"/>
      <c r="I63" s="2" t="s">
        <v>102</v>
      </c>
      <c r="J63" s="2">
        <v>50</v>
      </c>
      <c r="K63" s="2">
        <v>0</v>
      </c>
      <c r="L63" s="2"/>
      <c r="M63" s="2">
        <v>0</v>
      </c>
      <c r="N63" s="2">
        <v>0</v>
      </c>
    </row>
    <row r="64" spans="1:14" ht="30" x14ac:dyDescent="0.25">
      <c r="A64" s="140"/>
      <c r="B64" s="140"/>
      <c r="C64" s="140"/>
      <c r="D64" s="140"/>
      <c r="E64" s="140"/>
      <c r="F64" s="139" t="s">
        <v>103</v>
      </c>
      <c r="G64" s="139">
        <v>3.8</v>
      </c>
      <c r="H64" s="139" t="s">
        <v>104</v>
      </c>
      <c r="I64" s="2" t="s">
        <v>105</v>
      </c>
      <c r="J64" s="2">
        <v>50</v>
      </c>
      <c r="K64" s="2">
        <v>25</v>
      </c>
      <c r="L64" s="2"/>
      <c r="M64" s="2">
        <v>0</v>
      </c>
      <c r="N64" s="2">
        <v>0</v>
      </c>
    </row>
    <row r="65" spans="1:14" ht="30" x14ac:dyDescent="0.25">
      <c r="A65" s="140"/>
      <c r="B65" s="140"/>
      <c r="C65" s="140"/>
      <c r="D65" s="140"/>
      <c r="E65" s="140"/>
      <c r="F65" s="141"/>
      <c r="G65" s="141"/>
      <c r="H65" s="141"/>
      <c r="I65" s="2" t="s">
        <v>106</v>
      </c>
      <c r="J65" s="2">
        <v>50</v>
      </c>
      <c r="K65" s="2" t="s">
        <v>107</v>
      </c>
      <c r="L65" s="2"/>
      <c r="M65" s="2">
        <v>0</v>
      </c>
      <c r="N65" s="2">
        <v>0</v>
      </c>
    </row>
    <row r="66" spans="1:14" x14ac:dyDescent="0.25">
      <c r="A66" s="140"/>
      <c r="B66" s="140"/>
      <c r="C66" s="140"/>
      <c r="D66" s="140"/>
      <c r="E66" s="140"/>
      <c r="F66" s="139" t="s">
        <v>108</v>
      </c>
      <c r="G66" s="139">
        <v>6</v>
      </c>
      <c r="H66" s="139" t="s">
        <v>109</v>
      </c>
      <c r="I66" s="2" t="s">
        <v>110</v>
      </c>
      <c r="J66" s="2">
        <v>50</v>
      </c>
      <c r="K66" s="2" t="s">
        <v>111</v>
      </c>
      <c r="L66" s="2"/>
      <c r="M66" s="2">
        <v>0</v>
      </c>
      <c r="N66" s="2">
        <v>0</v>
      </c>
    </row>
    <row r="67" spans="1:14" ht="30" x14ac:dyDescent="0.25">
      <c r="A67" s="140"/>
      <c r="B67" s="140"/>
      <c r="C67" s="140"/>
      <c r="D67" s="140"/>
      <c r="E67" s="140"/>
      <c r="F67" s="141"/>
      <c r="G67" s="141"/>
      <c r="H67" s="141"/>
      <c r="I67" s="2" t="s">
        <v>112</v>
      </c>
      <c r="J67" s="2">
        <v>50</v>
      </c>
      <c r="K67" s="2">
        <v>33</v>
      </c>
      <c r="L67" s="2"/>
      <c r="M67" s="2">
        <v>0</v>
      </c>
      <c r="N67" s="2">
        <v>0</v>
      </c>
    </row>
    <row r="68" spans="1:14" ht="45" x14ac:dyDescent="0.25">
      <c r="A68" s="140"/>
      <c r="B68" s="140"/>
      <c r="C68" s="140"/>
      <c r="D68" s="140"/>
      <c r="E68" s="140"/>
      <c r="F68" s="139" t="s">
        <v>113</v>
      </c>
      <c r="G68" s="139">
        <v>3</v>
      </c>
      <c r="H68" s="139" t="s">
        <v>114</v>
      </c>
      <c r="I68" s="2" t="s">
        <v>115</v>
      </c>
      <c r="J68" s="2">
        <v>30</v>
      </c>
      <c r="K68" s="2">
        <v>100</v>
      </c>
      <c r="L68" s="2"/>
      <c r="M68" s="2">
        <v>0</v>
      </c>
      <c r="N68" s="2">
        <v>0</v>
      </c>
    </row>
    <row r="69" spans="1:14" ht="45" x14ac:dyDescent="0.25">
      <c r="A69" s="140"/>
      <c r="B69" s="140"/>
      <c r="C69" s="140"/>
      <c r="D69" s="140"/>
      <c r="E69" s="140"/>
      <c r="F69" s="140"/>
      <c r="G69" s="140"/>
      <c r="H69" s="140"/>
      <c r="I69" s="2" t="s">
        <v>116</v>
      </c>
      <c r="J69" s="2">
        <v>50</v>
      </c>
      <c r="K69" s="2">
        <v>31</v>
      </c>
      <c r="L69" s="2"/>
      <c r="M69" s="2">
        <v>0</v>
      </c>
      <c r="N69" s="2">
        <v>0</v>
      </c>
    </row>
    <row r="70" spans="1:14" ht="45" x14ac:dyDescent="0.25">
      <c r="A70" s="140"/>
      <c r="B70" s="140"/>
      <c r="C70" s="140"/>
      <c r="D70" s="140"/>
      <c r="E70" s="140"/>
      <c r="F70" s="141"/>
      <c r="G70" s="141"/>
      <c r="H70" s="141"/>
      <c r="I70" s="2" t="s">
        <v>117</v>
      </c>
      <c r="J70" s="2">
        <v>20</v>
      </c>
      <c r="K70" s="2">
        <v>15</v>
      </c>
      <c r="L70" s="2"/>
      <c r="M70" s="2">
        <v>0</v>
      </c>
      <c r="N70" s="2">
        <v>0</v>
      </c>
    </row>
    <row r="71" spans="1:14" ht="45" x14ac:dyDescent="0.25">
      <c r="A71" s="140"/>
      <c r="B71" s="140"/>
      <c r="C71" s="140"/>
      <c r="D71" s="140"/>
      <c r="E71" s="140"/>
      <c r="F71" s="139" t="s">
        <v>118</v>
      </c>
      <c r="G71" s="139">
        <v>3</v>
      </c>
      <c r="H71" s="139">
        <v>35</v>
      </c>
      <c r="I71" s="2" t="s">
        <v>119</v>
      </c>
      <c r="J71" s="2">
        <v>20</v>
      </c>
      <c r="K71" s="2">
        <v>100</v>
      </c>
      <c r="L71" s="2"/>
      <c r="M71" s="2">
        <v>0</v>
      </c>
      <c r="N71" s="2">
        <v>0</v>
      </c>
    </row>
    <row r="72" spans="1:14" x14ac:dyDescent="0.25">
      <c r="A72" s="140"/>
      <c r="B72" s="140"/>
      <c r="C72" s="140"/>
      <c r="D72" s="140"/>
      <c r="E72" s="140"/>
      <c r="F72" s="140"/>
      <c r="G72" s="140"/>
      <c r="H72" s="140"/>
      <c r="I72" s="2" t="s">
        <v>120</v>
      </c>
      <c r="J72" s="2">
        <v>60</v>
      </c>
      <c r="K72" s="2">
        <v>25</v>
      </c>
      <c r="L72" s="2"/>
      <c r="M72" s="2">
        <v>0</v>
      </c>
      <c r="N72" s="2">
        <v>0</v>
      </c>
    </row>
    <row r="73" spans="1:14" ht="60" x14ac:dyDescent="0.25">
      <c r="A73" s="140"/>
      <c r="B73" s="140"/>
      <c r="C73" s="140"/>
      <c r="D73" s="140"/>
      <c r="E73" s="140"/>
      <c r="F73" s="141"/>
      <c r="G73" s="141"/>
      <c r="H73" s="141"/>
      <c r="I73" s="2" t="s">
        <v>121</v>
      </c>
      <c r="J73" s="2">
        <v>20</v>
      </c>
      <c r="K73" s="2">
        <v>0</v>
      </c>
      <c r="L73" s="2"/>
      <c r="M73" s="2">
        <v>0</v>
      </c>
      <c r="N73" s="2">
        <v>0</v>
      </c>
    </row>
    <row r="74" spans="1:14" ht="30" x14ac:dyDescent="0.25">
      <c r="A74" s="140"/>
      <c r="B74" s="140"/>
      <c r="C74" s="140"/>
      <c r="D74" s="140"/>
      <c r="E74" s="140"/>
      <c r="F74" s="139" t="s">
        <v>122</v>
      </c>
      <c r="G74" s="139">
        <v>6</v>
      </c>
      <c r="H74" s="139">
        <v>14</v>
      </c>
      <c r="I74" s="2" t="s">
        <v>123</v>
      </c>
      <c r="J74" s="2">
        <v>5</v>
      </c>
      <c r="K74" s="2">
        <v>100</v>
      </c>
      <c r="L74" s="2"/>
      <c r="M74" s="2">
        <v>0</v>
      </c>
      <c r="N74" s="2">
        <v>0</v>
      </c>
    </row>
    <row r="75" spans="1:14" ht="30" x14ac:dyDescent="0.25">
      <c r="A75" s="140"/>
      <c r="B75" s="140"/>
      <c r="C75" s="140"/>
      <c r="D75" s="140"/>
      <c r="E75" s="140"/>
      <c r="F75" s="140"/>
      <c r="G75" s="140"/>
      <c r="H75" s="140"/>
      <c r="I75" s="2" t="s">
        <v>124</v>
      </c>
      <c r="J75" s="2">
        <v>25</v>
      </c>
      <c r="K75" s="2">
        <v>5</v>
      </c>
      <c r="L75" s="2"/>
      <c r="M75" s="2">
        <v>0</v>
      </c>
      <c r="N75" s="2">
        <v>0</v>
      </c>
    </row>
    <row r="76" spans="1:14" ht="45" x14ac:dyDescent="0.25">
      <c r="A76" s="140"/>
      <c r="B76" s="140"/>
      <c r="C76" s="140"/>
      <c r="D76" s="140"/>
      <c r="E76" s="140"/>
      <c r="F76" s="140"/>
      <c r="G76" s="140"/>
      <c r="H76" s="140"/>
      <c r="I76" s="2" t="s">
        <v>125</v>
      </c>
      <c r="J76" s="2">
        <v>60</v>
      </c>
      <c r="K76" s="2" t="s">
        <v>126</v>
      </c>
      <c r="L76" s="2"/>
      <c r="M76" s="2">
        <v>0</v>
      </c>
      <c r="N76" s="2">
        <v>0</v>
      </c>
    </row>
    <row r="77" spans="1:14" ht="45" x14ac:dyDescent="0.25">
      <c r="A77" s="140"/>
      <c r="B77" s="140"/>
      <c r="C77" s="140"/>
      <c r="D77" s="140"/>
      <c r="E77" s="140"/>
      <c r="F77" s="141"/>
      <c r="G77" s="141"/>
      <c r="H77" s="141"/>
      <c r="I77" s="2" t="s">
        <v>127</v>
      </c>
      <c r="J77" s="2">
        <v>10</v>
      </c>
      <c r="K77" s="2" t="s">
        <v>62</v>
      </c>
      <c r="L77" s="2"/>
      <c r="M77" s="2">
        <v>0</v>
      </c>
      <c r="N77" s="2">
        <v>0</v>
      </c>
    </row>
    <row r="78" spans="1:14" ht="45" x14ac:dyDescent="0.25">
      <c r="A78" s="140"/>
      <c r="B78" s="140"/>
      <c r="C78" s="140"/>
      <c r="D78" s="140"/>
      <c r="E78" s="140"/>
      <c r="F78" s="139" t="s">
        <v>128</v>
      </c>
      <c r="G78" s="139">
        <v>6</v>
      </c>
      <c r="H78" s="139" t="s">
        <v>129</v>
      </c>
      <c r="I78" s="2" t="s">
        <v>130</v>
      </c>
      <c r="J78" s="2">
        <v>5</v>
      </c>
      <c r="K78" s="2">
        <v>100</v>
      </c>
      <c r="L78" s="2"/>
      <c r="M78" s="2">
        <v>0</v>
      </c>
      <c r="N78" s="2">
        <v>0</v>
      </c>
    </row>
    <row r="79" spans="1:14" ht="45" x14ac:dyDescent="0.25">
      <c r="A79" s="140"/>
      <c r="B79" s="140"/>
      <c r="C79" s="140"/>
      <c r="D79" s="140"/>
      <c r="E79" s="140"/>
      <c r="F79" s="140"/>
      <c r="G79" s="140"/>
      <c r="H79" s="140"/>
      <c r="I79" s="2" t="s">
        <v>131</v>
      </c>
      <c r="J79" s="2">
        <v>5</v>
      </c>
      <c r="K79" s="2">
        <v>100</v>
      </c>
      <c r="L79" s="2"/>
      <c r="M79" s="2">
        <v>0</v>
      </c>
      <c r="N79" s="2">
        <v>0</v>
      </c>
    </row>
    <row r="80" spans="1:14" ht="30" x14ac:dyDescent="0.25">
      <c r="A80" s="140"/>
      <c r="B80" s="140"/>
      <c r="C80" s="140"/>
      <c r="D80" s="140"/>
      <c r="E80" s="140"/>
      <c r="F80" s="140"/>
      <c r="G80" s="140"/>
      <c r="H80" s="140"/>
      <c r="I80" s="2" t="s">
        <v>132</v>
      </c>
      <c r="J80" s="2">
        <v>10</v>
      </c>
      <c r="K80" s="2">
        <v>20</v>
      </c>
      <c r="L80" s="2"/>
      <c r="M80" s="2">
        <v>0</v>
      </c>
      <c r="N80" s="2">
        <v>0</v>
      </c>
    </row>
    <row r="81" spans="1:14" ht="30" x14ac:dyDescent="0.25">
      <c r="A81" s="140"/>
      <c r="B81" s="140"/>
      <c r="C81" s="140"/>
      <c r="D81" s="140"/>
      <c r="E81" s="140"/>
      <c r="F81" s="140"/>
      <c r="G81" s="140"/>
      <c r="H81" s="140"/>
      <c r="I81" s="2" t="s">
        <v>133</v>
      </c>
      <c r="J81" s="2">
        <v>20</v>
      </c>
      <c r="K81" s="2">
        <v>25</v>
      </c>
      <c r="L81" s="2"/>
      <c r="M81" s="2">
        <v>0</v>
      </c>
      <c r="N81" s="2">
        <v>0</v>
      </c>
    </row>
    <row r="82" spans="1:14" ht="30" x14ac:dyDescent="0.25">
      <c r="A82" s="140"/>
      <c r="B82" s="140"/>
      <c r="C82" s="140"/>
      <c r="D82" s="140"/>
      <c r="E82" s="140"/>
      <c r="F82" s="140"/>
      <c r="G82" s="140"/>
      <c r="H82" s="140"/>
      <c r="I82" s="2" t="s">
        <v>134</v>
      </c>
      <c r="J82" s="2">
        <v>20</v>
      </c>
      <c r="K82" s="2">
        <v>50</v>
      </c>
      <c r="L82" s="2"/>
      <c r="M82" s="2">
        <v>0</v>
      </c>
      <c r="N82" s="2">
        <v>0</v>
      </c>
    </row>
    <row r="83" spans="1:14" ht="45" x14ac:dyDescent="0.25">
      <c r="A83" s="140"/>
      <c r="B83" s="140"/>
      <c r="C83" s="140"/>
      <c r="D83" s="140"/>
      <c r="E83" s="140"/>
      <c r="F83" s="140"/>
      <c r="G83" s="140"/>
      <c r="H83" s="140"/>
      <c r="I83" s="2" t="s">
        <v>135</v>
      </c>
      <c r="J83" s="2">
        <v>20</v>
      </c>
      <c r="K83" s="2">
        <v>25</v>
      </c>
      <c r="L83" s="2"/>
      <c r="M83" s="2">
        <v>0</v>
      </c>
      <c r="N83" s="2">
        <v>0</v>
      </c>
    </row>
    <row r="84" spans="1:14" ht="45" x14ac:dyDescent="0.25">
      <c r="A84" s="140"/>
      <c r="B84" s="140"/>
      <c r="C84" s="141"/>
      <c r="D84" s="141"/>
      <c r="E84" s="141"/>
      <c r="F84" s="141"/>
      <c r="G84" s="141"/>
      <c r="H84" s="141"/>
      <c r="I84" s="2" t="s">
        <v>136</v>
      </c>
      <c r="J84" s="2">
        <v>20</v>
      </c>
      <c r="K84" s="2">
        <v>42</v>
      </c>
      <c r="L84" s="2"/>
      <c r="M84" s="2">
        <v>0</v>
      </c>
      <c r="N84" s="2">
        <v>0</v>
      </c>
    </row>
    <row r="85" spans="1:14" ht="30" x14ac:dyDescent="0.25">
      <c r="A85" s="140"/>
      <c r="B85" s="140"/>
      <c r="C85" s="139" t="s">
        <v>137</v>
      </c>
      <c r="D85" s="139">
        <v>50</v>
      </c>
      <c r="E85" s="139" t="s">
        <v>138</v>
      </c>
      <c r="F85" s="139" t="s">
        <v>139</v>
      </c>
      <c r="G85" s="139">
        <v>11</v>
      </c>
      <c r="H85" s="139" t="s">
        <v>140</v>
      </c>
      <c r="I85" s="2" t="s">
        <v>141</v>
      </c>
      <c r="J85" s="2">
        <v>25</v>
      </c>
      <c r="K85" s="2">
        <v>100</v>
      </c>
      <c r="L85" s="2"/>
      <c r="M85" s="2">
        <v>0</v>
      </c>
      <c r="N85" s="2">
        <v>0</v>
      </c>
    </row>
    <row r="86" spans="1:14" ht="30" x14ac:dyDescent="0.25">
      <c r="A86" s="140"/>
      <c r="B86" s="140"/>
      <c r="C86" s="140"/>
      <c r="D86" s="140"/>
      <c r="E86" s="140"/>
      <c r="F86" s="140"/>
      <c r="G86" s="140"/>
      <c r="H86" s="140"/>
      <c r="I86" s="2" t="s">
        <v>142</v>
      </c>
      <c r="J86" s="2">
        <v>25</v>
      </c>
      <c r="K86" s="2">
        <v>33</v>
      </c>
      <c r="L86" s="2"/>
      <c r="M86" s="2">
        <v>0</v>
      </c>
      <c r="N86" s="2">
        <v>0</v>
      </c>
    </row>
    <row r="87" spans="1:14" ht="30" x14ac:dyDescent="0.25">
      <c r="A87" s="140"/>
      <c r="B87" s="140"/>
      <c r="C87" s="140"/>
      <c r="D87" s="140"/>
      <c r="E87" s="140"/>
      <c r="F87" s="140"/>
      <c r="G87" s="140"/>
      <c r="H87" s="140"/>
      <c r="I87" s="2" t="s">
        <v>143</v>
      </c>
      <c r="J87" s="2">
        <v>25</v>
      </c>
      <c r="K87" s="2">
        <v>33</v>
      </c>
      <c r="L87" s="2"/>
      <c r="M87" s="2">
        <v>0</v>
      </c>
      <c r="N87" s="2">
        <v>0</v>
      </c>
    </row>
    <row r="88" spans="1:14" ht="45" x14ac:dyDescent="0.25">
      <c r="A88" s="140"/>
      <c r="B88" s="140"/>
      <c r="C88" s="140"/>
      <c r="D88" s="140"/>
      <c r="E88" s="140"/>
      <c r="F88" s="141"/>
      <c r="G88" s="141"/>
      <c r="H88" s="141"/>
      <c r="I88" s="2" t="s">
        <v>144</v>
      </c>
      <c r="J88" s="2">
        <v>25</v>
      </c>
      <c r="K88" s="2">
        <v>0</v>
      </c>
      <c r="L88" s="2"/>
      <c r="M88" s="2">
        <v>0</v>
      </c>
      <c r="N88" s="2">
        <v>0</v>
      </c>
    </row>
    <row r="89" spans="1:14" ht="30" x14ac:dyDescent="0.25">
      <c r="A89" s="140"/>
      <c r="B89" s="140"/>
      <c r="C89" s="140"/>
      <c r="D89" s="140"/>
      <c r="E89" s="140"/>
      <c r="F89" s="139" t="s">
        <v>145</v>
      </c>
      <c r="G89" s="139">
        <v>19.399999999999999</v>
      </c>
      <c r="H89" s="139" t="s">
        <v>146</v>
      </c>
      <c r="I89" s="2" t="s">
        <v>147</v>
      </c>
      <c r="J89" s="2" t="s">
        <v>148</v>
      </c>
      <c r="K89" s="2">
        <v>30</v>
      </c>
      <c r="L89" s="2"/>
      <c r="M89" s="2">
        <v>0</v>
      </c>
      <c r="N89" s="2">
        <v>0</v>
      </c>
    </row>
    <row r="90" spans="1:14" ht="60" x14ac:dyDescent="0.25">
      <c r="A90" s="140"/>
      <c r="B90" s="140"/>
      <c r="C90" s="140"/>
      <c r="D90" s="140"/>
      <c r="E90" s="140"/>
      <c r="F90" s="140"/>
      <c r="G90" s="140"/>
      <c r="H90" s="140"/>
      <c r="I90" s="2" t="s">
        <v>149</v>
      </c>
      <c r="J90" s="2" t="s">
        <v>148</v>
      </c>
      <c r="K90" s="2">
        <v>0</v>
      </c>
      <c r="L90" s="2"/>
      <c r="M90" s="2">
        <v>0</v>
      </c>
      <c r="N90" s="2">
        <v>0</v>
      </c>
    </row>
    <row r="91" spans="1:14" ht="60" x14ac:dyDescent="0.25">
      <c r="A91" s="140"/>
      <c r="B91" s="140"/>
      <c r="C91" s="140"/>
      <c r="D91" s="140"/>
      <c r="E91" s="140"/>
      <c r="F91" s="140"/>
      <c r="G91" s="140"/>
      <c r="H91" s="140"/>
      <c r="I91" s="2" t="s">
        <v>150</v>
      </c>
      <c r="J91" s="2" t="s">
        <v>148</v>
      </c>
      <c r="K91" s="2">
        <v>25</v>
      </c>
      <c r="L91" s="2"/>
      <c r="M91" s="2">
        <v>0</v>
      </c>
      <c r="N91" s="2">
        <v>0</v>
      </c>
    </row>
    <row r="92" spans="1:14" ht="75" x14ac:dyDescent="0.25">
      <c r="A92" s="140"/>
      <c r="B92" s="140"/>
      <c r="C92" s="140"/>
      <c r="D92" s="140"/>
      <c r="E92" s="140"/>
      <c r="F92" s="140"/>
      <c r="G92" s="140"/>
      <c r="H92" s="140"/>
      <c r="I92" s="2" t="s">
        <v>151</v>
      </c>
      <c r="J92" s="2" t="s">
        <v>148</v>
      </c>
      <c r="K92" s="2">
        <v>0</v>
      </c>
      <c r="L92" s="2"/>
      <c r="M92" s="2">
        <v>0</v>
      </c>
      <c r="N92" s="2">
        <v>0</v>
      </c>
    </row>
    <row r="93" spans="1:14" ht="45" x14ac:dyDescent="0.25">
      <c r="A93" s="140"/>
      <c r="B93" s="140"/>
      <c r="C93" s="140"/>
      <c r="D93" s="140"/>
      <c r="E93" s="140"/>
      <c r="F93" s="140"/>
      <c r="G93" s="140"/>
      <c r="H93" s="140"/>
      <c r="I93" s="2" t="s">
        <v>152</v>
      </c>
      <c r="J93" s="2" t="s">
        <v>148</v>
      </c>
      <c r="K93" s="2">
        <v>0</v>
      </c>
      <c r="L93" s="2"/>
      <c r="M93" s="2">
        <v>0</v>
      </c>
      <c r="N93" s="2">
        <v>0</v>
      </c>
    </row>
    <row r="94" spans="1:14" ht="45" x14ac:dyDescent="0.25">
      <c r="A94" s="140"/>
      <c r="B94" s="140"/>
      <c r="C94" s="140"/>
      <c r="D94" s="140"/>
      <c r="E94" s="140"/>
      <c r="F94" s="140"/>
      <c r="G94" s="140"/>
      <c r="H94" s="140"/>
      <c r="I94" s="2" t="s">
        <v>153</v>
      </c>
      <c r="J94" s="2" t="s">
        <v>148</v>
      </c>
      <c r="K94" s="2">
        <v>0</v>
      </c>
      <c r="L94" s="2"/>
      <c r="M94" s="2">
        <v>0</v>
      </c>
      <c r="N94" s="2">
        <v>0</v>
      </c>
    </row>
    <row r="95" spans="1:14" ht="90" x14ac:dyDescent="0.25">
      <c r="A95" s="140"/>
      <c r="B95" s="140"/>
      <c r="C95" s="140"/>
      <c r="D95" s="140"/>
      <c r="E95" s="140"/>
      <c r="F95" s="141"/>
      <c r="G95" s="141"/>
      <c r="H95" s="141"/>
      <c r="I95" s="2" t="s">
        <v>154</v>
      </c>
      <c r="J95" s="2" t="s">
        <v>155</v>
      </c>
      <c r="K95" s="2">
        <v>34</v>
      </c>
      <c r="L95" s="2"/>
      <c r="M95" s="2">
        <v>0</v>
      </c>
      <c r="N95" s="2">
        <v>0</v>
      </c>
    </row>
    <row r="96" spans="1:14" ht="30" x14ac:dyDescent="0.25">
      <c r="A96" s="140"/>
      <c r="B96" s="140"/>
      <c r="C96" s="140"/>
      <c r="D96" s="140"/>
      <c r="E96" s="140"/>
      <c r="F96" s="139" t="s">
        <v>156</v>
      </c>
      <c r="G96" s="139">
        <v>38.799999999999997</v>
      </c>
      <c r="H96" s="139" t="s">
        <v>157</v>
      </c>
      <c r="I96" s="2" t="s">
        <v>158</v>
      </c>
      <c r="J96" s="2" t="s">
        <v>159</v>
      </c>
      <c r="K96" s="2">
        <v>33</v>
      </c>
      <c r="L96" s="2"/>
      <c r="M96" s="2">
        <v>0</v>
      </c>
      <c r="N96" s="2">
        <v>0</v>
      </c>
    </row>
    <row r="97" spans="1:14" ht="45" x14ac:dyDescent="0.25">
      <c r="A97" s="140"/>
      <c r="B97" s="140"/>
      <c r="C97" s="140"/>
      <c r="D97" s="140"/>
      <c r="E97" s="140"/>
      <c r="F97" s="140"/>
      <c r="G97" s="140"/>
      <c r="H97" s="140"/>
      <c r="I97" s="2" t="s">
        <v>160</v>
      </c>
      <c r="J97" s="2" t="s">
        <v>159</v>
      </c>
      <c r="K97" s="2">
        <v>33</v>
      </c>
      <c r="L97" s="2"/>
      <c r="M97" s="2">
        <v>0</v>
      </c>
      <c r="N97" s="2">
        <v>0</v>
      </c>
    </row>
    <row r="98" spans="1:14" x14ac:dyDescent="0.25">
      <c r="A98" s="140"/>
      <c r="B98" s="140"/>
      <c r="C98" s="140"/>
      <c r="D98" s="140"/>
      <c r="E98" s="140"/>
      <c r="F98" s="140"/>
      <c r="G98" s="140"/>
      <c r="H98" s="140"/>
      <c r="I98" s="2" t="s">
        <v>161</v>
      </c>
      <c r="J98" s="2" t="s">
        <v>159</v>
      </c>
      <c r="K98" s="2">
        <v>30</v>
      </c>
      <c r="L98" s="2"/>
      <c r="M98" s="2">
        <v>0</v>
      </c>
      <c r="N98" s="2">
        <v>0</v>
      </c>
    </row>
    <row r="99" spans="1:14" ht="30" x14ac:dyDescent="0.25">
      <c r="A99" s="140"/>
      <c r="B99" s="140"/>
      <c r="C99" s="140"/>
      <c r="D99" s="140"/>
      <c r="E99" s="140"/>
      <c r="F99" s="140"/>
      <c r="G99" s="140"/>
      <c r="H99" s="140"/>
      <c r="I99" s="2" t="s">
        <v>162</v>
      </c>
      <c r="J99" s="2" t="s">
        <v>159</v>
      </c>
      <c r="K99" s="2">
        <v>30</v>
      </c>
      <c r="L99" s="2"/>
      <c r="M99" s="2">
        <v>0</v>
      </c>
      <c r="N99" s="2">
        <v>0</v>
      </c>
    </row>
    <row r="100" spans="1:14" ht="30" x14ac:dyDescent="0.25">
      <c r="A100" s="140"/>
      <c r="B100" s="140"/>
      <c r="C100" s="140"/>
      <c r="D100" s="140"/>
      <c r="E100" s="140"/>
      <c r="F100" s="140"/>
      <c r="G100" s="140"/>
      <c r="H100" s="140"/>
      <c r="I100" s="2" t="s">
        <v>163</v>
      </c>
      <c r="J100" s="2" t="s">
        <v>159</v>
      </c>
      <c r="K100" s="2">
        <v>100</v>
      </c>
      <c r="L100" s="2"/>
      <c r="M100" s="2">
        <v>0</v>
      </c>
      <c r="N100" s="2">
        <v>0</v>
      </c>
    </row>
    <row r="101" spans="1:14" ht="45" x14ac:dyDescent="0.25">
      <c r="A101" s="140"/>
      <c r="B101" s="140"/>
      <c r="C101" s="140"/>
      <c r="D101" s="140"/>
      <c r="E101" s="140"/>
      <c r="F101" s="140"/>
      <c r="G101" s="140"/>
      <c r="H101" s="140"/>
      <c r="I101" s="2" t="s">
        <v>164</v>
      </c>
      <c r="J101" s="2" t="s">
        <v>159</v>
      </c>
      <c r="K101" s="2">
        <v>50</v>
      </c>
      <c r="L101" s="2"/>
      <c r="M101" s="2">
        <v>0</v>
      </c>
      <c r="N101" s="2">
        <v>0</v>
      </c>
    </row>
    <row r="102" spans="1:14" ht="75" x14ac:dyDescent="0.25">
      <c r="A102" s="140"/>
      <c r="B102" s="140"/>
      <c r="C102" s="140"/>
      <c r="D102" s="140"/>
      <c r="E102" s="140"/>
      <c r="F102" s="140"/>
      <c r="G102" s="140"/>
      <c r="H102" s="140"/>
      <c r="I102" s="2" t="s">
        <v>165</v>
      </c>
      <c r="J102" s="2" t="s">
        <v>159</v>
      </c>
      <c r="K102" s="2">
        <v>20</v>
      </c>
      <c r="L102" s="2"/>
      <c r="M102" s="2">
        <v>0</v>
      </c>
      <c r="N102" s="2">
        <v>0</v>
      </c>
    </row>
    <row r="103" spans="1:14" ht="45" x14ac:dyDescent="0.25">
      <c r="A103" s="140"/>
      <c r="B103" s="140"/>
      <c r="C103" s="140"/>
      <c r="D103" s="140"/>
      <c r="E103" s="140"/>
      <c r="F103" s="140"/>
      <c r="G103" s="140"/>
      <c r="H103" s="140"/>
      <c r="I103" s="2" t="s">
        <v>166</v>
      </c>
      <c r="J103" s="2" t="s">
        <v>159</v>
      </c>
      <c r="K103" s="2">
        <v>34</v>
      </c>
      <c r="L103" s="2"/>
      <c r="M103" s="2">
        <v>0</v>
      </c>
      <c r="N103" s="2">
        <v>0</v>
      </c>
    </row>
    <row r="104" spans="1:14" ht="45" x14ac:dyDescent="0.25">
      <c r="A104" s="140"/>
      <c r="B104" s="140"/>
      <c r="C104" s="140"/>
      <c r="D104" s="140"/>
      <c r="E104" s="140"/>
      <c r="F104" s="140"/>
      <c r="G104" s="140"/>
      <c r="H104" s="140"/>
      <c r="I104" s="2" t="s">
        <v>167</v>
      </c>
      <c r="J104" s="2" t="s">
        <v>159</v>
      </c>
      <c r="K104" s="2">
        <v>0</v>
      </c>
      <c r="L104" s="2"/>
      <c r="M104" s="2">
        <v>0</v>
      </c>
      <c r="N104" s="2">
        <v>0</v>
      </c>
    </row>
    <row r="105" spans="1:14" ht="30" x14ac:dyDescent="0.25">
      <c r="A105" s="140"/>
      <c r="B105" s="140"/>
      <c r="C105" s="140"/>
      <c r="D105" s="140"/>
      <c r="E105" s="140"/>
      <c r="F105" s="140"/>
      <c r="G105" s="140"/>
      <c r="H105" s="140"/>
      <c r="I105" s="2" t="s">
        <v>168</v>
      </c>
      <c r="J105" s="2" t="s">
        <v>159</v>
      </c>
      <c r="K105" s="2">
        <v>0</v>
      </c>
      <c r="L105" s="2"/>
      <c r="M105" s="2">
        <v>0</v>
      </c>
      <c r="N105" s="2">
        <v>0</v>
      </c>
    </row>
    <row r="106" spans="1:14" ht="30" x14ac:dyDescent="0.25">
      <c r="A106" s="140"/>
      <c r="B106" s="140"/>
      <c r="C106" s="140"/>
      <c r="D106" s="140"/>
      <c r="E106" s="140"/>
      <c r="F106" s="140"/>
      <c r="G106" s="140"/>
      <c r="H106" s="140"/>
      <c r="I106" s="2" t="s">
        <v>169</v>
      </c>
      <c r="J106" s="2" t="s">
        <v>159</v>
      </c>
      <c r="K106" s="2">
        <v>33</v>
      </c>
      <c r="L106" s="2"/>
      <c r="M106" s="2">
        <v>0</v>
      </c>
      <c r="N106" s="2">
        <v>0</v>
      </c>
    </row>
    <row r="107" spans="1:14" ht="45" x14ac:dyDescent="0.25">
      <c r="A107" s="140"/>
      <c r="B107" s="140"/>
      <c r="C107" s="140"/>
      <c r="D107" s="140"/>
      <c r="E107" s="140"/>
      <c r="F107" s="140"/>
      <c r="G107" s="140"/>
      <c r="H107" s="140"/>
      <c r="I107" s="2" t="s">
        <v>170</v>
      </c>
      <c r="J107" s="2" t="s">
        <v>159</v>
      </c>
      <c r="K107" s="2">
        <v>50</v>
      </c>
      <c r="L107" s="2"/>
      <c r="M107" s="2">
        <v>0</v>
      </c>
      <c r="N107" s="2">
        <v>0</v>
      </c>
    </row>
    <row r="108" spans="1:14" ht="90" x14ac:dyDescent="0.25">
      <c r="A108" s="140"/>
      <c r="B108" s="140"/>
      <c r="C108" s="140"/>
      <c r="D108" s="140"/>
      <c r="E108" s="140"/>
      <c r="F108" s="140"/>
      <c r="G108" s="140"/>
      <c r="H108" s="140"/>
      <c r="I108" s="2" t="s">
        <v>171</v>
      </c>
      <c r="J108" s="2" t="s">
        <v>159</v>
      </c>
      <c r="K108" s="2">
        <v>0</v>
      </c>
      <c r="L108" s="2"/>
      <c r="M108" s="2">
        <v>0</v>
      </c>
      <c r="N108" s="2">
        <v>0</v>
      </c>
    </row>
    <row r="109" spans="1:14" ht="45" x14ac:dyDescent="0.25">
      <c r="A109" s="140"/>
      <c r="B109" s="140"/>
      <c r="C109" s="140"/>
      <c r="D109" s="140"/>
      <c r="E109" s="140"/>
      <c r="F109" s="141"/>
      <c r="G109" s="141"/>
      <c r="H109" s="141"/>
      <c r="I109" s="2" t="s">
        <v>172</v>
      </c>
      <c r="J109" s="2" t="s">
        <v>173</v>
      </c>
      <c r="K109" s="2">
        <v>15</v>
      </c>
      <c r="L109" s="2"/>
      <c r="M109" s="2">
        <v>0</v>
      </c>
      <c r="N109" s="2">
        <v>0</v>
      </c>
    </row>
    <row r="110" spans="1:14" ht="75" x14ac:dyDescent="0.25">
      <c r="A110" s="140"/>
      <c r="B110" s="140"/>
      <c r="C110" s="140"/>
      <c r="D110" s="140"/>
      <c r="E110" s="140"/>
      <c r="F110" s="139" t="s">
        <v>174</v>
      </c>
      <c r="G110" s="139">
        <v>19.399999999999999</v>
      </c>
      <c r="H110" s="139" t="s">
        <v>175</v>
      </c>
      <c r="I110" s="2" t="s">
        <v>176</v>
      </c>
      <c r="J110" s="2" t="s">
        <v>148</v>
      </c>
      <c r="K110" s="2">
        <v>34</v>
      </c>
      <c r="L110" s="2"/>
      <c r="M110" s="2">
        <v>0</v>
      </c>
      <c r="N110" s="2">
        <v>0</v>
      </c>
    </row>
    <row r="111" spans="1:14" ht="45" x14ac:dyDescent="0.25">
      <c r="A111" s="140"/>
      <c r="B111" s="140"/>
      <c r="C111" s="140"/>
      <c r="D111" s="140"/>
      <c r="E111" s="140"/>
      <c r="F111" s="140"/>
      <c r="G111" s="140"/>
      <c r="H111" s="140"/>
      <c r="I111" s="2" t="s">
        <v>177</v>
      </c>
      <c r="J111" s="2" t="s">
        <v>148</v>
      </c>
      <c r="K111" s="2">
        <v>30</v>
      </c>
      <c r="L111" s="2"/>
      <c r="M111" s="2">
        <v>0</v>
      </c>
      <c r="N111" s="2">
        <v>0</v>
      </c>
    </row>
    <row r="112" spans="1:14" ht="45" x14ac:dyDescent="0.25">
      <c r="A112" s="140"/>
      <c r="B112" s="140"/>
      <c r="C112" s="140"/>
      <c r="D112" s="140"/>
      <c r="E112" s="140"/>
      <c r="F112" s="140"/>
      <c r="G112" s="140"/>
      <c r="H112" s="140"/>
      <c r="I112" s="2" t="s">
        <v>178</v>
      </c>
      <c r="J112" s="2" t="s">
        <v>148</v>
      </c>
      <c r="K112" s="2">
        <v>30</v>
      </c>
      <c r="L112" s="2"/>
      <c r="M112" s="2">
        <v>0</v>
      </c>
      <c r="N112" s="2">
        <v>0</v>
      </c>
    </row>
    <row r="113" spans="1:14" x14ac:dyDescent="0.25">
      <c r="A113" s="140"/>
      <c r="B113" s="140"/>
      <c r="C113" s="140"/>
      <c r="D113" s="140"/>
      <c r="E113" s="140"/>
      <c r="F113" s="140"/>
      <c r="G113" s="140"/>
      <c r="H113" s="140"/>
      <c r="I113" s="2" t="s">
        <v>179</v>
      </c>
      <c r="J113" s="2" t="s">
        <v>148</v>
      </c>
      <c r="K113" s="2">
        <v>10</v>
      </c>
      <c r="L113" s="2"/>
      <c r="M113" s="2">
        <v>0</v>
      </c>
      <c r="N113" s="2">
        <v>0</v>
      </c>
    </row>
    <row r="114" spans="1:14" ht="30" x14ac:dyDescent="0.25">
      <c r="A114" s="140"/>
      <c r="B114" s="140"/>
      <c r="C114" s="140"/>
      <c r="D114" s="140"/>
      <c r="E114" s="140"/>
      <c r="F114" s="140"/>
      <c r="G114" s="140"/>
      <c r="H114" s="140"/>
      <c r="I114" s="2" t="s">
        <v>180</v>
      </c>
      <c r="J114" s="2" t="s">
        <v>148</v>
      </c>
      <c r="K114" s="2">
        <v>25</v>
      </c>
      <c r="L114" s="2"/>
      <c r="M114" s="2">
        <v>0</v>
      </c>
      <c r="N114" s="2">
        <v>0</v>
      </c>
    </row>
    <row r="115" spans="1:14" ht="30" x14ac:dyDescent="0.25">
      <c r="A115" s="140"/>
      <c r="B115" s="140"/>
      <c r="C115" s="140"/>
      <c r="D115" s="140"/>
      <c r="E115" s="140"/>
      <c r="F115" s="140"/>
      <c r="G115" s="140"/>
      <c r="H115" s="140"/>
      <c r="I115" s="2" t="s">
        <v>181</v>
      </c>
      <c r="J115" s="2" t="s">
        <v>148</v>
      </c>
      <c r="K115" s="2">
        <v>25</v>
      </c>
      <c r="L115" s="2"/>
      <c r="M115" s="2">
        <v>0</v>
      </c>
      <c r="N115" s="2">
        <v>0</v>
      </c>
    </row>
    <row r="116" spans="1:14" ht="30" x14ac:dyDescent="0.25">
      <c r="A116" s="140"/>
      <c r="B116" s="140"/>
      <c r="C116" s="140"/>
      <c r="D116" s="140"/>
      <c r="E116" s="140"/>
      <c r="F116" s="141"/>
      <c r="G116" s="141"/>
      <c r="H116" s="141"/>
      <c r="I116" s="2" t="s">
        <v>182</v>
      </c>
      <c r="J116" s="2" t="s">
        <v>155</v>
      </c>
      <c r="K116" s="2">
        <v>50</v>
      </c>
      <c r="L116" s="2"/>
      <c r="M116" s="2">
        <v>0</v>
      </c>
      <c r="N116" s="2">
        <v>0</v>
      </c>
    </row>
    <row r="117" spans="1:14" ht="60" x14ac:dyDescent="0.25">
      <c r="A117" s="140"/>
      <c r="B117" s="140"/>
      <c r="C117" s="140"/>
      <c r="D117" s="140"/>
      <c r="E117" s="140"/>
      <c r="F117" s="139" t="s">
        <v>183</v>
      </c>
      <c r="G117" s="139">
        <v>11.1</v>
      </c>
      <c r="H117" s="139" t="s">
        <v>184</v>
      </c>
      <c r="I117" s="2" t="s">
        <v>185</v>
      </c>
      <c r="J117" s="2">
        <v>25</v>
      </c>
      <c r="K117" s="2">
        <v>60</v>
      </c>
      <c r="L117" s="2"/>
      <c r="M117" s="2">
        <v>0</v>
      </c>
      <c r="N117" s="2">
        <v>0</v>
      </c>
    </row>
    <row r="118" spans="1:14" ht="45" x14ac:dyDescent="0.25">
      <c r="A118" s="140"/>
      <c r="B118" s="140"/>
      <c r="C118" s="140"/>
      <c r="D118" s="140"/>
      <c r="E118" s="140"/>
      <c r="F118" s="140"/>
      <c r="G118" s="140"/>
      <c r="H118" s="140"/>
      <c r="I118" s="2" t="s">
        <v>186</v>
      </c>
      <c r="J118" s="2">
        <v>25</v>
      </c>
      <c r="K118" s="2">
        <v>25</v>
      </c>
      <c r="L118" s="2"/>
      <c r="M118" s="2">
        <v>0</v>
      </c>
      <c r="N118" s="2">
        <v>0</v>
      </c>
    </row>
    <row r="119" spans="1:14" ht="45" x14ac:dyDescent="0.25">
      <c r="A119" s="140"/>
      <c r="B119" s="140"/>
      <c r="C119" s="140"/>
      <c r="D119" s="140"/>
      <c r="E119" s="140"/>
      <c r="F119" s="140"/>
      <c r="G119" s="140"/>
      <c r="H119" s="140"/>
      <c r="I119" s="2" t="s">
        <v>187</v>
      </c>
      <c r="J119" s="2">
        <v>25</v>
      </c>
      <c r="K119" s="2">
        <v>25</v>
      </c>
      <c r="L119" s="2"/>
      <c r="M119" s="2">
        <v>0</v>
      </c>
      <c r="N119" s="2">
        <v>0</v>
      </c>
    </row>
    <row r="120" spans="1:14" ht="30" x14ac:dyDescent="0.25">
      <c r="A120" s="141"/>
      <c r="B120" s="141"/>
      <c r="C120" s="141"/>
      <c r="D120" s="141"/>
      <c r="E120" s="141"/>
      <c r="F120" s="141"/>
      <c r="G120" s="141"/>
      <c r="H120" s="141"/>
      <c r="I120" s="2" t="s">
        <v>188</v>
      </c>
      <c r="J120" s="2">
        <v>25</v>
      </c>
      <c r="K120" s="2">
        <v>0</v>
      </c>
      <c r="L120" s="2"/>
      <c r="M120" s="2">
        <v>0</v>
      </c>
      <c r="N120" s="2">
        <v>0</v>
      </c>
    </row>
  </sheetData>
  <mergeCells count="96">
    <mergeCell ref="C85:C120"/>
    <mergeCell ref="D85:D120"/>
    <mergeCell ref="E85:E120"/>
    <mergeCell ref="F85:F88"/>
    <mergeCell ref="G85:G88"/>
    <mergeCell ref="F89:F95"/>
    <mergeCell ref="G89:G95"/>
    <mergeCell ref="F96:F109"/>
    <mergeCell ref="G96:G109"/>
    <mergeCell ref="F110:F116"/>
    <mergeCell ref="G110:G116"/>
    <mergeCell ref="F78:F84"/>
    <mergeCell ref="G78:G84"/>
    <mergeCell ref="H78:H84"/>
    <mergeCell ref="F117:F120"/>
    <mergeCell ref="G117:G120"/>
    <mergeCell ref="H117:H120"/>
    <mergeCell ref="H85:H88"/>
    <mergeCell ref="H89:H95"/>
    <mergeCell ref="H96:H109"/>
    <mergeCell ref="H110:H116"/>
    <mergeCell ref="F71:F73"/>
    <mergeCell ref="G71:G73"/>
    <mergeCell ref="H71:H73"/>
    <mergeCell ref="F74:F77"/>
    <mergeCell ref="G74:G77"/>
    <mergeCell ref="H74:H77"/>
    <mergeCell ref="F66:F67"/>
    <mergeCell ref="G66:G67"/>
    <mergeCell ref="H66:H67"/>
    <mergeCell ref="F68:F70"/>
    <mergeCell ref="G68:G70"/>
    <mergeCell ref="H68:H70"/>
    <mergeCell ref="F62:F63"/>
    <mergeCell ref="G62:G63"/>
    <mergeCell ref="H62:H63"/>
    <mergeCell ref="F64:F65"/>
    <mergeCell ref="G64:G65"/>
    <mergeCell ref="H64:H65"/>
    <mergeCell ref="F58:F59"/>
    <mergeCell ref="G58:G59"/>
    <mergeCell ref="H58:H59"/>
    <mergeCell ref="F60:F61"/>
    <mergeCell ref="G60:G61"/>
    <mergeCell ref="H60:H61"/>
    <mergeCell ref="F53:F55"/>
    <mergeCell ref="G53:G55"/>
    <mergeCell ref="H53:H55"/>
    <mergeCell ref="F56:F57"/>
    <mergeCell ref="G56:G57"/>
    <mergeCell ref="H56:H57"/>
    <mergeCell ref="F44:F46"/>
    <mergeCell ref="G44:G46"/>
    <mergeCell ref="H44:H46"/>
    <mergeCell ref="F47:F51"/>
    <mergeCell ref="G47:G51"/>
    <mergeCell ref="H47:H51"/>
    <mergeCell ref="F38:F40"/>
    <mergeCell ref="G38:G40"/>
    <mergeCell ref="H38:H40"/>
    <mergeCell ref="F41:F43"/>
    <mergeCell ref="G41:G43"/>
    <mergeCell ref="H41:H43"/>
    <mergeCell ref="F29:F33"/>
    <mergeCell ref="G29:G33"/>
    <mergeCell ref="H29:H33"/>
    <mergeCell ref="F35:F37"/>
    <mergeCell ref="G35:G37"/>
    <mergeCell ref="H35:H37"/>
    <mergeCell ref="F24:F26"/>
    <mergeCell ref="G24:G26"/>
    <mergeCell ref="H24:H26"/>
    <mergeCell ref="F27:F28"/>
    <mergeCell ref="G27:G28"/>
    <mergeCell ref="H27:H28"/>
    <mergeCell ref="G20:G23"/>
    <mergeCell ref="H20:H23"/>
    <mergeCell ref="F17:F19"/>
    <mergeCell ref="G17:G19"/>
    <mergeCell ref="H17:H19"/>
    <mergeCell ref="B7:N7"/>
    <mergeCell ref="A9:A120"/>
    <mergeCell ref="B9:B120"/>
    <mergeCell ref="C9:C84"/>
    <mergeCell ref="D9:D84"/>
    <mergeCell ref="E9:E84"/>
    <mergeCell ref="F9:F10"/>
    <mergeCell ref="G9:G10"/>
    <mergeCell ref="H9:H10"/>
    <mergeCell ref="F11:F13"/>
    <mergeCell ref="G11:G13"/>
    <mergeCell ref="H11:H13"/>
    <mergeCell ref="F14:F16"/>
    <mergeCell ref="G14:G16"/>
    <mergeCell ref="H14:H16"/>
    <mergeCell ref="F20:F23"/>
  </mergeCells>
  <pageMargins left="0.75" right="0.75" top="1" bottom="1" header="0.5" footer="0.5"/>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0"/>
  <sheetViews>
    <sheetView showGridLines="0" topLeftCell="A64" workbookViewId="0">
      <selection activeCell="F73" sqref="F73"/>
    </sheetView>
  </sheetViews>
  <sheetFormatPr baseColWidth="10" defaultRowHeight="15" x14ac:dyDescent="0.25"/>
  <cols>
    <col min="1" max="1" width="45.7109375" bestFit="1" customWidth="1"/>
    <col min="2" max="2" width="6.28515625" customWidth="1"/>
    <col min="3" max="3" width="7.42578125" bestFit="1" customWidth="1"/>
    <col min="4" max="4" width="5.28515625" customWidth="1"/>
    <col min="5" max="5" width="9.42578125" style="10" bestFit="1" customWidth="1"/>
    <col min="6" max="6" width="45.7109375" bestFit="1" customWidth="1"/>
    <col min="7" max="7" width="17.42578125" style="18" customWidth="1"/>
    <col min="8" max="8" width="13" customWidth="1"/>
    <col min="9" max="9" width="10.7109375" bestFit="1" customWidth="1"/>
    <col min="10" max="10" width="5.5703125" bestFit="1" customWidth="1"/>
    <col min="11" max="11" width="7.42578125" bestFit="1" customWidth="1"/>
    <col min="12" max="12" width="83.140625" customWidth="1"/>
    <col min="13" max="20" width="11.42578125" customWidth="1"/>
  </cols>
  <sheetData>
    <row r="1" spans="1:12" x14ac:dyDescent="0.25">
      <c r="H1" s="7"/>
    </row>
    <row r="2" spans="1:12" ht="16.5" x14ac:dyDescent="0.25">
      <c r="H2" s="8"/>
    </row>
    <row r="8" spans="1:12" ht="58.5" customHeight="1" x14ac:dyDescent="0.25">
      <c r="A8" s="172" t="s">
        <v>196</v>
      </c>
      <c r="B8" s="172"/>
      <c r="C8" s="172"/>
      <c r="D8" s="172"/>
      <c r="E8" s="172"/>
      <c r="F8" s="172"/>
      <c r="G8" s="172"/>
      <c r="H8" s="172"/>
      <c r="I8" s="172"/>
      <c r="J8" s="172"/>
      <c r="K8" s="172"/>
      <c r="L8" s="172"/>
    </row>
    <row r="9" spans="1:12" ht="30" customHeight="1" x14ac:dyDescent="0.25">
      <c r="A9" s="143" t="s">
        <v>212</v>
      </c>
      <c r="B9" s="173" t="s">
        <v>198</v>
      </c>
      <c r="C9" s="174"/>
      <c r="D9" s="173" t="s">
        <v>5</v>
      </c>
      <c r="E9" s="174"/>
      <c r="F9" s="145" t="s">
        <v>199</v>
      </c>
      <c r="G9" s="146"/>
      <c r="H9" s="146"/>
      <c r="I9" s="146"/>
      <c r="J9" s="146"/>
      <c r="K9" s="147"/>
      <c r="L9" s="148" t="s">
        <v>201</v>
      </c>
    </row>
    <row r="10" spans="1:12" ht="30" x14ac:dyDescent="0.25">
      <c r="A10" s="144"/>
      <c r="B10" s="27" t="s">
        <v>202</v>
      </c>
      <c r="C10" s="27" t="s">
        <v>2</v>
      </c>
      <c r="D10" s="27" t="s">
        <v>4</v>
      </c>
      <c r="E10" s="31" t="s">
        <v>2</v>
      </c>
      <c r="F10" s="30" t="s">
        <v>200</v>
      </c>
      <c r="G10" s="37" t="s">
        <v>195</v>
      </c>
      <c r="H10" s="36" t="s">
        <v>191</v>
      </c>
      <c r="I10" s="36" t="s">
        <v>192</v>
      </c>
      <c r="J10" s="30" t="s">
        <v>4</v>
      </c>
      <c r="K10" s="30" t="s">
        <v>2</v>
      </c>
      <c r="L10" s="149"/>
    </row>
    <row r="11" spans="1:12" ht="30" customHeight="1" x14ac:dyDescent="0.25">
      <c r="A11" s="139" t="s">
        <v>203</v>
      </c>
      <c r="B11" s="152">
        <v>8</v>
      </c>
      <c r="C11" s="152">
        <v>5</v>
      </c>
      <c r="D11" s="160">
        <v>3.8</v>
      </c>
      <c r="E11" s="176">
        <f>+J11*K11+J12*K12</f>
        <v>0.41500000000000004</v>
      </c>
      <c r="F11" s="17" t="s">
        <v>14</v>
      </c>
      <c r="G11" s="32"/>
      <c r="H11" s="33">
        <v>44593</v>
      </c>
      <c r="I11" s="33">
        <v>44926</v>
      </c>
      <c r="J11" s="34">
        <v>0.5</v>
      </c>
      <c r="K11" s="35">
        <v>0.5</v>
      </c>
      <c r="L11" s="157"/>
    </row>
    <row r="12" spans="1:12" ht="42.75" customHeight="1" x14ac:dyDescent="0.25">
      <c r="A12" s="141"/>
      <c r="B12" s="153"/>
      <c r="C12" s="153"/>
      <c r="D12" s="161"/>
      <c r="E12" s="177"/>
      <c r="F12" s="2" t="s">
        <v>15</v>
      </c>
      <c r="G12" s="19"/>
      <c r="H12" s="9">
        <v>44593</v>
      </c>
      <c r="I12" s="33">
        <v>44926</v>
      </c>
      <c r="J12" s="14">
        <v>0.5</v>
      </c>
      <c r="K12" s="15">
        <v>0.33</v>
      </c>
      <c r="L12" s="159"/>
    </row>
    <row r="13" spans="1:12" ht="87" customHeight="1" x14ac:dyDescent="0.25">
      <c r="A13" s="178" t="s">
        <v>204</v>
      </c>
      <c r="B13" s="154">
        <v>1</v>
      </c>
      <c r="C13" s="156">
        <v>0.22500000000000001</v>
      </c>
      <c r="D13" s="160">
        <v>3</v>
      </c>
      <c r="E13" s="176">
        <f>+J13*K13+J14*K14+J15*K15</f>
        <v>0.72499999999999998</v>
      </c>
      <c r="F13" s="2" t="s">
        <v>197</v>
      </c>
      <c r="G13" s="19"/>
      <c r="H13" s="9">
        <v>44593</v>
      </c>
      <c r="I13" s="33">
        <v>44926</v>
      </c>
      <c r="J13" s="14">
        <v>0.5</v>
      </c>
      <c r="K13" s="15">
        <v>0.75</v>
      </c>
      <c r="L13" s="157"/>
    </row>
    <row r="14" spans="1:12" ht="30" x14ac:dyDescent="0.25">
      <c r="A14" s="179"/>
      <c r="B14" s="155"/>
      <c r="C14" s="155"/>
      <c r="D14" s="170"/>
      <c r="E14" s="181"/>
      <c r="F14" s="2" t="s">
        <v>21</v>
      </c>
      <c r="G14" s="19"/>
      <c r="H14" s="9">
        <v>44593</v>
      </c>
      <c r="I14" s="33">
        <v>44926</v>
      </c>
      <c r="J14" s="14">
        <v>0.25</v>
      </c>
      <c r="K14" s="15">
        <v>0.5</v>
      </c>
      <c r="L14" s="159"/>
    </row>
    <row r="15" spans="1:12" ht="90" x14ac:dyDescent="0.25">
      <c r="A15" s="180"/>
      <c r="B15" s="153"/>
      <c r="C15" s="153"/>
      <c r="D15" s="161"/>
      <c r="E15" s="177"/>
      <c r="F15" s="2" t="s">
        <v>22</v>
      </c>
      <c r="G15" s="19"/>
      <c r="H15" s="9">
        <v>44593</v>
      </c>
      <c r="I15" s="33">
        <v>44926</v>
      </c>
      <c r="J15" s="14">
        <v>0.25</v>
      </c>
      <c r="K15" s="15">
        <v>0.9</v>
      </c>
      <c r="L15" s="158"/>
    </row>
    <row r="16" spans="1:12" ht="30" x14ac:dyDescent="0.25">
      <c r="A16" s="178" t="s">
        <v>23</v>
      </c>
      <c r="B16" s="154">
        <v>1</v>
      </c>
      <c r="C16" s="154">
        <v>0.5</v>
      </c>
      <c r="D16" s="160">
        <v>3.33</v>
      </c>
      <c r="E16" s="162">
        <f>+J16*K16+J17*K17+J18*K18</f>
        <v>0.54800000000000004</v>
      </c>
      <c r="F16" s="2" t="s">
        <v>25</v>
      </c>
      <c r="G16" s="19"/>
      <c r="H16" s="9">
        <v>44562</v>
      </c>
      <c r="I16" s="9">
        <v>44910</v>
      </c>
      <c r="J16" s="14">
        <v>0.4</v>
      </c>
      <c r="K16" s="15">
        <v>0.5</v>
      </c>
      <c r="L16" s="157"/>
    </row>
    <row r="17" spans="1:12" ht="30" x14ac:dyDescent="0.25">
      <c r="A17" s="179"/>
      <c r="B17" s="155"/>
      <c r="C17" s="155"/>
      <c r="D17" s="170"/>
      <c r="E17" s="171"/>
      <c r="F17" s="2" t="s">
        <v>26</v>
      </c>
      <c r="G17" s="19"/>
      <c r="H17" s="9">
        <v>44576</v>
      </c>
      <c r="I17" s="9">
        <v>44834</v>
      </c>
      <c r="J17" s="14">
        <v>0.3</v>
      </c>
      <c r="K17" s="15">
        <v>0.66</v>
      </c>
      <c r="L17" s="158"/>
    </row>
    <row r="18" spans="1:12" ht="45" x14ac:dyDescent="0.25">
      <c r="A18" s="180"/>
      <c r="B18" s="153"/>
      <c r="C18" s="153"/>
      <c r="D18" s="161"/>
      <c r="E18" s="163"/>
      <c r="F18" s="2" t="s">
        <v>27</v>
      </c>
      <c r="G18" s="19"/>
      <c r="H18" s="9">
        <v>44576</v>
      </c>
      <c r="I18" s="9">
        <v>44910</v>
      </c>
      <c r="J18" s="14">
        <v>0.3</v>
      </c>
      <c r="K18" s="15">
        <v>0.5</v>
      </c>
      <c r="L18" s="16"/>
    </row>
    <row r="19" spans="1:12" ht="15" customHeight="1" x14ac:dyDescent="0.25">
      <c r="A19" s="178" t="s">
        <v>28</v>
      </c>
      <c r="B19" s="154">
        <v>1</v>
      </c>
      <c r="C19" s="154">
        <v>0.57999999999999996</v>
      </c>
      <c r="D19" s="160">
        <v>3</v>
      </c>
      <c r="E19" s="162">
        <f>+J19*K19+J20*K20+J21*K21</f>
        <v>0.6</v>
      </c>
      <c r="F19" s="2" t="s">
        <v>29</v>
      </c>
      <c r="G19" s="19"/>
      <c r="H19" s="9">
        <v>44682</v>
      </c>
      <c r="I19" s="9">
        <v>44926</v>
      </c>
      <c r="J19" s="14">
        <v>0.4</v>
      </c>
      <c r="K19" s="15">
        <v>0.5</v>
      </c>
      <c r="L19" s="157"/>
    </row>
    <row r="20" spans="1:12" x14ac:dyDescent="0.25">
      <c r="A20" s="179"/>
      <c r="B20" s="155"/>
      <c r="C20" s="155"/>
      <c r="D20" s="170"/>
      <c r="E20" s="171"/>
      <c r="F20" s="2" t="s">
        <v>30</v>
      </c>
      <c r="G20" s="19"/>
      <c r="H20" s="9">
        <v>44565</v>
      </c>
      <c r="I20" s="9">
        <v>44926</v>
      </c>
      <c r="J20" s="14">
        <v>0.4</v>
      </c>
      <c r="K20" s="15">
        <v>0.75</v>
      </c>
      <c r="L20" s="159"/>
    </row>
    <row r="21" spans="1:12" ht="30" x14ac:dyDescent="0.25">
      <c r="A21" s="180"/>
      <c r="B21" s="153"/>
      <c r="C21" s="153"/>
      <c r="D21" s="161"/>
      <c r="E21" s="163"/>
      <c r="F21" s="2" t="s">
        <v>31</v>
      </c>
      <c r="G21" s="19"/>
      <c r="H21" s="9">
        <v>44565</v>
      </c>
      <c r="I21" s="9">
        <v>44926</v>
      </c>
      <c r="J21" s="14">
        <v>0.2</v>
      </c>
      <c r="K21" s="15">
        <v>0.5</v>
      </c>
      <c r="L21" s="158"/>
    </row>
    <row r="22" spans="1:12" ht="30" customHeight="1" x14ac:dyDescent="0.25">
      <c r="A22" s="178" t="s">
        <v>205</v>
      </c>
      <c r="B22" s="154">
        <v>1</v>
      </c>
      <c r="C22" s="154">
        <v>0.2</v>
      </c>
      <c r="D22" s="160">
        <v>3</v>
      </c>
      <c r="E22" s="162">
        <f>+J22*K22+J23*K23+J24*K24+J25*K25+J26*K26</f>
        <v>0.57000000000000006</v>
      </c>
      <c r="F22" s="2" t="s">
        <v>33</v>
      </c>
      <c r="G22" s="19"/>
      <c r="H22" s="9">
        <v>44593</v>
      </c>
      <c r="I22" s="9">
        <v>44926</v>
      </c>
      <c r="J22" s="14">
        <v>0.2</v>
      </c>
      <c r="K22" s="15">
        <v>0.5</v>
      </c>
      <c r="L22" s="157"/>
    </row>
    <row r="23" spans="1:12" ht="20.25" customHeight="1" x14ac:dyDescent="0.25">
      <c r="A23" s="179"/>
      <c r="B23" s="155"/>
      <c r="C23" s="155"/>
      <c r="D23" s="170"/>
      <c r="E23" s="171"/>
      <c r="F23" s="2" t="s">
        <v>34</v>
      </c>
      <c r="G23" s="19"/>
      <c r="H23" s="9">
        <v>44562</v>
      </c>
      <c r="I23" s="9">
        <v>44926</v>
      </c>
      <c r="J23" s="14">
        <v>0.2</v>
      </c>
      <c r="K23" s="15">
        <v>0.5</v>
      </c>
      <c r="L23" s="159"/>
    </row>
    <row r="24" spans="1:12" ht="30" x14ac:dyDescent="0.25">
      <c r="A24" s="179"/>
      <c r="B24" s="155"/>
      <c r="C24" s="155"/>
      <c r="D24" s="170"/>
      <c r="E24" s="171"/>
      <c r="F24" s="2" t="s">
        <v>35</v>
      </c>
      <c r="G24" s="19"/>
      <c r="H24" s="9">
        <v>44652</v>
      </c>
      <c r="I24" s="9">
        <v>44926</v>
      </c>
      <c r="J24" s="14">
        <v>0.3</v>
      </c>
      <c r="K24" s="15">
        <v>0.9</v>
      </c>
      <c r="L24" s="159"/>
    </row>
    <row r="25" spans="1:12" ht="45" x14ac:dyDescent="0.25">
      <c r="A25" s="179"/>
      <c r="B25" s="155"/>
      <c r="C25" s="155"/>
      <c r="D25" s="170"/>
      <c r="E25" s="171"/>
      <c r="F25" s="2" t="s">
        <v>36</v>
      </c>
      <c r="G25" s="19"/>
      <c r="H25" s="9">
        <v>44652</v>
      </c>
      <c r="I25" s="9">
        <v>44926</v>
      </c>
      <c r="J25" s="14">
        <v>0.2</v>
      </c>
      <c r="K25" s="15">
        <v>0.5</v>
      </c>
      <c r="L25" s="159"/>
    </row>
    <row r="26" spans="1:12" ht="30" x14ac:dyDescent="0.25">
      <c r="A26" s="180"/>
      <c r="B26" s="153"/>
      <c r="C26" s="153"/>
      <c r="D26" s="161"/>
      <c r="E26" s="163"/>
      <c r="F26" s="2" t="s">
        <v>193</v>
      </c>
      <c r="G26" s="19"/>
      <c r="H26" s="9">
        <v>44865</v>
      </c>
      <c r="I26" s="9">
        <v>44926</v>
      </c>
      <c r="J26" s="14">
        <v>0.1</v>
      </c>
      <c r="K26" s="15"/>
      <c r="L26" s="158"/>
    </row>
    <row r="27" spans="1:12" ht="60" x14ac:dyDescent="0.25">
      <c r="A27" s="178" t="s">
        <v>37</v>
      </c>
      <c r="B27" s="184">
        <v>0.8</v>
      </c>
      <c r="C27" s="164">
        <v>0.72460000000000002</v>
      </c>
      <c r="D27" s="160">
        <v>3.3</v>
      </c>
      <c r="E27" s="162">
        <f>+J27*K27+J28*K28+J29*K29</f>
        <v>0.28200000000000003</v>
      </c>
      <c r="F27" s="28" t="s">
        <v>39</v>
      </c>
      <c r="G27" s="29"/>
      <c r="H27" s="9">
        <v>44652</v>
      </c>
      <c r="I27" s="9">
        <v>44926</v>
      </c>
      <c r="J27" s="14">
        <v>0.4</v>
      </c>
      <c r="K27" s="15">
        <v>0.33</v>
      </c>
      <c r="L27" s="157"/>
    </row>
    <row r="28" spans="1:12" ht="45" x14ac:dyDescent="0.25">
      <c r="A28" s="179"/>
      <c r="B28" s="165"/>
      <c r="C28" s="165"/>
      <c r="D28" s="170"/>
      <c r="E28" s="171"/>
      <c r="F28" s="2" t="s">
        <v>40</v>
      </c>
      <c r="G28" s="19"/>
      <c r="H28" s="9">
        <v>44562</v>
      </c>
      <c r="I28" s="9">
        <v>44926</v>
      </c>
      <c r="J28" s="14">
        <v>0.3</v>
      </c>
      <c r="K28" s="15">
        <v>0.5</v>
      </c>
      <c r="L28" s="159"/>
    </row>
    <row r="29" spans="1:12" ht="60" x14ac:dyDescent="0.25">
      <c r="A29" s="180"/>
      <c r="B29" s="166"/>
      <c r="C29" s="166"/>
      <c r="D29" s="161"/>
      <c r="E29" s="163"/>
      <c r="F29" s="2" t="s">
        <v>41</v>
      </c>
      <c r="G29" s="19"/>
      <c r="H29" s="9">
        <v>44866</v>
      </c>
      <c r="I29" s="9">
        <v>44926</v>
      </c>
      <c r="J29" s="14">
        <v>0.3</v>
      </c>
      <c r="K29" s="12">
        <v>0</v>
      </c>
      <c r="L29" s="159"/>
    </row>
    <row r="30" spans="1:12" ht="45" x14ac:dyDescent="0.25">
      <c r="A30" s="182" t="s">
        <v>206</v>
      </c>
      <c r="B30" s="152">
        <v>2</v>
      </c>
      <c r="C30" s="152">
        <v>0</v>
      </c>
      <c r="D30" s="160">
        <v>3.33</v>
      </c>
      <c r="E30" s="162">
        <f>+J30*K30+J31*K31</f>
        <v>0.5</v>
      </c>
      <c r="F30" s="2" t="s">
        <v>43</v>
      </c>
      <c r="G30" s="19"/>
      <c r="H30" s="9">
        <v>44562</v>
      </c>
      <c r="I30" s="9">
        <v>44742</v>
      </c>
      <c r="J30" s="14">
        <v>0.5</v>
      </c>
      <c r="K30" s="12">
        <v>1</v>
      </c>
      <c r="L30" s="157"/>
    </row>
    <row r="31" spans="1:12" ht="26.25" customHeight="1" x14ac:dyDescent="0.25">
      <c r="A31" s="183"/>
      <c r="B31" s="153"/>
      <c r="C31" s="153"/>
      <c r="D31" s="161"/>
      <c r="E31" s="163"/>
      <c r="F31" s="6" t="s">
        <v>44</v>
      </c>
      <c r="G31" s="20"/>
      <c r="H31" s="9">
        <v>44743</v>
      </c>
      <c r="I31" s="9">
        <v>44926</v>
      </c>
      <c r="J31" s="14">
        <v>0.5</v>
      </c>
      <c r="K31" s="12">
        <v>0</v>
      </c>
      <c r="L31" s="158"/>
    </row>
    <row r="32" spans="1:12" ht="30" x14ac:dyDescent="0.25">
      <c r="A32" s="178" t="s">
        <v>45</v>
      </c>
      <c r="B32" s="167">
        <v>400</v>
      </c>
      <c r="C32" s="167">
        <v>14.9</v>
      </c>
      <c r="D32" s="160">
        <v>3.33</v>
      </c>
      <c r="E32" s="162">
        <f>+J32*K32+J33*K33+J34*K34+J35*K35+J36*K36</f>
        <v>0.43800000000000006</v>
      </c>
      <c r="F32" s="28" t="s">
        <v>47</v>
      </c>
      <c r="G32" s="29"/>
      <c r="H32" s="9">
        <v>44562</v>
      </c>
      <c r="I32" s="9">
        <v>44926</v>
      </c>
      <c r="J32" s="14">
        <v>0.2</v>
      </c>
      <c r="K32" s="12">
        <v>0.49</v>
      </c>
      <c r="L32" s="157"/>
    </row>
    <row r="33" spans="1:12" ht="45" x14ac:dyDescent="0.25">
      <c r="A33" s="179"/>
      <c r="B33" s="165"/>
      <c r="C33" s="165"/>
      <c r="D33" s="170"/>
      <c r="E33" s="171"/>
      <c r="F33" s="2" t="s">
        <v>49</v>
      </c>
      <c r="G33" s="19"/>
      <c r="H33" s="9">
        <v>44562</v>
      </c>
      <c r="I33" s="9">
        <v>44895</v>
      </c>
      <c r="J33" s="14">
        <v>0.2</v>
      </c>
      <c r="K33" s="12">
        <v>0.35</v>
      </c>
      <c r="L33" s="159"/>
    </row>
    <row r="34" spans="1:12" ht="30" x14ac:dyDescent="0.25">
      <c r="A34" s="179"/>
      <c r="B34" s="165"/>
      <c r="C34" s="165"/>
      <c r="D34" s="170"/>
      <c r="E34" s="171"/>
      <c r="F34" s="2" t="s">
        <v>50</v>
      </c>
      <c r="G34" s="19"/>
      <c r="H34" s="9">
        <v>44562</v>
      </c>
      <c r="I34" s="9">
        <v>44926</v>
      </c>
      <c r="J34" s="14">
        <v>0.2</v>
      </c>
      <c r="K34" s="13">
        <v>0.1</v>
      </c>
      <c r="L34" s="159"/>
    </row>
    <row r="35" spans="1:12" ht="30" x14ac:dyDescent="0.25">
      <c r="A35" s="179"/>
      <c r="B35" s="165"/>
      <c r="C35" s="165"/>
      <c r="D35" s="170"/>
      <c r="E35" s="171"/>
      <c r="F35" s="2" t="s">
        <v>51</v>
      </c>
      <c r="G35" s="19"/>
      <c r="H35" s="9">
        <v>44562</v>
      </c>
      <c r="I35" s="9">
        <v>44926</v>
      </c>
      <c r="J35" s="14">
        <v>0.2</v>
      </c>
      <c r="K35" s="12">
        <v>0.5</v>
      </c>
      <c r="L35" s="159"/>
    </row>
    <row r="36" spans="1:12" ht="45" x14ac:dyDescent="0.25">
      <c r="A36" s="180"/>
      <c r="B36" s="166"/>
      <c r="C36" s="166"/>
      <c r="D36" s="161"/>
      <c r="E36" s="163"/>
      <c r="F36" s="2" t="s">
        <v>52</v>
      </c>
      <c r="G36" s="19"/>
      <c r="H36" s="9">
        <v>44562</v>
      </c>
      <c r="I36" s="9">
        <v>44926</v>
      </c>
      <c r="J36" s="14">
        <v>0.2</v>
      </c>
      <c r="K36" s="12">
        <v>0.75</v>
      </c>
      <c r="L36" s="158"/>
    </row>
    <row r="37" spans="1:12" ht="90" x14ac:dyDescent="0.25">
      <c r="A37" s="4" t="s">
        <v>53</v>
      </c>
      <c r="B37" s="40">
        <v>1</v>
      </c>
      <c r="C37" s="40">
        <v>0</v>
      </c>
      <c r="D37" s="5">
        <v>3.33</v>
      </c>
      <c r="E37" s="11">
        <f>+J37*K37</f>
        <v>0.66</v>
      </c>
      <c r="F37" s="6" t="s">
        <v>54</v>
      </c>
      <c r="G37" s="21">
        <v>43800000</v>
      </c>
      <c r="H37" s="9">
        <v>44593</v>
      </c>
      <c r="I37" s="9">
        <v>44834</v>
      </c>
      <c r="J37" s="14">
        <v>1</v>
      </c>
      <c r="K37" s="12">
        <v>0.66</v>
      </c>
      <c r="L37" s="16"/>
    </row>
    <row r="38" spans="1:12" ht="90" x14ac:dyDescent="0.25">
      <c r="A38" s="178" t="s">
        <v>55</v>
      </c>
      <c r="B38" s="156">
        <v>6.1400000000000003E-2</v>
      </c>
      <c r="C38" s="156">
        <v>2.9499999999999998E-2</v>
      </c>
      <c r="D38" s="160">
        <v>3</v>
      </c>
      <c r="E38" s="162">
        <f>+J38*K38+J39*K39+J40*K40</f>
        <v>0.53734000000000004</v>
      </c>
      <c r="F38" s="2" t="s">
        <v>57</v>
      </c>
      <c r="G38" s="19"/>
      <c r="H38" s="9">
        <v>44562</v>
      </c>
      <c r="I38" s="9">
        <v>44592</v>
      </c>
      <c r="J38" s="14">
        <v>0.2</v>
      </c>
      <c r="K38" s="12">
        <v>1</v>
      </c>
      <c r="L38" s="157"/>
    </row>
    <row r="39" spans="1:12" ht="30" x14ac:dyDescent="0.25">
      <c r="A39" s="179"/>
      <c r="B39" s="155"/>
      <c r="C39" s="155"/>
      <c r="D39" s="170"/>
      <c r="E39" s="171"/>
      <c r="F39" s="2" t="s">
        <v>58</v>
      </c>
      <c r="G39" s="19">
        <v>80000000</v>
      </c>
      <c r="H39" s="9">
        <v>44593</v>
      </c>
      <c r="I39" s="9">
        <v>44926</v>
      </c>
      <c r="J39" s="14">
        <v>0.6</v>
      </c>
      <c r="K39" s="12">
        <v>0.47889999999999999</v>
      </c>
      <c r="L39" s="159"/>
    </row>
    <row r="40" spans="1:12" ht="45" x14ac:dyDescent="0.25">
      <c r="A40" s="180"/>
      <c r="B40" s="155"/>
      <c r="C40" s="153"/>
      <c r="D40" s="161"/>
      <c r="E40" s="163"/>
      <c r="F40" s="2" t="s">
        <v>60</v>
      </c>
      <c r="G40" s="19"/>
      <c r="H40" s="9">
        <v>44896</v>
      </c>
      <c r="I40" s="9">
        <v>44926</v>
      </c>
      <c r="J40" s="14">
        <v>0.2</v>
      </c>
      <c r="K40" s="12">
        <v>0.25</v>
      </c>
      <c r="L40" s="158"/>
    </row>
    <row r="41" spans="1:12" ht="45" x14ac:dyDescent="0.25">
      <c r="A41" s="185" t="s">
        <v>207</v>
      </c>
      <c r="B41" s="150">
        <v>6</v>
      </c>
      <c r="C41" s="188">
        <v>0</v>
      </c>
      <c r="D41" s="160">
        <v>3.33</v>
      </c>
      <c r="E41" s="162">
        <f>+J41*K41+J42*K42+J43*K43</f>
        <v>0.25</v>
      </c>
      <c r="F41" s="2" t="s">
        <v>63</v>
      </c>
      <c r="G41" s="22"/>
      <c r="H41" s="9">
        <v>44562</v>
      </c>
      <c r="I41" s="9">
        <v>44803</v>
      </c>
      <c r="J41" s="14">
        <v>0.25</v>
      </c>
      <c r="K41" s="12">
        <v>1</v>
      </c>
      <c r="L41" s="157"/>
    </row>
    <row r="42" spans="1:12" ht="30" x14ac:dyDescent="0.25">
      <c r="A42" s="186"/>
      <c r="B42" s="192"/>
      <c r="C42" s="189"/>
      <c r="D42" s="170"/>
      <c r="E42" s="171"/>
      <c r="F42" s="24" t="s">
        <v>64</v>
      </c>
      <c r="G42" s="26">
        <v>2850000000</v>
      </c>
      <c r="H42" s="25">
        <v>44743</v>
      </c>
      <c r="I42" s="9">
        <v>44865</v>
      </c>
      <c r="J42" s="14">
        <v>0.3</v>
      </c>
      <c r="K42" s="12">
        <v>0</v>
      </c>
      <c r="L42" s="159"/>
    </row>
    <row r="43" spans="1:12" ht="30" x14ac:dyDescent="0.25">
      <c r="A43" s="187"/>
      <c r="B43" s="151"/>
      <c r="C43" s="190"/>
      <c r="D43" s="161"/>
      <c r="E43" s="163"/>
      <c r="F43" s="2" t="s">
        <v>65</v>
      </c>
      <c r="G43" s="23"/>
      <c r="H43" s="9">
        <v>44773</v>
      </c>
      <c r="I43" s="9">
        <v>44926</v>
      </c>
      <c r="J43" s="14">
        <v>0.45</v>
      </c>
      <c r="K43" s="12">
        <v>0</v>
      </c>
      <c r="L43" s="158"/>
    </row>
    <row r="44" spans="1:12" ht="60" x14ac:dyDescent="0.25">
      <c r="A44" s="178" t="s">
        <v>66</v>
      </c>
      <c r="B44" s="191">
        <v>1</v>
      </c>
      <c r="C44" s="154">
        <v>0.5</v>
      </c>
      <c r="D44" s="160">
        <v>3</v>
      </c>
      <c r="E44" s="162">
        <f>+J44*K44+J45*K45+J46*K46</f>
        <v>0.53</v>
      </c>
      <c r="F44" s="2" t="s">
        <v>67</v>
      </c>
      <c r="G44" s="19"/>
      <c r="H44" s="9">
        <v>44652</v>
      </c>
      <c r="I44" s="9">
        <v>44926</v>
      </c>
      <c r="J44" s="14">
        <v>0.3</v>
      </c>
      <c r="K44" s="12">
        <v>0.6</v>
      </c>
      <c r="L44" s="157"/>
    </row>
    <row r="45" spans="1:12" ht="45" x14ac:dyDescent="0.25">
      <c r="A45" s="179"/>
      <c r="B45" s="155"/>
      <c r="C45" s="155"/>
      <c r="D45" s="170"/>
      <c r="E45" s="171"/>
      <c r="F45" s="2" t="s">
        <v>68</v>
      </c>
      <c r="G45" s="19">
        <v>135600000</v>
      </c>
      <c r="H45" s="9">
        <v>44621</v>
      </c>
      <c r="I45" s="9">
        <v>44926</v>
      </c>
      <c r="J45" s="14">
        <v>0.4</v>
      </c>
      <c r="K45" s="12">
        <v>0.5</v>
      </c>
      <c r="L45" s="159"/>
    </row>
    <row r="46" spans="1:12" ht="30" x14ac:dyDescent="0.25">
      <c r="A46" s="180"/>
      <c r="B46" s="153"/>
      <c r="C46" s="153"/>
      <c r="D46" s="161"/>
      <c r="E46" s="163"/>
      <c r="F46" s="2" t="s">
        <v>69</v>
      </c>
      <c r="G46" s="19">
        <v>30400000</v>
      </c>
      <c r="H46" s="9">
        <v>44593</v>
      </c>
      <c r="I46" s="9">
        <v>44926</v>
      </c>
      <c r="J46" s="14">
        <v>0.3</v>
      </c>
      <c r="K46" s="12">
        <v>0.5</v>
      </c>
      <c r="L46" s="158"/>
    </row>
    <row r="47" spans="1:12" ht="60" x14ac:dyDescent="0.25">
      <c r="A47" s="178" t="s">
        <v>70</v>
      </c>
      <c r="B47" s="152">
        <v>2</v>
      </c>
      <c r="C47" s="152">
        <v>1</v>
      </c>
      <c r="D47" s="160">
        <v>3.33</v>
      </c>
      <c r="E47" s="162">
        <f>+J47*K47+J48*K48+J49*K49</f>
        <v>0.67500000000000004</v>
      </c>
      <c r="F47" s="2" t="s">
        <v>72</v>
      </c>
      <c r="G47" s="19">
        <v>172500000</v>
      </c>
      <c r="H47" s="9">
        <v>44652</v>
      </c>
      <c r="I47" s="9">
        <v>44803</v>
      </c>
      <c r="J47" s="14">
        <v>0.5</v>
      </c>
      <c r="K47" s="12">
        <v>0.75</v>
      </c>
      <c r="L47" s="157"/>
    </row>
    <row r="48" spans="1:12" ht="60" x14ac:dyDescent="0.25">
      <c r="A48" s="179"/>
      <c r="B48" s="155"/>
      <c r="C48" s="155"/>
      <c r="D48" s="170"/>
      <c r="E48" s="171"/>
      <c r="F48" s="2" t="s">
        <v>73</v>
      </c>
      <c r="G48" s="19"/>
      <c r="H48" s="9">
        <v>44576</v>
      </c>
      <c r="I48" s="9">
        <v>44742</v>
      </c>
      <c r="J48" s="14">
        <v>0.3</v>
      </c>
      <c r="K48" s="12">
        <v>1</v>
      </c>
      <c r="L48" s="159"/>
    </row>
    <row r="49" spans="1:14" ht="45" x14ac:dyDescent="0.25">
      <c r="A49" s="180"/>
      <c r="B49" s="153"/>
      <c r="C49" s="153"/>
      <c r="D49" s="161"/>
      <c r="E49" s="163"/>
      <c r="F49" s="2" t="s">
        <v>74</v>
      </c>
      <c r="G49" s="19"/>
      <c r="H49" s="9">
        <v>44743</v>
      </c>
      <c r="I49" s="9">
        <v>44926</v>
      </c>
      <c r="J49" s="14">
        <v>0.2</v>
      </c>
      <c r="K49" s="12">
        <v>0</v>
      </c>
      <c r="L49" s="158"/>
    </row>
    <row r="50" spans="1:14" ht="45" x14ac:dyDescent="0.25">
      <c r="A50" s="178" t="s">
        <v>75</v>
      </c>
      <c r="B50" s="154">
        <v>0.87</v>
      </c>
      <c r="C50" s="156">
        <v>0.29680000000000001</v>
      </c>
      <c r="D50" s="160">
        <v>4</v>
      </c>
      <c r="E50" s="162">
        <f>+J50*K50+J51*K51+J52*K52+J53*K53+J54*K54</f>
        <v>0.29499999999999998</v>
      </c>
      <c r="F50" s="2" t="s">
        <v>77</v>
      </c>
      <c r="G50" s="19"/>
      <c r="H50" s="9">
        <v>44713</v>
      </c>
      <c r="I50" s="9">
        <v>44926</v>
      </c>
      <c r="J50" s="14">
        <v>0.15</v>
      </c>
      <c r="K50" s="12">
        <v>0.25</v>
      </c>
      <c r="L50" s="175"/>
    </row>
    <row r="51" spans="1:14" ht="60" x14ac:dyDescent="0.25">
      <c r="A51" s="179"/>
      <c r="B51" s="155"/>
      <c r="C51" s="155"/>
      <c r="D51" s="170"/>
      <c r="E51" s="171"/>
      <c r="F51" s="2" t="s">
        <v>78</v>
      </c>
      <c r="G51" s="19"/>
      <c r="H51" s="9">
        <v>44562</v>
      </c>
      <c r="I51" s="9">
        <v>44926</v>
      </c>
      <c r="J51" s="14">
        <v>0.1</v>
      </c>
      <c r="K51" s="12">
        <v>0.5</v>
      </c>
      <c r="L51" s="159"/>
    </row>
    <row r="52" spans="1:14" ht="60" x14ac:dyDescent="0.25">
      <c r="A52" s="179"/>
      <c r="B52" s="155"/>
      <c r="C52" s="155"/>
      <c r="D52" s="170"/>
      <c r="E52" s="171"/>
      <c r="F52" s="2" t="s">
        <v>79</v>
      </c>
      <c r="G52" s="19"/>
      <c r="H52" s="9">
        <v>44713</v>
      </c>
      <c r="I52" s="9">
        <v>44926</v>
      </c>
      <c r="J52" s="14">
        <v>0.15</v>
      </c>
      <c r="K52" s="12">
        <v>0.25</v>
      </c>
      <c r="L52" s="159"/>
    </row>
    <row r="53" spans="1:14" ht="45" x14ac:dyDescent="0.25">
      <c r="A53" s="179"/>
      <c r="B53" s="155"/>
      <c r="C53" s="155"/>
      <c r="D53" s="170"/>
      <c r="E53" s="171"/>
      <c r="F53" s="2" t="s">
        <v>80</v>
      </c>
      <c r="G53" s="19">
        <v>82818044550</v>
      </c>
      <c r="H53" s="9">
        <v>44562</v>
      </c>
      <c r="I53" s="9">
        <v>44926</v>
      </c>
      <c r="J53" s="14">
        <v>0.4</v>
      </c>
      <c r="K53" s="12">
        <v>0.3</v>
      </c>
      <c r="L53" s="159"/>
    </row>
    <row r="54" spans="1:14" ht="45" x14ac:dyDescent="0.25">
      <c r="A54" s="180"/>
      <c r="B54" s="153"/>
      <c r="C54" s="153"/>
      <c r="D54" s="161"/>
      <c r="E54" s="163"/>
      <c r="F54" s="2" t="s">
        <v>81</v>
      </c>
      <c r="G54" s="19"/>
      <c r="H54" s="9">
        <v>44713</v>
      </c>
      <c r="I54" s="9">
        <v>44926</v>
      </c>
      <c r="J54" s="14">
        <v>0.2</v>
      </c>
      <c r="K54" s="12">
        <v>0.25</v>
      </c>
      <c r="L54" s="158"/>
    </row>
    <row r="55" spans="1:14" ht="45" x14ac:dyDescent="0.25">
      <c r="A55" s="2" t="s">
        <v>82</v>
      </c>
      <c r="B55" s="41">
        <v>3</v>
      </c>
      <c r="C55" s="41">
        <v>0</v>
      </c>
      <c r="D55" s="5">
        <v>3.8</v>
      </c>
      <c r="E55" s="11">
        <f>+J55*K55</f>
        <v>0.33329999999999999</v>
      </c>
      <c r="F55" s="2" t="s">
        <v>83</v>
      </c>
      <c r="G55" s="19"/>
      <c r="H55" s="9">
        <v>44621</v>
      </c>
      <c r="I55" s="9">
        <v>44926</v>
      </c>
      <c r="J55" s="14">
        <v>1</v>
      </c>
      <c r="K55" s="12">
        <v>0.33329999999999999</v>
      </c>
      <c r="L55" s="16"/>
    </row>
    <row r="56" spans="1:14" ht="60" x14ac:dyDescent="0.25">
      <c r="A56" s="185" t="s">
        <v>208</v>
      </c>
      <c r="B56" s="150">
        <v>12</v>
      </c>
      <c r="C56" s="150">
        <v>3</v>
      </c>
      <c r="D56" s="193">
        <v>2.69</v>
      </c>
      <c r="E56" s="162">
        <f>+J56*K56+J57*K57+J58*K58</f>
        <v>0.5</v>
      </c>
      <c r="F56" s="2" t="s">
        <v>85</v>
      </c>
      <c r="G56" s="19"/>
      <c r="H56" s="9">
        <v>44562</v>
      </c>
      <c r="I56" s="9">
        <v>44926</v>
      </c>
      <c r="J56" s="14">
        <v>0.3</v>
      </c>
      <c r="K56" s="12">
        <v>0.5</v>
      </c>
      <c r="L56" s="157"/>
    </row>
    <row r="57" spans="1:14" ht="30" x14ac:dyDescent="0.25">
      <c r="A57" s="186"/>
      <c r="B57" s="151"/>
      <c r="C57" s="151"/>
      <c r="D57" s="194"/>
      <c r="E57" s="171"/>
      <c r="F57" s="2" t="s">
        <v>86</v>
      </c>
      <c r="G57" s="19"/>
      <c r="H57" s="9">
        <v>44562</v>
      </c>
      <c r="I57" s="9">
        <v>44926</v>
      </c>
      <c r="J57" s="14">
        <v>0.1</v>
      </c>
      <c r="K57" s="12">
        <v>0.5</v>
      </c>
      <c r="L57" s="159"/>
    </row>
    <row r="58" spans="1:14" ht="75" x14ac:dyDescent="0.25">
      <c r="A58" s="187"/>
      <c r="B58" s="38">
        <v>8</v>
      </c>
      <c r="C58" s="39">
        <v>1</v>
      </c>
      <c r="D58" s="161"/>
      <c r="E58" s="163"/>
      <c r="F58" s="2" t="s">
        <v>87</v>
      </c>
      <c r="G58" s="19"/>
      <c r="H58" s="9">
        <v>44562</v>
      </c>
      <c r="I58" s="9">
        <v>44926</v>
      </c>
      <c r="J58" s="14">
        <v>0.6</v>
      </c>
      <c r="K58" s="12">
        <v>0.5</v>
      </c>
      <c r="L58" s="158"/>
    </row>
    <row r="59" spans="1:14" ht="30" x14ac:dyDescent="0.25">
      <c r="A59" s="178" t="s">
        <v>209</v>
      </c>
      <c r="B59" s="155">
        <v>12</v>
      </c>
      <c r="C59" s="152">
        <v>0</v>
      </c>
      <c r="D59" s="160">
        <v>3.8</v>
      </c>
      <c r="E59" s="162">
        <f>+J59*K59+J60*K60</f>
        <v>0.42499999999999999</v>
      </c>
      <c r="F59" s="2" t="s">
        <v>90</v>
      </c>
      <c r="G59" s="42">
        <v>700000000</v>
      </c>
      <c r="H59" s="9">
        <v>44621</v>
      </c>
      <c r="I59" s="9">
        <v>44926</v>
      </c>
      <c r="J59" s="14">
        <v>0.5</v>
      </c>
      <c r="K59" s="12">
        <v>0.5</v>
      </c>
      <c r="L59" s="157"/>
      <c r="N59">
        <f>+J59*K59</f>
        <v>0.25</v>
      </c>
    </row>
    <row r="60" spans="1:14" ht="27" customHeight="1" x14ac:dyDescent="0.25">
      <c r="A60" s="180"/>
      <c r="B60" s="153"/>
      <c r="C60" s="153"/>
      <c r="D60" s="161"/>
      <c r="E60" s="163"/>
      <c r="F60" s="2" t="s">
        <v>190</v>
      </c>
      <c r="G60" s="32"/>
      <c r="H60" s="9">
        <v>44621</v>
      </c>
      <c r="I60" s="9">
        <v>44926</v>
      </c>
      <c r="J60" s="14">
        <v>0.5</v>
      </c>
      <c r="K60" s="12">
        <v>0.35</v>
      </c>
      <c r="L60" s="158"/>
      <c r="N60">
        <f>+J60*K60</f>
        <v>0.17499999999999999</v>
      </c>
    </row>
    <row r="61" spans="1:14" ht="30" x14ac:dyDescent="0.25">
      <c r="A61" s="178" t="s">
        <v>92</v>
      </c>
      <c r="B61" s="152">
        <v>5</v>
      </c>
      <c r="C61" s="152">
        <v>3</v>
      </c>
      <c r="D61" s="160">
        <v>3.8</v>
      </c>
      <c r="E61" s="162">
        <f>+J61*K61+J62*K62</f>
        <v>0.52500000000000002</v>
      </c>
      <c r="F61" s="2" t="s">
        <v>94</v>
      </c>
      <c r="G61" s="168">
        <v>700000000</v>
      </c>
      <c r="H61" s="9">
        <v>44562</v>
      </c>
      <c r="I61" s="9">
        <v>44926</v>
      </c>
      <c r="J61" s="14">
        <v>0.5</v>
      </c>
      <c r="K61" s="12">
        <v>0.8</v>
      </c>
      <c r="L61" s="157"/>
    </row>
    <row r="62" spans="1:14" ht="45" x14ac:dyDescent="0.25">
      <c r="A62" s="180"/>
      <c r="B62" s="153"/>
      <c r="C62" s="153"/>
      <c r="D62" s="161"/>
      <c r="E62" s="163"/>
      <c r="F62" s="2" t="s">
        <v>95</v>
      </c>
      <c r="G62" s="169"/>
      <c r="H62" s="9">
        <v>44562</v>
      </c>
      <c r="I62" s="9">
        <v>44926</v>
      </c>
      <c r="J62" s="14">
        <v>0.5</v>
      </c>
      <c r="K62" s="12">
        <v>0.25</v>
      </c>
      <c r="L62" s="158"/>
    </row>
    <row r="63" spans="1:14" ht="30" x14ac:dyDescent="0.25">
      <c r="A63" s="178" t="s">
        <v>210</v>
      </c>
      <c r="B63" s="152">
        <v>2</v>
      </c>
      <c r="C63" s="152">
        <v>1</v>
      </c>
      <c r="D63" s="160">
        <v>6</v>
      </c>
      <c r="E63" s="162">
        <f>+J63*K63+J64*K64</f>
        <v>0.45</v>
      </c>
      <c r="F63" s="2" t="s">
        <v>97</v>
      </c>
      <c r="G63" s="19"/>
      <c r="H63" s="9">
        <v>44713</v>
      </c>
      <c r="I63" s="9">
        <v>44926</v>
      </c>
      <c r="J63" s="14">
        <v>0.5</v>
      </c>
      <c r="K63" s="12">
        <v>0.9</v>
      </c>
      <c r="L63" s="157"/>
    </row>
    <row r="64" spans="1:14" ht="45" x14ac:dyDescent="0.25">
      <c r="A64" s="180"/>
      <c r="B64" s="153"/>
      <c r="C64" s="153"/>
      <c r="D64" s="161"/>
      <c r="E64" s="163"/>
      <c r="F64" s="2" t="s">
        <v>98</v>
      </c>
      <c r="G64" s="19"/>
      <c r="H64" s="9">
        <v>44713</v>
      </c>
      <c r="I64" s="9">
        <v>44926</v>
      </c>
      <c r="J64" s="14">
        <v>0.5</v>
      </c>
      <c r="K64" s="12">
        <v>0</v>
      </c>
      <c r="L64" s="158"/>
    </row>
    <row r="65" spans="1:12" ht="30" x14ac:dyDescent="0.25">
      <c r="A65" s="178" t="s">
        <v>99</v>
      </c>
      <c r="B65" s="152">
        <v>5</v>
      </c>
      <c r="C65" s="152">
        <v>0</v>
      </c>
      <c r="D65" s="160">
        <v>6</v>
      </c>
      <c r="E65" s="162">
        <f>+J65*K65+J66*K66</f>
        <v>0.16664999999999999</v>
      </c>
      <c r="F65" s="2" t="s">
        <v>101</v>
      </c>
      <c r="G65" s="19"/>
      <c r="H65" s="9">
        <v>44652</v>
      </c>
      <c r="I65" s="9">
        <v>44926</v>
      </c>
      <c r="J65" s="14">
        <v>0.5</v>
      </c>
      <c r="K65" s="12">
        <v>0.33329999999999999</v>
      </c>
      <c r="L65" s="157"/>
    </row>
    <row r="66" spans="1:12" x14ac:dyDescent="0.25">
      <c r="A66" s="180"/>
      <c r="B66" s="153"/>
      <c r="C66" s="153"/>
      <c r="D66" s="161"/>
      <c r="E66" s="163"/>
      <c r="F66" s="2" t="s">
        <v>102</v>
      </c>
      <c r="G66" s="19"/>
      <c r="H66" s="9">
        <v>44743</v>
      </c>
      <c r="I66" s="9">
        <v>44926</v>
      </c>
      <c r="J66" s="14">
        <v>0.5</v>
      </c>
      <c r="K66" s="12">
        <v>0</v>
      </c>
      <c r="L66" s="158"/>
    </row>
    <row r="67" spans="1:12" ht="39" customHeight="1" x14ac:dyDescent="0.25">
      <c r="A67" s="178" t="s">
        <v>103</v>
      </c>
      <c r="B67" s="152">
        <v>3</v>
      </c>
      <c r="C67" s="152">
        <v>0</v>
      </c>
      <c r="D67" s="160">
        <v>3.8</v>
      </c>
      <c r="E67" s="162">
        <f>+J67*K67+J68*K68</f>
        <v>0.32500000000000001</v>
      </c>
      <c r="F67" s="2" t="s">
        <v>105</v>
      </c>
      <c r="G67" s="19"/>
      <c r="H67" s="9">
        <v>44621</v>
      </c>
      <c r="I67" s="9">
        <v>44926</v>
      </c>
      <c r="J67" s="14">
        <v>0.5</v>
      </c>
      <c r="K67" s="12">
        <v>0.5</v>
      </c>
      <c r="L67" s="157"/>
    </row>
    <row r="68" spans="1:12" ht="58.5" customHeight="1" x14ac:dyDescent="0.25">
      <c r="A68" s="180"/>
      <c r="B68" s="153"/>
      <c r="C68" s="153"/>
      <c r="D68" s="161"/>
      <c r="E68" s="163"/>
      <c r="F68" s="2" t="s">
        <v>106</v>
      </c>
      <c r="G68" s="19"/>
      <c r="H68" s="9">
        <v>44621</v>
      </c>
      <c r="I68" s="9">
        <v>44926</v>
      </c>
      <c r="J68" s="14">
        <v>0.5</v>
      </c>
      <c r="K68" s="12">
        <v>0.15</v>
      </c>
      <c r="L68" s="158"/>
    </row>
    <row r="69" spans="1:12" x14ac:dyDescent="0.25">
      <c r="A69" s="139" t="s">
        <v>108</v>
      </c>
      <c r="B69" s="152">
        <v>6</v>
      </c>
      <c r="C69" s="152">
        <v>5</v>
      </c>
      <c r="D69" s="160">
        <v>6</v>
      </c>
      <c r="E69" s="162">
        <f>+J69*K69+J70*K70</f>
        <v>0.74665000000000004</v>
      </c>
      <c r="F69" s="2" t="s">
        <v>110</v>
      </c>
      <c r="G69" s="19">
        <v>291500000</v>
      </c>
      <c r="H69" s="9">
        <v>44652</v>
      </c>
      <c r="I69" s="9">
        <v>44926</v>
      </c>
      <c r="J69" s="14">
        <v>0.5</v>
      </c>
      <c r="K69" s="12">
        <v>0.83330000000000004</v>
      </c>
      <c r="L69" s="157"/>
    </row>
    <row r="70" spans="1:12" ht="63" customHeight="1" x14ac:dyDescent="0.25">
      <c r="A70" s="141"/>
      <c r="B70" s="153"/>
      <c r="C70" s="153"/>
      <c r="D70" s="161"/>
      <c r="E70" s="163"/>
      <c r="F70" s="2" t="s">
        <v>112</v>
      </c>
      <c r="G70" s="19"/>
      <c r="H70" s="9">
        <v>44652</v>
      </c>
      <c r="I70" s="9">
        <v>44926</v>
      </c>
      <c r="J70" s="14">
        <v>0.5</v>
      </c>
      <c r="K70" s="12">
        <v>0.66</v>
      </c>
      <c r="L70" s="158"/>
    </row>
    <row r="71" spans="1:12" ht="45" x14ac:dyDescent="0.25">
      <c r="A71" s="178" t="s">
        <v>113</v>
      </c>
      <c r="B71" s="154">
        <v>1</v>
      </c>
      <c r="C71" s="154">
        <v>0.62</v>
      </c>
      <c r="D71" s="160">
        <v>3</v>
      </c>
      <c r="E71" s="162">
        <f>+J71*K71+J72*K72+J73*K73</f>
        <v>0.66999999999999993</v>
      </c>
      <c r="F71" s="2" t="s">
        <v>115</v>
      </c>
      <c r="G71" s="19"/>
      <c r="H71" s="9">
        <v>44562</v>
      </c>
      <c r="I71" s="9">
        <v>44648</v>
      </c>
      <c r="J71" s="14">
        <v>0.3</v>
      </c>
      <c r="K71" s="12">
        <v>1</v>
      </c>
      <c r="L71" s="157"/>
    </row>
    <row r="72" spans="1:12" ht="45" x14ac:dyDescent="0.25">
      <c r="A72" s="179"/>
      <c r="B72" s="155"/>
      <c r="C72" s="155"/>
      <c r="D72" s="170"/>
      <c r="E72" s="171"/>
      <c r="F72" s="2" t="s">
        <v>116</v>
      </c>
      <c r="G72" s="19"/>
      <c r="H72" s="9">
        <v>44562</v>
      </c>
      <c r="I72" s="9">
        <v>44926</v>
      </c>
      <c r="J72" s="14">
        <v>0.5</v>
      </c>
      <c r="K72" s="12">
        <v>0.62</v>
      </c>
      <c r="L72" s="159"/>
    </row>
    <row r="73" spans="1:12" ht="45" x14ac:dyDescent="0.25">
      <c r="A73" s="180"/>
      <c r="B73" s="153"/>
      <c r="C73" s="153"/>
      <c r="D73" s="161"/>
      <c r="E73" s="163"/>
      <c r="F73" s="2" t="s">
        <v>117</v>
      </c>
      <c r="G73" s="19"/>
      <c r="H73" s="9">
        <v>44652</v>
      </c>
      <c r="I73" s="9">
        <v>44926</v>
      </c>
      <c r="J73" s="14">
        <v>0.2</v>
      </c>
      <c r="K73" s="12">
        <v>0.3</v>
      </c>
      <c r="L73" s="158"/>
    </row>
    <row r="74" spans="1:12" ht="45" x14ac:dyDescent="0.25">
      <c r="A74" s="178" t="s">
        <v>118</v>
      </c>
      <c r="B74" s="154">
        <v>1</v>
      </c>
      <c r="C74" s="154">
        <v>0.5</v>
      </c>
      <c r="D74" s="160">
        <v>3</v>
      </c>
      <c r="E74" s="162">
        <f>+J74*K74+J75*K75+J76*K76</f>
        <v>0.5</v>
      </c>
      <c r="F74" s="2" t="s">
        <v>119</v>
      </c>
      <c r="G74" s="19"/>
      <c r="H74" s="9">
        <v>44593</v>
      </c>
      <c r="I74" s="9">
        <v>44651</v>
      </c>
      <c r="J74" s="14">
        <v>0.2</v>
      </c>
      <c r="K74" s="12">
        <v>1</v>
      </c>
      <c r="L74" s="157"/>
    </row>
    <row r="75" spans="1:12" x14ac:dyDescent="0.25">
      <c r="A75" s="179"/>
      <c r="B75" s="155"/>
      <c r="C75" s="155"/>
      <c r="D75" s="170"/>
      <c r="E75" s="171"/>
      <c r="F75" s="2" t="s">
        <v>120</v>
      </c>
      <c r="G75" s="19"/>
      <c r="H75" s="9">
        <v>44652</v>
      </c>
      <c r="I75" s="9">
        <v>44742</v>
      </c>
      <c r="J75" s="14">
        <v>0.6</v>
      </c>
      <c r="K75" s="12">
        <v>0.5</v>
      </c>
      <c r="L75" s="159"/>
    </row>
    <row r="76" spans="1:12" ht="60" x14ac:dyDescent="0.25">
      <c r="A76" s="180"/>
      <c r="B76" s="153"/>
      <c r="C76" s="153"/>
      <c r="D76" s="161"/>
      <c r="E76" s="163"/>
      <c r="F76" s="2" t="s">
        <v>121</v>
      </c>
      <c r="G76" s="19"/>
      <c r="H76" s="9">
        <v>44743</v>
      </c>
      <c r="I76" s="9">
        <v>44926</v>
      </c>
      <c r="J76" s="14">
        <v>0.2</v>
      </c>
      <c r="K76" s="12">
        <v>0</v>
      </c>
      <c r="L76" s="158"/>
    </row>
    <row r="77" spans="1:12" ht="57" customHeight="1" x14ac:dyDescent="0.25">
      <c r="A77" s="195" t="s">
        <v>194</v>
      </c>
      <c r="B77" s="154">
        <v>1</v>
      </c>
      <c r="C77" s="156">
        <v>0.2167</v>
      </c>
      <c r="D77" s="160">
        <v>6</v>
      </c>
      <c r="E77" s="162">
        <f>+J77*K77+J78*K78+J79*K79+J80*K80</f>
        <v>0.23002</v>
      </c>
      <c r="F77" s="2" t="s">
        <v>123</v>
      </c>
      <c r="G77" s="19"/>
      <c r="H77" s="9">
        <v>44562</v>
      </c>
      <c r="I77" s="9">
        <v>44620</v>
      </c>
      <c r="J77" s="14">
        <v>0.05</v>
      </c>
      <c r="K77" s="12">
        <v>1</v>
      </c>
      <c r="L77" s="175"/>
    </row>
    <row r="78" spans="1:12" ht="49.5" customHeight="1" x14ac:dyDescent="0.25">
      <c r="A78" s="196"/>
      <c r="B78" s="155"/>
      <c r="C78" s="155"/>
      <c r="D78" s="170"/>
      <c r="E78" s="171"/>
      <c r="F78" s="2" t="s">
        <v>124</v>
      </c>
      <c r="G78" s="19"/>
      <c r="H78" s="9">
        <v>44562</v>
      </c>
      <c r="I78" s="9">
        <v>44926</v>
      </c>
      <c r="J78" s="14">
        <v>0.25</v>
      </c>
      <c r="K78" s="12">
        <v>0.1</v>
      </c>
      <c r="L78" s="159"/>
    </row>
    <row r="79" spans="1:12" ht="96.75" customHeight="1" x14ac:dyDescent="0.25">
      <c r="A79" s="196"/>
      <c r="B79" s="155"/>
      <c r="C79" s="155"/>
      <c r="D79" s="170"/>
      <c r="E79" s="171"/>
      <c r="F79" s="2" t="s">
        <v>125</v>
      </c>
      <c r="G79" s="19">
        <v>58080000</v>
      </c>
      <c r="H79" s="9">
        <v>44562</v>
      </c>
      <c r="I79" s="9">
        <v>44926</v>
      </c>
      <c r="J79" s="14">
        <v>0.6</v>
      </c>
      <c r="K79" s="12">
        <v>0.2167</v>
      </c>
      <c r="L79" s="159"/>
    </row>
    <row r="80" spans="1:12" ht="75.75" customHeight="1" x14ac:dyDescent="0.25">
      <c r="A80" s="197"/>
      <c r="B80" s="153"/>
      <c r="C80" s="153"/>
      <c r="D80" s="161"/>
      <c r="E80" s="163"/>
      <c r="F80" s="2" t="s">
        <v>127</v>
      </c>
      <c r="G80" s="19"/>
      <c r="H80" s="9">
        <v>44896</v>
      </c>
      <c r="I80" s="9">
        <v>44926</v>
      </c>
      <c r="J80" s="14">
        <v>0.1</v>
      </c>
      <c r="K80" s="12">
        <v>0.25</v>
      </c>
      <c r="L80" s="158"/>
    </row>
    <row r="81" spans="1:12" ht="45.75" customHeight="1" x14ac:dyDescent="0.25">
      <c r="A81" s="178" t="s">
        <v>128</v>
      </c>
      <c r="B81" s="154">
        <v>1</v>
      </c>
      <c r="C81" s="152">
        <v>40</v>
      </c>
      <c r="D81" s="160">
        <v>6</v>
      </c>
      <c r="E81" s="162">
        <f>+J81*K81+J82*K82+J83*K83+J84*K84+J85*K85+J86*K86+J87*K87</f>
        <v>0.52400000000000002</v>
      </c>
      <c r="F81" s="2" t="s">
        <v>130</v>
      </c>
      <c r="G81" s="19"/>
      <c r="H81" s="9">
        <v>44593</v>
      </c>
      <c r="I81" s="9">
        <v>44742</v>
      </c>
      <c r="J81" s="14">
        <v>0.05</v>
      </c>
      <c r="K81" s="12">
        <v>1</v>
      </c>
      <c r="L81" s="157"/>
    </row>
    <row r="82" spans="1:12" ht="45" x14ac:dyDescent="0.25">
      <c r="A82" s="179"/>
      <c r="B82" s="155"/>
      <c r="C82" s="155"/>
      <c r="D82" s="170"/>
      <c r="E82" s="171"/>
      <c r="F82" s="2" t="s">
        <v>131</v>
      </c>
      <c r="G82" s="19"/>
      <c r="H82" s="9">
        <v>44593</v>
      </c>
      <c r="I82" s="9">
        <v>44926</v>
      </c>
      <c r="J82" s="14">
        <v>0.05</v>
      </c>
      <c r="K82" s="12">
        <v>1</v>
      </c>
      <c r="L82" s="159"/>
    </row>
    <row r="83" spans="1:12" ht="30" x14ac:dyDescent="0.25">
      <c r="A83" s="179"/>
      <c r="B83" s="155"/>
      <c r="C83" s="155"/>
      <c r="D83" s="170"/>
      <c r="E83" s="171"/>
      <c r="F83" s="2" t="s">
        <v>132</v>
      </c>
      <c r="G83" s="19"/>
      <c r="H83" s="9">
        <v>44593</v>
      </c>
      <c r="I83" s="9">
        <v>44926</v>
      </c>
      <c r="J83" s="14">
        <v>0.1</v>
      </c>
      <c r="K83" s="12">
        <v>0.4</v>
      </c>
      <c r="L83" s="159"/>
    </row>
    <row r="84" spans="1:12" ht="30" x14ac:dyDescent="0.25">
      <c r="A84" s="179"/>
      <c r="B84" s="155"/>
      <c r="C84" s="155"/>
      <c r="D84" s="170"/>
      <c r="E84" s="171"/>
      <c r="F84" s="2" t="s">
        <v>133</v>
      </c>
      <c r="G84" s="19"/>
      <c r="H84" s="9">
        <v>44593</v>
      </c>
      <c r="I84" s="9">
        <v>44926</v>
      </c>
      <c r="J84" s="14">
        <v>0.2</v>
      </c>
      <c r="K84" s="12">
        <v>0.5</v>
      </c>
      <c r="L84" s="159"/>
    </row>
    <row r="85" spans="1:12" ht="30" x14ac:dyDescent="0.25">
      <c r="A85" s="179"/>
      <c r="B85" s="155"/>
      <c r="C85" s="155"/>
      <c r="D85" s="170"/>
      <c r="E85" s="171"/>
      <c r="F85" s="2" t="s">
        <v>134</v>
      </c>
      <c r="G85" s="19"/>
      <c r="H85" s="9">
        <v>44593</v>
      </c>
      <c r="I85" s="9">
        <v>44926</v>
      </c>
      <c r="J85" s="14">
        <v>0.2</v>
      </c>
      <c r="K85" s="12">
        <v>0.5</v>
      </c>
      <c r="L85" s="159"/>
    </row>
    <row r="86" spans="1:12" ht="45" x14ac:dyDescent="0.25">
      <c r="A86" s="179"/>
      <c r="B86" s="155"/>
      <c r="C86" s="155"/>
      <c r="D86" s="170"/>
      <c r="E86" s="171"/>
      <c r="F86" s="2" t="s">
        <v>135</v>
      </c>
      <c r="G86" s="19"/>
      <c r="H86" s="9">
        <v>44593</v>
      </c>
      <c r="I86" s="9">
        <v>44926</v>
      </c>
      <c r="J86" s="14">
        <v>0.2</v>
      </c>
      <c r="K86" s="12">
        <v>0.5</v>
      </c>
      <c r="L86" s="159"/>
    </row>
    <row r="87" spans="1:12" ht="45" x14ac:dyDescent="0.25">
      <c r="A87" s="180"/>
      <c r="B87" s="153"/>
      <c r="C87" s="153"/>
      <c r="D87" s="161"/>
      <c r="E87" s="163"/>
      <c r="F87" s="2" t="s">
        <v>136</v>
      </c>
      <c r="G87" s="19"/>
      <c r="H87" s="9">
        <v>44593</v>
      </c>
      <c r="I87" s="9">
        <v>44926</v>
      </c>
      <c r="J87" s="14">
        <v>0.2</v>
      </c>
      <c r="K87" s="12">
        <v>0.42</v>
      </c>
      <c r="L87" s="158"/>
    </row>
    <row r="90" spans="1:12" ht="189" customHeight="1" x14ac:dyDescent="0.25">
      <c r="A90" s="142" t="s">
        <v>211</v>
      </c>
      <c r="B90" s="142"/>
      <c r="C90" s="142"/>
      <c r="D90" s="142"/>
      <c r="E90" s="142"/>
      <c r="F90" s="142"/>
      <c r="G90" s="142"/>
      <c r="H90" s="142"/>
      <c r="I90" s="142"/>
      <c r="J90" s="142"/>
      <c r="K90" s="142"/>
      <c r="L90" s="142"/>
    </row>
  </sheetData>
  <mergeCells count="152">
    <mergeCell ref="L77:L80"/>
    <mergeCell ref="L81:L87"/>
    <mergeCell ref="L44:L46"/>
    <mergeCell ref="L47:L49"/>
    <mergeCell ref="L30:L31"/>
    <mergeCell ref="L32:L36"/>
    <mergeCell ref="L38:L40"/>
    <mergeCell ref="L41:L43"/>
    <mergeCell ref="A81:A87"/>
    <mergeCell ref="D81:D87"/>
    <mergeCell ref="E81:E87"/>
    <mergeCell ref="A74:A76"/>
    <mergeCell ref="D74:D76"/>
    <mergeCell ref="E74:E76"/>
    <mergeCell ref="A77:A80"/>
    <mergeCell ref="D77:D80"/>
    <mergeCell ref="E77:E80"/>
    <mergeCell ref="A69:A70"/>
    <mergeCell ref="D69:D70"/>
    <mergeCell ref="E69:E70"/>
    <mergeCell ref="A71:A73"/>
    <mergeCell ref="D71:D73"/>
    <mergeCell ref="E71:E73"/>
    <mergeCell ref="A65:A66"/>
    <mergeCell ref="A67:A68"/>
    <mergeCell ref="D67:D68"/>
    <mergeCell ref="E67:E68"/>
    <mergeCell ref="A61:A62"/>
    <mergeCell ref="D61:D62"/>
    <mergeCell ref="E61:E62"/>
    <mergeCell ref="A63:A64"/>
    <mergeCell ref="D63:D64"/>
    <mergeCell ref="E63:E64"/>
    <mergeCell ref="B61:B62"/>
    <mergeCell ref="C61:C62"/>
    <mergeCell ref="B63:B64"/>
    <mergeCell ref="C63:C64"/>
    <mergeCell ref="B65:B66"/>
    <mergeCell ref="C65:C66"/>
    <mergeCell ref="B67:B68"/>
    <mergeCell ref="C67:C68"/>
    <mergeCell ref="A56:A58"/>
    <mergeCell ref="D56:D58"/>
    <mergeCell ref="E56:E58"/>
    <mergeCell ref="A59:A60"/>
    <mergeCell ref="D59:D60"/>
    <mergeCell ref="E59:E60"/>
    <mergeCell ref="A47:A49"/>
    <mergeCell ref="D47:D49"/>
    <mergeCell ref="E47:E49"/>
    <mergeCell ref="A50:A54"/>
    <mergeCell ref="D50:D54"/>
    <mergeCell ref="E50:E54"/>
    <mergeCell ref="B47:B49"/>
    <mergeCell ref="C47:C49"/>
    <mergeCell ref="B50:B54"/>
    <mergeCell ref="C50:C54"/>
    <mergeCell ref="B59:B60"/>
    <mergeCell ref="C59:C60"/>
    <mergeCell ref="A41:A43"/>
    <mergeCell ref="D41:D43"/>
    <mergeCell ref="E41:E43"/>
    <mergeCell ref="A44:A46"/>
    <mergeCell ref="D44:D46"/>
    <mergeCell ref="E44:E46"/>
    <mergeCell ref="A32:A36"/>
    <mergeCell ref="D32:D36"/>
    <mergeCell ref="E32:E36"/>
    <mergeCell ref="A38:A40"/>
    <mergeCell ref="D38:D40"/>
    <mergeCell ref="E38:E40"/>
    <mergeCell ref="C41:C43"/>
    <mergeCell ref="B44:B46"/>
    <mergeCell ref="C44:C46"/>
    <mergeCell ref="B38:B40"/>
    <mergeCell ref="C38:C40"/>
    <mergeCell ref="B41:B43"/>
    <mergeCell ref="B32:B36"/>
    <mergeCell ref="A30:A31"/>
    <mergeCell ref="D30:D31"/>
    <mergeCell ref="E30:E31"/>
    <mergeCell ref="D22:D26"/>
    <mergeCell ref="E22:E26"/>
    <mergeCell ref="A19:A21"/>
    <mergeCell ref="D19:D21"/>
    <mergeCell ref="E19:E21"/>
    <mergeCell ref="B22:B26"/>
    <mergeCell ref="B27:B29"/>
    <mergeCell ref="B30:B31"/>
    <mergeCell ref="L74:L76"/>
    <mergeCell ref="A8:L8"/>
    <mergeCell ref="B9:C9"/>
    <mergeCell ref="L13:L15"/>
    <mergeCell ref="L11:L12"/>
    <mergeCell ref="L19:L21"/>
    <mergeCell ref="L22:L26"/>
    <mergeCell ref="L27:L29"/>
    <mergeCell ref="L16:L17"/>
    <mergeCell ref="L50:L54"/>
    <mergeCell ref="L56:L58"/>
    <mergeCell ref="L59:L60"/>
    <mergeCell ref="A11:A12"/>
    <mergeCell ref="D11:D12"/>
    <mergeCell ref="E11:E12"/>
    <mergeCell ref="A13:A15"/>
    <mergeCell ref="D13:D15"/>
    <mergeCell ref="E13:E15"/>
    <mergeCell ref="A16:A18"/>
    <mergeCell ref="D16:D18"/>
    <mergeCell ref="E16:E18"/>
    <mergeCell ref="A22:A26"/>
    <mergeCell ref="D9:E9"/>
    <mergeCell ref="A27:A29"/>
    <mergeCell ref="L63:L64"/>
    <mergeCell ref="L65:L66"/>
    <mergeCell ref="L67:L68"/>
    <mergeCell ref="L69:L70"/>
    <mergeCell ref="L71:L73"/>
    <mergeCell ref="D65:D66"/>
    <mergeCell ref="E65:E66"/>
    <mergeCell ref="C19:C21"/>
    <mergeCell ref="C22:C26"/>
    <mergeCell ref="C27:C29"/>
    <mergeCell ref="C30:C31"/>
    <mergeCell ref="C32:C36"/>
    <mergeCell ref="G61:G62"/>
    <mergeCell ref="D27:D29"/>
    <mergeCell ref="E27:E29"/>
    <mergeCell ref="A90:L90"/>
    <mergeCell ref="A9:A10"/>
    <mergeCell ref="F9:K9"/>
    <mergeCell ref="L9:L10"/>
    <mergeCell ref="B56:B57"/>
    <mergeCell ref="C56:C57"/>
    <mergeCell ref="B69:B70"/>
    <mergeCell ref="C69:C70"/>
    <mergeCell ref="C71:C73"/>
    <mergeCell ref="B71:B73"/>
    <mergeCell ref="B74:B76"/>
    <mergeCell ref="C74:C76"/>
    <mergeCell ref="B77:B80"/>
    <mergeCell ref="C77:C80"/>
    <mergeCell ref="C81:C87"/>
    <mergeCell ref="B81:B87"/>
    <mergeCell ref="B11:B12"/>
    <mergeCell ref="C11:C12"/>
    <mergeCell ref="B13:B15"/>
    <mergeCell ref="C13:C15"/>
    <mergeCell ref="B16:B18"/>
    <mergeCell ref="C16:C18"/>
    <mergeCell ref="B19:B21"/>
    <mergeCell ref="L61:L62"/>
  </mergeCells>
  <conditionalFormatting sqref="E11:E89 E91:E105">
    <cfRule type="cellIs" dxfId="80" priority="2" operator="between">
      <formula>0.7501</formula>
      <formula>1</formula>
    </cfRule>
    <cfRule type="cellIs" dxfId="79" priority="3" operator="between">
      <formula>0.001</formula>
      <formula>0.5</formula>
    </cfRule>
    <cfRule type="cellIs" dxfId="78" priority="4" operator="between">
      <formula>50%</formula>
      <formula>75%</formula>
    </cfRule>
  </conditionalFormatting>
  <pageMargins left="0.75" right="0.75" top="1" bottom="1" header="0.5" footer="0.5"/>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26"/>
  <sheetViews>
    <sheetView showGridLines="0" topLeftCell="A16" workbookViewId="0">
      <selection activeCell="A24" sqref="A24:A25"/>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8.140625" bestFit="1" customWidth="1"/>
    <col min="12" max="12" width="9.5703125" customWidth="1"/>
    <col min="13" max="13" width="5.28515625" hidden="1" customWidth="1"/>
    <col min="14" max="14" width="9.42578125" style="10" bestFit="1" customWidth="1"/>
    <col min="15" max="15" width="45.7109375" bestFit="1" customWidth="1"/>
    <col min="16" max="16" width="12.5703125" style="18" bestFit="1" customWidth="1"/>
    <col min="17" max="17" width="13" customWidth="1"/>
    <col min="18" max="18" width="12.7109375" bestFit="1" customWidth="1"/>
    <col min="19" max="19" width="5.570312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4"/>
      <c r="P10" s="44"/>
      <c r="Q10" s="44"/>
      <c r="R10" s="44"/>
      <c r="S10" s="44"/>
      <c r="T10" s="45"/>
      <c r="U10" s="221"/>
    </row>
    <row r="11" spans="1:21" ht="30" x14ac:dyDescent="0.25">
      <c r="A11" s="144"/>
      <c r="B11" s="43" t="s">
        <v>202</v>
      </c>
      <c r="C11" s="43" t="s">
        <v>218</v>
      </c>
      <c r="D11" s="43" t="s">
        <v>2</v>
      </c>
      <c r="E11" s="43" t="s">
        <v>218</v>
      </c>
      <c r="F11" s="43" t="s">
        <v>2</v>
      </c>
      <c r="G11" s="43" t="s">
        <v>218</v>
      </c>
      <c r="H11" s="43" t="s">
        <v>2</v>
      </c>
      <c r="I11" s="43" t="s">
        <v>218</v>
      </c>
      <c r="J11" s="43" t="s">
        <v>2</v>
      </c>
      <c r="K11" s="136" t="s">
        <v>220</v>
      </c>
      <c r="L11" s="138"/>
      <c r="M11" s="43" t="s">
        <v>4</v>
      </c>
      <c r="N11" s="31" t="s">
        <v>2</v>
      </c>
      <c r="O11" s="30" t="s">
        <v>200</v>
      </c>
      <c r="P11" s="37" t="s">
        <v>195</v>
      </c>
      <c r="Q11" s="36" t="s">
        <v>191</v>
      </c>
      <c r="R11" s="36" t="s">
        <v>192</v>
      </c>
      <c r="S11" s="30" t="s">
        <v>4</v>
      </c>
      <c r="T11" s="30" t="s">
        <v>2</v>
      </c>
      <c r="U11" s="149"/>
    </row>
    <row r="12" spans="1:21" ht="75" x14ac:dyDescent="0.25">
      <c r="A12" s="195" t="s">
        <v>243</v>
      </c>
      <c r="B12" s="184">
        <v>0.8</v>
      </c>
      <c r="C12" s="184">
        <v>0.7</v>
      </c>
      <c r="D12" s="184">
        <v>0.98499999999999999</v>
      </c>
      <c r="E12" s="184">
        <v>0.73</v>
      </c>
      <c r="F12" s="184">
        <v>0.94169999999999998</v>
      </c>
      <c r="G12" s="184">
        <v>0.75</v>
      </c>
      <c r="H12" s="184">
        <v>0.91349999999999998</v>
      </c>
      <c r="I12" s="184">
        <v>0.8</v>
      </c>
      <c r="J12" s="184">
        <v>1.0546</v>
      </c>
      <c r="K12" s="223">
        <f>+J12</f>
        <v>1.0546</v>
      </c>
      <c r="L12" s="208">
        <f>+K12/B12</f>
        <v>1.3182499999999999</v>
      </c>
      <c r="M12" s="160">
        <v>3.3</v>
      </c>
      <c r="N12" s="162">
        <f>+S12*T12+S13*T13+S14*T14</f>
        <v>1</v>
      </c>
      <c r="O12" s="75" t="s">
        <v>315</v>
      </c>
      <c r="P12" s="51" t="s">
        <v>221</v>
      </c>
      <c r="Q12" s="79">
        <v>45017</v>
      </c>
      <c r="R12" s="78">
        <v>45291</v>
      </c>
      <c r="S12" s="76">
        <v>0.35</v>
      </c>
      <c r="T12" s="15">
        <v>1</v>
      </c>
      <c r="U12" s="215" t="s">
        <v>334</v>
      </c>
    </row>
    <row r="13" spans="1:21" ht="60" x14ac:dyDescent="0.25">
      <c r="A13" s="196"/>
      <c r="B13" s="165"/>
      <c r="C13" s="198"/>
      <c r="D13" s="198"/>
      <c r="E13" s="198"/>
      <c r="F13" s="198"/>
      <c r="G13" s="198"/>
      <c r="H13" s="198"/>
      <c r="I13" s="198"/>
      <c r="J13" s="198"/>
      <c r="K13" s="218"/>
      <c r="L13" s="209"/>
      <c r="M13" s="170"/>
      <c r="N13" s="171"/>
      <c r="O13" s="75" t="s">
        <v>318</v>
      </c>
      <c r="P13" s="51" t="s">
        <v>221</v>
      </c>
      <c r="Q13" s="79">
        <v>44927</v>
      </c>
      <c r="R13" s="78">
        <v>45291</v>
      </c>
      <c r="S13" s="76">
        <v>0.35</v>
      </c>
      <c r="T13" s="15">
        <v>1</v>
      </c>
      <c r="U13" s="216"/>
    </row>
    <row r="14" spans="1:21" ht="61.5" customHeight="1" x14ac:dyDescent="0.25">
      <c r="A14" s="197"/>
      <c r="B14" s="166"/>
      <c r="C14" s="199"/>
      <c r="D14" s="199"/>
      <c r="E14" s="199"/>
      <c r="F14" s="199"/>
      <c r="G14" s="199"/>
      <c r="H14" s="199"/>
      <c r="I14" s="199"/>
      <c r="J14" s="199"/>
      <c r="K14" s="204"/>
      <c r="L14" s="210"/>
      <c r="M14" s="161"/>
      <c r="N14" s="163"/>
      <c r="O14" s="75" t="s">
        <v>244</v>
      </c>
      <c r="P14" s="51" t="s">
        <v>221</v>
      </c>
      <c r="Q14" s="79">
        <v>45231</v>
      </c>
      <c r="R14" s="78">
        <v>45291</v>
      </c>
      <c r="S14" s="76">
        <v>0.3</v>
      </c>
      <c r="T14" s="12">
        <v>1</v>
      </c>
      <c r="U14" s="216"/>
    </row>
    <row r="15" spans="1:21" ht="45" x14ac:dyDescent="0.25">
      <c r="A15" s="195" t="s">
        <v>248</v>
      </c>
      <c r="B15" s="152">
        <v>2</v>
      </c>
      <c r="C15" s="152">
        <v>0</v>
      </c>
      <c r="D15" s="152"/>
      <c r="E15" s="152">
        <v>0</v>
      </c>
      <c r="F15" s="152"/>
      <c r="G15" s="152">
        <v>1</v>
      </c>
      <c r="H15" s="205">
        <v>1</v>
      </c>
      <c r="I15" s="152">
        <v>2</v>
      </c>
      <c r="J15" s="152">
        <v>2</v>
      </c>
      <c r="K15" s="203">
        <f>+J15</f>
        <v>2</v>
      </c>
      <c r="L15" s="213">
        <f>+K15/B15</f>
        <v>1</v>
      </c>
      <c r="M15" s="160">
        <v>3.33</v>
      </c>
      <c r="N15" s="162">
        <f>+S15*T15+S17*T17+S16*T16</f>
        <v>0.90400000000000003</v>
      </c>
      <c r="O15" s="75" t="s">
        <v>316</v>
      </c>
      <c r="P15" s="51" t="s">
        <v>221</v>
      </c>
      <c r="Q15" s="79">
        <v>45017</v>
      </c>
      <c r="R15" s="78">
        <v>45291</v>
      </c>
      <c r="S15" s="14">
        <v>0.35</v>
      </c>
      <c r="T15" s="12">
        <v>1</v>
      </c>
      <c r="U15" s="215" t="s">
        <v>329</v>
      </c>
    </row>
    <row r="16" spans="1:21" ht="30" x14ac:dyDescent="0.25">
      <c r="A16" s="196"/>
      <c r="B16" s="155"/>
      <c r="C16" s="155"/>
      <c r="D16" s="155"/>
      <c r="E16" s="155"/>
      <c r="F16" s="155"/>
      <c r="G16" s="155"/>
      <c r="H16" s="206"/>
      <c r="I16" s="155"/>
      <c r="J16" s="155"/>
      <c r="K16" s="218"/>
      <c r="L16" s="219"/>
      <c r="M16" s="170"/>
      <c r="N16" s="171"/>
      <c r="O16" s="75" t="s">
        <v>249</v>
      </c>
      <c r="P16" s="51" t="s">
        <v>221</v>
      </c>
      <c r="Q16" s="79">
        <v>45108</v>
      </c>
      <c r="R16" s="78">
        <v>45291</v>
      </c>
      <c r="S16" s="14">
        <v>0.35</v>
      </c>
      <c r="T16" s="12">
        <v>1</v>
      </c>
      <c r="U16" s="216"/>
    </row>
    <row r="17" spans="1:21" ht="45" x14ac:dyDescent="0.25">
      <c r="A17" s="197"/>
      <c r="B17" s="153"/>
      <c r="C17" s="153"/>
      <c r="D17" s="153"/>
      <c r="E17" s="153"/>
      <c r="F17" s="153"/>
      <c r="G17" s="153"/>
      <c r="H17" s="207"/>
      <c r="I17" s="153"/>
      <c r="J17" s="153"/>
      <c r="K17" s="204"/>
      <c r="L17" s="214"/>
      <c r="M17" s="161"/>
      <c r="N17" s="163"/>
      <c r="O17" s="75" t="s">
        <v>317</v>
      </c>
      <c r="P17" s="51" t="s">
        <v>221</v>
      </c>
      <c r="Q17" s="79">
        <v>45017</v>
      </c>
      <c r="R17" s="78">
        <v>45291</v>
      </c>
      <c r="S17" s="14">
        <v>0.3</v>
      </c>
      <c r="T17" s="12">
        <v>0.68</v>
      </c>
      <c r="U17" s="217"/>
    </row>
    <row r="18" spans="1:21" ht="45" customHeight="1" x14ac:dyDescent="0.25">
      <c r="A18" s="195" t="s">
        <v>235</v>
      </c>
      <c r="B18" s="167">
        <v>800</v>
      </c>
      <c r="C18" s="167">
        <v>40</v>
      </c>
      <c r="D18" s="167">
        <v>85.8</v>
      </c>
      <c r="E18" s="167">
        <v>60</v>
      </c>
      <c r="F18" s="167">
        <v>859</v>
      </c>
      <c r="G18" s="167">
        <v>90</v>
      </c>
      <c r="H18" s="167">
        <v>1058</v>
      </c>
      <c r="I18" s="167">
        <v>800</v>
      </c>
      <c r="J18" s="167">
        <v>1138.0999999999999</v>
      </c>
      <c r="K18" s="203">
        <f>+J18</f>
        <v>1138.0999999999999</v>
      </c>
      <c r="L18" s="208">
        <f>+K18/B18</f>
        <v>1.4226249999999998</v>
      </c>
      <c r="M18" s="160">
        <v>3.33</v>
      </c>
      <c r="N18" s="162">
        <f>+S18*T18+S19*T19+S20*T20+S21*T21+S23*T23+S22*T22</f>
        <v>1</v>
      </c>
      <c r="O18" s="75" t="s">
        <v>236</v>
      </c>
      <c r="P18" s="51" t="s">
        <v>221</v>
      </c>
      <c r="Q18" s="78">
        <v>44927</v>
      </c>
      <c r="R18" s="78">
        <v>45291</v>
      </c>
      <c r="S18" s="76">
        <v>0.2</v>
      </c>
      <c r="T18" s="52">
        <v>1</v>
      </c>
      <c r="U18" s="215" t="s">
        <v>344</v>
      </c>
    </row>
    <row r="19" spans="1:21" ht="45" x14ac:dyDescent="0.25">
      <c r="A19" s="196"/>
      <c r="B19" s="165"/>
      <c r="C19" s="165"/>
      <c r="D19" s="165"/>
      <c r="E19" s="165"/>
      <c r="F19" s="165"/>
      <c r="G19" s="165"/>
      <c r="H19" s="165"/>
      <c r="I19" s="165"/>
      <c r="J19" s="165"/>
      <c r="K19" s="218"/>
      <c r="L19" s="209"/>
      <c r="M19" s="170"/>
      <c r="N19" s="171"/>
      <c r="O19" s="75" t="s">
        <v>237</v>
      </c>
      <c r="P19" s="51" t="s">
        <v>221</v>
      </c>
      <c r="Q19" s="78">
        <v>44927</v>
      </c>
      <c r="R19" s="78" t="s">
        <v>242</v>
      </c>
      <c r="S19" s="76">
        <v>0.2</v>
      </c>
      <c r="T19" s="52">
        <v>1</v>
      </c>
      <c r="U19" s="216"/>
    </row>
    <row r="20" spans="1:21" ht="60" x14ac:dyDescent="0.25">
      <c r="A20" s="196"/>
      <c r="B20" s="165"/>
      <c r="C20" s="165"/>
      <c r="D20" s="165"/>
      <c r="E20" s="165"/>
      <c r="F20" s="165"/>
      <c r="G20" s="165"/>
      <c r="H20" s="165"/>
      <c r="I20" s="165"/>
      <c r="J20" s="165"/>
      <c r="K20" s="218"/>
      <c r="L20" s="209"/>
      <c r="M20" s="170"/>
      <c r="N20" s="171"/>
      <c r="O20" s="75" t="s">
        <v>238</v>
      </c>
      <c r="P20" s="51" t="s">
        <v>221</v>
      </c>
      <c r="Q20" s="78">
        <v>44927</v>
      </c>
      <c r="R20" s="78">
        <v>44957</v>
      </c>
      <c r="S20" s="76">
        <v>0.2</v>
      </c>
      <c r="T20" s="53">
        <v>1</v>
      </c>
      <c r="U20" s="216"/>
    </row>
    <row r="21" spans="1:21" ht="45" customHeight="1" x14ac:dyDescent="0.25">
      <c r="A21" s="196"/>
      <c r="B21" s="165"/>
      <c r="C21" s="165"/>
      <c r="D21" s="165"/>
      <c r="E21" s="165"/>
      <c r="F21" s="165"/>
      <c r="G21" s="165"/>
      <c r="H21" s="165"/>
      <c r="I21" s="165"/>
      <c r="J21" s="165"/>
      <c r="K21" s="218"/>
      <c r="L21" s="209"/>
      <c r="M21" s="170"/>
      <c r="N21" s="171"/>
      <c r="O21" s="75" t="s">
        <v>239</v>
      </c>
      <c r="P21" s="51" t="s">
        <v>221</v>
      </c>
      <c r="Q21" s="78">
        <v>44927</v>
      </c>
      <c r="R21" s="78">
        <v>45291</v>
      </c>
      <c r="S21" s="76">
        <v>0.2</v>
      </c>
      <c r="T21" s="12">
        <v>1</v>
      </c>
      <c r="U21" s="216"/>
    </row>
    <row r="22" spans="1:21" ht="45" customHeight="1" x14ac:dyDescent="0.25">
      <c r="A22" s="196"/>
      <c r="B22" s="165"/>
      <c r="C22" s="165"/>
      <c r="D22" s="165"/>
      <c r="E22" s="165"/>
      <c r="F22" s="165"/>
      <c r="G22" s="165"/>
      <c r="H22" s="165"/>
      <c r="I22" s="165"/>
      <c r="J22" s="165"/>
      <c r="K22" s="218"/>
      <c r="L22" s="209"/>
      <c r="M22" s="170"/>
      <c r="N22" s="171"/>
      <c r="O22" s="75" t="s">
        <v>240</v>
      </c>
      <c r="P22" s="51"/>
      <c r="Q22" s="79">
        <v>44927</v>
      </c>
      <c r="R22" s="78">
        <v>45291</v>
      </c>
      <c r="S22" s="77">
        <v>0.1</v>
      </c>
      <c r="T22" s="52">
        <v>1</v>
      </c>
      <c r="U22" s="216"/>
    </row>
    <row r="23" spans="1:21" ht="45" x14ac:dyDescent="0.25">
      <c r="A23" s="197"/>
      <c r="B23" s="166"/>
      <c r="C23" s="166"/>
      <c r="D23" s="166"/>
      <c r="E23" s="166"/>
      <c r="F23" s="166"/>
      <c r="G23" s="166"/>
      <c r="H23" s="166"/>
      <c r="I23" s="166"/>
      <c r="J23" s="166"/>
      <c r="K23" s="204"/>
      <c r="L23" s="210"/>
      <c r="M23" s="161"/>
      <c r="N23" s="163"/>
      <c r="O23" s="75" t="s">
        <v>241</v>
      </c>
      <c r="P23" s="51" t="s">
        <v>221</v>
      </c>
      <c r="Q23" s="79">
        <v>45047</v>
      </c>
      <c r="R23" s="78">
        <v>45291</v>
      </c>
      <c r="S23" s="77">
        <v>0.1</v>
      </c>
      <c r="T23" s="12">
        <v>1</v>
      </c>
      <c r="U23" s="217"/>
    </row>
    <row r="24" spans="1:21" ht="47.25" customHeight="1" x14ac:dyDescent="0.25">
      <c r="A24" s="195" t="s">
        <v>245</v>
      </c>
      <c r="B24" s="152">
        <v>2</v>
      </c>
      <c r="C24" s="152">
        <v>0</v>
      </c>
      <c r="D24" s="152"/>
      <c r="E24" s="152">
        <v>0</v>
      </c>
      <c r="F24" s="152"/>
      <c r="G24" s="152">
        <v>1</v>
      </c>
      <c r="H24" s="167">
        <v>1</v>
      </c>
      <c r="I24" s="152">
        <v>2</v>
      </c>
      <c r="J24" s="152">
        <v>2</v>
      </c>
      <c r="K24" s="203">
        <f>+J24</f>
        <v>2</v>
      </c>
      <c r="L24" s="213">
        <f>+K24/B24</f>
        <v>1</v>
      </c>
      <c r="M24" s="160">
        <v>6</v>
      </c>
      <c r="N24" s="162">
        <f>+S24*T24+S25*T25</f>
        <v>1</v>
      </c>
      <c r="O24" s="75" t="s">
        <v>246</v>
      </c>
      <c r="P24" s="51" t="s">
        <v>221</v>
      </c>
      <c r="Q24" s="78">
        <v>45017</v>
      </c>
      <c r="R24" s="78">
        <v>45199</v>
      </c>
      <c r="S24" s="14">
        <v>0.5</v>
      </c>
      <c r="T24" s="12">
        <v>1</v>
      </c>
      <c r="U24" s="211" t="s">
        <v>326</v>
      </c>
    </row>
    <row r="25" spans="1:21" ht="81.75" customHeight="1" x14ac:dyDescent="0.25">
      <c r="A25" s="197"/>
      <c r="B25" s="153"/>
      <c r="C25" s="153"/>
      <c r="D25" s="153"/>
      <c r="E25" s="153"/>
      <c r="F25" s="153"/>
      <c r="G25" s="153"/>
      <c r="H25" s="166"/>
      <c r="I25" s="153"/>
      <c r="J25" s="153"/>
      <c r="K25" s="204"/>
      <c r="L25" s="214"/>
      <c r="M25" s="161"/>
      <c r="N25" s="163"/>
      <c r="O25" s="75" t="s">
        <v>247</v>
      </c>
      <c r="P25" s="51" t="s">
        <v>221</v>
      </c>
      <c r="Q25" s="78">
        <v>45017</v>
      </c>
      <c r="R25" s="78">
        <v>45291</v>
      </c>
      <c r="S25" s="14">
        <v>0.5</v>
      </c>
      <c r="T25" s="12">
        <v>1</v>
      </c>
      <c r="U25" s="212"/>
    </row>
    <row r="26" spans="1:21" x14ac:dyDescent="0.25">
      <c r="L26" s="10">
        <f>AVERAGE(L12:L25)</f>
        <v>1.18521875</v>
      </c>
      <c r="N26" s="10">
        <f>AVERAGE(N12:N24)</f>
        <v>0.97599999999999998</v>
      </c>
    </row>
  </sheetData>
  <mergeCells count="72">
    <mergeCell ref="U12:U14"/>
    <mergeCell ref="H12:H14"/>
    <mergeCell ref="J12:J14"/>
    <mergeCell ref="L12:L14"/>
    <mergeCell ref="A8:U8"/>
    <mergeCell ref="A9:A11"/>
    <mergeCell ref="M9:N9"/>
    <mergeCell ref="O9:T9"/>
    <mergeCell ref="U9:U11"/>
    <mergeCell ref="K10:L10"/>
    <mergeCell ref="K11:L11"/>
    <mergeCell ref="A12:A14"/>
    <mergeCell ref="B12:B14"/>
    <mergeCell ref="K12:K14"/>
    <mergeCell ref="M12:M14"/>
    <mergeCell ref="N12:N14"/>
    <mergeCell ref="U18:U23"/>
    <mergeCell ref="A15:A17"/>
    <mergeCell ref="B15:B17"/>
    <mergeCell ref="K15:K17"/>
    <mergeCell ref="M15:M17"/>
    <mergeCell ref="N15:N17"/>
    <mergeCell ref="U15:U17"/>
    <mergeCell ref="I15:I17"/>
    <mergeCell ref="J15:J17"/>
    <mergeCell ref="D15:D17"/>
    <mergeCell ref="L15:L17"/>
    <mergeCell ref="C18:C23"/>
    <mergeCell ref="A18:A23"/>
    <mergeCell ref="B18:B23"/>
    <mergeCell ref="K18:K23"/>
    <mergeCell ref="N18:N23"/>
    <mergeCell ref="N24:N25"/>
    <mergeCell ref="U24:U25"/>
    <mergeCell ref="C24:C25"/>
    <mergeCell ref="D24:D25"/>
    <mergeCell ref="E24:E25"/>
    <mergeCell ref="L24:L25"/>
    <mergeCell ref="J24:J25"/>
    <mergeCell ref="H24:H25"/>
    <mergeCell ref="I24:I25"/>
    <mergeCell ref="M24:M25"/>
    <mergeCell ref="M18:M23"/>
    <mergeCell ref="I18:I23"/>
    <mergeCell ref="J18:J23"/>
    <mergeCell ref="I10:J10"/>
    <mergeCell ref="G10:H10"/>
    <mergeCell ref="G15:G17"/>
    <mergeCell ref="H15:H17"/>
    <mergeCell ref="L18:L23"/>
    <mergeCell ref="G18:G23"/>
    <mergeCell ref="H18:H23"/>
    <mergeCell ref="C15:C17"/>
    <mergeCell ref="E15:E17"/>
    <mergeCell ref="F15:F17"/>
    <mergeCell ref="F18:F23"/>
    <mergeCell ref="E18:E23"/>
    <mergeCell ref="A24:A25"/>
    <mergeCell ref="B24:B25"/>
    <mergeCell ref="K24:K25"/>
    <mergeCell ref="D18:D23"/>
    <mergeCell ref="F24:F25"/>
    <mergeCell ref="G24:G25"/>
    <mergeCell ref="E12:E14"/>
    <mergeCell ref="F12:F14"/>
    <mergeCell ref="G12:G14"/>
    <mergeCell ref="I12:I14"/>
    <mergeCell ref="B9:L9"/>
    <mergeCell ref="E10:F10"/>
    <mergeCell ref="C10:D10"/>
    <mergeCell ref="C12:C14"/>
    <mergeCell ref="D12:D14"/>
  </mergeCells>
  <conditionalFormatting sqref="N12:N40">
    <cfRule type="cellIs" dxfId="77" priority="7" operator="between">
      <formula>0.7501</formula>
      <formula>1</formula>
    </cfRule>
    <cfRule type="cellIs" dxfId="76" priority="8" operator="between">
      <formula>0.001</formula>
      <formula>0.5</formula>
    </cfRule>
    <cfRule type="cellIs" dxfId="75" priority="9" operator="between">
      <formula>50%</formula>
      <formula>75%</formula>
    </cfRule>
  </conditionalFormatting>
  <conditionalFormatting sqref="L26">
    <cfRule type="cellIs" dxfId="74" priority="1" operator="between">
      <formula>0.7501</formula>
      <formula>1</formula>
    </cfRule>
    <cfRule type="cellIs" dxfId="73" priority="2" operator="between">
      <formula>0.001</formula>
      <formula>0.5</formula>
    </cfRule>
    <cfRule type="cellIs" dxfId="72" priority="3" operator="between">
      <formula>50%</formula>
      <formula>75%</formula>
    </cfRule>
  </conditionalFormatting>
  <pageMargins left="0.75" right="0.75" top="1" bottom="1" header="0.5" footer="0.5"/>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46"/>
  <sheetViews>
    <sheetView showGridLines="0" topLeftCell="A10" workbookViewId="0">
      <selection activeCell="A12" sqref="A12:A13"/>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9.1406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8.140625" bestFit="1" customWidth="1"/>
    <col min="21" max="21" width="84.710937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133.5" customHeight="1" x14ac:dyDescent="0.25">
      <c r="A12" s="205" t="s">
        <v>70</v>
      </c>
      <c r="B12" s="70">
        <v>1</v>
      </c>
      <c r="C12" s="69">
        <v>0</v>
      </c>
      <c r="D12" s="70"/>
      <c r="E12" s="70">
        <v>0.3</v>
      </c>
      <c r="F12" s="113">
        <v>0.3</v>
      </c>
      <c r="G12" s="70">
        <v>0.6</v>
      </c>
      <c r="H12" s="118">
        <v>70</v>
      </c>
      <c r="I12" s="70">
        <v>1</v>
      </c>
      <c r="J12" s="70">
        <v>1</v>
      </c>
      <c r="K12" s="119">
        <f>+J12</f>
        <v>1</v>
      </c>
      <c r="L12" s="120">
        <f>+K12/B12</f>
        <v>1</v>
      </c>
      <c r="M12" s="71"/>
      <c r="N12" s="228">
        <f>+S12*T12+T13*S13</f>
        <v>1</v>
      </c>
      <c r="O12" s="75" t="s">
        <v>267</v>
      </c>
      <c r="P12" s="19">
        <v>231000000</v>
      </c>
      <c r="Q12" s="78">
        <v>44986</v>
      </c>
      <c r="R12" s="78">
        <v>45291</v>
      </c>
      <c r="S12" s="14">
        <v>0.6</v>
      </c>
      <c r="T12" s="111">
        <v>1</v>
      </c>
      <c r="U12" s="224" t="s">
        <v>335</v>
      </c>
    </row>
    <row r="13" spans="1:21" ht="151.5" customHeight="1" x14ac:dyDescent="0.25">
      <c r="A13" s="227"/>
      <c r="B13" s="121">
        <v>2</v>
      </c>
      <c r="C13" s="90">
        <v>0</v>
      </c>
      <c r="D13" s="91"/>
      <c r="E13" s="90">
        <v>0</v>
      </c>
      <c r="F13" s="90"/>
      <c r="G13" s="90">
        <v>1</v>
      </c>
      <c r="H13" s="124">
        <v>1</v>
      </c>
      <c r="I13" s="90">
        <v>2</v>
      </c>
      <c r="J13" s="122">
        <v>2</v>
      </c>
      <c r="K13" s="123">
        <f>+J13</f>
        <v>2</v>
      </c>
      <c r="L13" s="120">
        <f>+B13/K13</f>
        <v>1</v>
      </c>
      <c r="M13" s="89"/>
      <c r="N13" s="229"/>
      <c r="O13" s="75" t="s">
        <v>72</v>
      </c>
      <c r="P13" s="19">
        <v>100000000</v>
      </c>
      <c r="Q13" s="78">
        <v>44986</v>
      </c>
      <c r="R13" s="78">
        <v>45290</v>
      </c>
      <c r="S13" s="14">
        <v>0.4</v>
      </c>
      <c r="T13" s="111">
        <v>1</v>
      </c>
      <c r="U13" s="225"/>
    </row>
    <row r="14" spans="1:21" ht="105.75" customHeight="1" x14ac:dyDescent="0.25">
      <c r="A14" s="226" t="s">
        <v>268</v>
      </c>
      <c r="B14" s="230">
        <v>1</v>
      </c>
      <c r="C14" s="232">
        <v>0</v>
      </c>
      <c r="D14" s="234">
        <v>0</v>
      </c>
      <c r="E14" s="232">
        <v>0.3</v>
      </c>
      <c r="F14" s="232">
        <v>0.35</v>
      </c>
      <c r="G14" s="232">
        <v>0.6</v>
      </c>
      <c r="H14" s="235">
        <v>60</v>
      </c>
      <c r="I14" s="232">
        <v>1</v>
      </c>
      <c r="J14" s="237">
        <v>1</v>
      </c>
      <c r="K14" s="239">
        <f>+J14</f>
        <v>1</v>
      </c>
      <c r="L14" s="239">
        <f>+J14/B14</f>
        <v>1</v>
      </c>
      <c r="M14" s="234"/>
      <c r="N14" s="241">
        <f>+S14*T14+S15*T15</f>
        <v>1</v>
      </c>
      <c r="O14" s="75" t="s">
        <v>269</v>
      </c>
      <c r="P14" s="21">
        <v>294100000</v>
      </c>
      <c r="Q14" s="78">
        <v>44986</v>
      </c>
      <c r="R14" s="78">
        <v>45291</v>
      </c>
      <c r="S14" s="14">
        <v>0.6</v>
      </c>
      <c r="T14" s="12">
        <v>1</v>
      </c>
      <c r="U14" s="224" t="s">
        <v>324</v>
      </c>
    </row>
    <row r="15" spans="1:21" ht="106.5" customHeight="1" x14ac:dyDescent="0.25">
      <c r="A15" s="227"/>
      <c r="B15" s="231"/>
      <c r="C15" s="233"/>
      <c r="D15" s="233"/>
      <c r="E15" s="233"/>
      <c r="F15" s="233"/>
      <c r="G15" s="233"/>
      <c r="H15" s="236"/>
      <c r="I15" s="233"/>
      <c r="J15" s="238"/>
      <c r="K15" s="240"/>
      <c r="L15" s="240"/>
      <c r="M15" s="233"/>
      <c r="N15" s="242"/>
      <c r="O15" s="75" t="s">
        <v>270</v>
      </c>
      <c r="P15" s="92"/>
      <c r="Q15" s="78">
        <v>44986</v>
      </c>
      <c r="R15" s="78">
        <v>45291</v>
      </c>
      <c r="S15" s="14">
        <v>0.4</v>
      </c>
      <c r="T15" s="12">
        <v>1</v>
      </c>
      <c r="U15" s="225"/>
    </row>
    <row r="16" spans="1:21" ht="72.75" customHeight="1" x14ac:dyDescent="0.25">
      <c r="A16" s="246" t="s">
        <v>260</v>
      </c>
      <c r="B16" s="249">
        <v>1</v>
      </c>
      <c r="C16" s="250">
        <v>0</v>
      </c>
      <c r="D16" s="150">
        <v>0</v>
      </c>
      <c r="E16" s="249">
        <v>0.3</v>
      </c>
      <c r="F16" s="150">
        <v>6.55</v>
      </c>
      <c r="G16" s="249">
        <v>0.5</v>
      </c>
      <c r="H16" s="235">
        <v>50</v>
      </c>
      <c r="I16" s="249">
        <v>1</v>
      </c>
      <c r="J16" s="250">
        <v>1</v>
      </c>
      <c r="K16" s="254">
        <f>+J16</f>
        <v>1</v>
      </c>
      <c r="L16" s="213">
        <f>+K16/B16</f>
        <v>1</v>
      </c>
      <c r="M16" s="160"/>
      <c r="N16" s="243">
        <f>+S16*T16+S17*T17+S18*T18</f>
        <v>1</v>
      </c>
      <c r="O16" s="84" t="s">
        <v>261</v>
      </c>
      <c r="P16" s="22">
        <v>69300000</v>
      </c>
      <c r="Q16" s="87">
        <v>44928</v>
      </c>
      <c r="R16" s="87">
        <v>45122</v>
      </c>
      <c r="S16" s="14">
        <v>0.2</v>
      </c>
      <c r="T16" s="12">
        <v>1</v>
      </c>
      <c r="U16" s="215" t="s">
        <v>325</v>
      </c>
    </row>
    <row r="17" spans="1:21" ht="60" customHeight="1" x14ac:dyDescent="0.25">
      <c r="A17" s="247"/>
      <c r="B17" s="192"/>
      <c r="C17" s="251"/>
      <c r="D17" s="192"/>
      <c r="E17" s="192"/>
      <c r="F17" s="192"/>
      <c r="G17" s="192"/>
      <c r="H17" s="253"/>
      <c r="I17" s="192"/>
      <c r="J17" s="251"/>
      <c r="K17" s="255"/>
      <c r="L17" s="219"/>
      <c r="M17" s="170"/>
      <c r="N17" s="244"/>
      <c r="O17" s="84" t="s">
        <v>64</v>
      </c>
      <c r="P17" s="26">
        <v>1350400000</v>
      </c>
      <c r="Q17" s="87">
        <v>44986</v>
      </c>
      <c r="R17" s="87">
        <v>45169</v>
      </c>
      <c r="S17" s="14">
        <v>0.6</v>
      </c>
      <c r="T17" s="12">
        <v>1</v>
      </c>
      <c r="U17" s="216"/>
    </row>
    <row r="18" spans="1:21" ht="66" customHeight="1" x14ac:dyDescent="0.25">
      <c r="A18" s="248"/>
      <c r="B18" s="151"/>
      <c r="C18" s="252"/>
      <c r="D18" s="151"/>
      <c r="E18" s="151"/>
      <c r="F18" s="151"/>
      <c r="G18" s="151"/>
      <c r="H18" s="236"/>
      <c r="I18" s="151"/>
      <c r="J18" s="252"/>
      <c r="K18" s="256"/>
      <c r="L18" s="214"/>
      <c r="M18" s="161"/>
      <c r="N18" s="245"/>
      <c r="O18" s="84" t="s">
        <v>262</v>
      </c>
      <c r="P18" s="23">
        <v>80300000</v>
      </c>
      <c r="Q18" s="87">
        <v>44986</v>
      </c>
      <c r="R18" s="87">
        <v>45291</v>
      </c>
      <c r="S18" s="14">
        <v>0.2</v>
      </c>
      <c r="T18" s="12">
        <v>1</v>
      </c>
      <c r="U18" s="217"/>
    </row>
    <row r="19" spans="1:21" ht="60" customHeight="1" x14ac:dyDescent="0.25">
      <c r="A19" s="205" t="s">
        <v>263</v>
      </c>
      <c r="B19" s="152">
        <v>1</v>
      </c>
      <c r="C19" s="152">
        <v>0</v>
      </c>
      <c r="D19" s="152">
        <v>0</v>
      </c>
      <c r="E19" s="257">
        <v>0</v>
      </c>
      <c r="F19" s="152">
        <v>0</v>
      </c>
      <c r="G19" s="152">
        <v>1</v>
      </c>
      <c r="H19" s="205">
        <v>1</v>
      </c>
      <c r="I19" s="205">
        <v>1</v>
      </c>
      <c r="J19" s="205">
        <v>1</v>
      </c>
      <c r="K19" s="203">
        <f>+J19</f>
        <v>1</v>
      </c>
      <c r="L19" s="213">
        <f>+K19/B19</f>
        <v>1</v>
      </c>
      <c r="M19" s="262"/>
      <c r="N19" s="243">
        <f>+S19*T19+S20*T20+S21*T21</f>
        <v>1</v>
      </c>
      <c r="O19" s="84" t="s">
        <v>264</v>
      </c>
      <c r="P19" s="19">
        <v>45600000</v>
      </c>
      <c r="Q19" s="87">
        <v>44958</v>
      </c>
      <c r="R19" s="87">
        <v>45169</v>
      </c>
      <c r="S19" s="14">
        <v>0.3</v>
      </c>
      <c r="T19" s="12">
        <v>1</v>
      </c>
      <c r="U19" s="260" t="s">
        <v>327</v>
      </c>
    </row>
    <row r="20" spans="1:21" ht="45" x14ac:dyDescent="0.25">
      <c r="A20" s="206"/>
      <c r="B20" s="155"/>
      <c r="C20" s="155"/>
      <c r="D20" s="155"/>
      <c r="E20" s="155"/>
      <c r="F20" s="155"/>
      <c r="G20" s="155"/>
      <c r="H20" s="206"/>
      <c r="I20" s="206"/>
      <c r="J20" s="206"/>
      <c r="K20" s="218"/>
      <c r="L20" s="219"/>
      <c r="M20" s="263"/>
      <c r="N20" s="244"/>
      <c r="O20" s="84" t="s">
        <v>265</v>
      </c>
      <c r="P20" s="19"/>
      <c r="Q20" s="87">
        <v>44958</v>
      </c>
      <c r="R20" s="87">
        <v>45169</v>
      </c>
      <c r="S20" s="14">
        <v>0.5</v>
      </c>
      <c r="T20" s="12">
        <v>1</v>
      </c>
      <c r="U20" s="261"/>
    </row>
    <row r="21" spans="1:21" ht="144.75" customHeight="1" x14ac:dyDescent="0.25">
      <c r="A21" s="206"/>
      <c r="B21" s="153"/>
      <c r="C21" s="153"/>
      <c r="D21" s="153"/>
      <c r="E21" s="153"/>
      <c r="F21" s="153"/>
      <c r="G21" s="153"/>
      <c r="H21" s="207"/>
      <c r="I21" s="207"/>
      <c r="J21" s="207"/>
      <c r="K21" s="204"/>
      <c r="L21" s="214"/>
      <c r="M21" s="263"/>
      <c r="N21" s="244"/>
      <c r="O21" s="88" t="s">
        <v>266</v>
      </c>
      <c r="P21" s="73">
        <v>10000000</v>
      </c>
      <c r="Q21" s="85">
        <v>44986</v>
      </c>
      <c r="R21" s="85">
        <v>45291</v>
      </c>
      <c r="S21" s="72">
        <v>0.2</v>
      </c>
      <c r="T21" s="74">
        <v>1</v>
      </c>
      <c r="U21" s="261"/>
    </row>
    <row r="22" spans="1:21" ht="69" customHeight="1" x14ac:dyDescent="0.25">
      <c r="A22" s="258" t="s">
        <v>259</v>
      </c>
      <c r="B22" s="152">
        <v>100</v>
      </c>
      <c r="C22" s="152">
        <v>10</v>
      </c>
      <c r="D22" s="152">
        <v>0</v>
      </c>
      <c r="E22" s="152">
        <v>50</v>
      </c>
      <c r="F22" s="152">
        <v>50</v>
      </c>
      <c r="G22" s="152">
        <v>75</v>
      </c>
      <c r="H22" s="205">
        <v>80</v>
      </c>
      <c r="I22" s="205">
        <v>100</v>
      </c>
      <c r="J22" s="205">
        <v>100</v>
      </c>
      <c r="K22" s="203">
        <f>+J22</f>
        <v>100</v>
      </c>
      <c r="L22" s="213">
        <f>+K22/B22</f>
        <v>1</v>
      </c>
      <c r="M22" s="160"/>
      <c r="N22" s="243">
        <f>S22*T22+S23*T23</f>
        <v>1</v>
      </c>
      <c r="O22" s="84" t="s">
        <v>319</v>
      </c>
      <c r="P22" s="19">
        <v>69300000</v>
      </c>
      <c r="Q22" s="85">
        <v>44928</v>
      </c>
      <c r="R22" s="85">
        <v>45290</v>
      </c>
      <c r="S22" s="14">
        <v>0.5</v>
      </c>
      <c r="T22" s="12">
        <v>1</v>
      </c>
      <c r="U22" s="215" t="s">
        <v>328</v>
      </c>
    </row>
    <row r="23" spans="1:21" ht="65.25" customHeight="1" x14ac:dyDescent="0.25">
      <c r="A23" s="259"/>
      <c r="B23" s="153"/>
      <c r="C23" s="153"/>
      <c r="D23" s="153"/>
      <c r="E23" s="153"/>
      <c r="F23" s="153"/>
      <c r="G23" s="153"/>
      <c r="H23" s="207"/>
      <c r="I23" s="207"/>
      <c r="J23" s="207"/>
      <c r="K23" s="204"/>
      <c r="L23" s="214"/>
      <c r="M23" s="161"/>
      <c r="N23" s="245"/>
      <c r="O23" s="84" t="s">
        <v>258</v>
      </c>
      <c r="P23" s="19"/>
      <c r="Q23" s="85">
        <v>44986</v>
      </c>
      <c r="R23" s="85">
        <v>45230</v>
      </c>
      <c r="S23" s="14">
        <v>0.5</v>
      </c>
      <c r="T23" s="12">
        <v>1</v>
      </c>
      <c r="U23" s="217"/>
    </row>
    <row r="24" spans="1:21" x14ac:dyDescent="0.25">
      <c r="L24" s="114">
        <f>AVERAGE(L12:L23)</f>
        <v>1</v>
      </c>
      <c r="N24" s="114">
        <f>AVERAGE(N12:N23)</f>
        <v>1</v>
      </c>
    </row>
    <row r="43" spans="15:15" x14ac:dyDescent="0.25">
      <c r="O43" s="18"/>
    </row>
    <row r="44" spans="15:15" x14ac:dyDescent="0.25">
      <c r="O44" s="18"/>
    </row>
    <row r="45" spans="15:15" x14ac:dyDescent="0.25">
      <c r="O45" s="18"/>
    </row>
    <row r="46" spans="15:15" x14ac:dyDescent="0.25">
      <c r="O46" s="18"/>
    </row>
  </sheetData>
  <mergeCells count="75">
    <mergeCell ref="F19:F21"/>
    <mergeCell ref="G19:G21"/>
    <mergeCell ref="N19:N21"/>
    <mergeCell ref="U19:U21"/>
    <mergeCell ref="H19:H21"/>
    <mergeCell ref="I19:I21"/>
    <mergeCell ref="J19:J21"/>
    <mergeCell ref="K19:K21"/>
    <mergeCell ref="L19:L21"/>
    <mergeCell ref="M19:M21"/>
    <mergeCell ref="F22:F23"/>
    <mergeCell ref="G22:G23"/>
    <mergeCell ref="H22:H23"/>
    <mergeCell ref="U22:U23"/>
    <mergeCell ref="I22:I23"/>
    <mergeCell ref="J22:J23"/>
    <mergeCell ref="K22:K23"/>
    <mergeCell ref="L22:L23"/>
    <mergeCell ref="M22:M23"/>
    <mergeCell ref="N22:N23"/>
    <mergeCell ref="A22:A23"/>
    <mergeCell ref="B22:B23"/>
    <mergeCell ref="C22:C23"/>
    <mergeCell ref="D22:D23"/>
    <mergeCell ref="E22:E23"/>
    <mergeCell ref="A19:A21"/>
    <mergeCell ref="B19:B21"/>
    <mergeCell ref="C19:C21"/>
    <mergeCell ref="D19:D21"/>
    <mergeCell ref="E19:E21"/>
    <mergeCell ref="N16:N18"/>
    <mergeCell ref="U16:U18"/>
    <mergeCell ref="A16:A18"/>
    <mergeCell ref="B16:B18"/>
    <mergeCell ref="C16:C18"/>
    <mergeCell ref="D16:D18"/>
    <mergeCell ref="E16:E18"/>
    <mergeCell ref="F16:F18"/>
    <mergeCell ref="G16:G18"/>
    <mergeCell ref="H16:H18"/>
    <mergeCell ref="I16:I18"/>
    <mergeCell ref="J16:J18"/>
    <mergeCell ref="K16:K18"/>
    <mergeCell ref="L16:L18"/>
    <mergeCell ref="M16:M18"/>
    <mergeCell ref="A12:A13"/>
    <mergeCell ref="A8:U8"/>
    <mergeCell ref="A9:A11"/>
    <mergeCell ref="M9:N9"/>
    <mergeCell ref="O9:T9"/>
    <mergeCell ref="U9:U11"/>
    <mergeCell ref="C10:D10"/>
    <mergeCell ref="E10:F10"/>
    <mergeCell ref="G10:H10"/>
    <mergeCell ref="I10:J10"/>
    <mergeCell ref="K10:L10"/>
    <mergeCell ref="K11:L11"/>
    <mergeCell ref="B9:L9"/>
    <mergeCell ref="U12:U13"/>
    <mergeCell ref="U14:U15"/>
    <mergeCell ref="A14:A15"/>
    <mergeCell ref="N12:N13"/>
    <mergeCell ref="B14:B15"/>
    <mergeCell ref="C14:C15"/>
    <mergeCell ref="D14:D15"/>
    <mergeCell ref="E14:E15"/>
    <mergeCell ref="F14:F15"/>
    <mergeCell ref="G14:G15"/>
    <mergeCell ref="H14:H15"/>
    <mergeCell ref="I14:I15"/>
    <mergeCell ref="J14:J15"/>
    <mergeCell ref="K14:K15"/>
    <mergeCell ref="L14:L15"/>
    <mergeCell ref="M14:M15"/>
    <mergeCell ref="N14:N15"/>
  </mergeCells>
  <conditionalFormatting sqref="N12 N22:N38 N14 N16:N19">
    <cfRule type="cellIs" dxfId="71" priority="10" operator="between">
      <formula>0.7501</formula>
      <formula>1</formula>
    </cfRule>
    <cfRule type="cellIs" dxfId="70" priority="11" operator="between">
      <formula>0.001</formula>
      <formula>0.5</formula>
    </cfRule>
    <cfRule type="cellIs" dxfId="69" priority="12" operator="between">
      <formula>50%</formula>
      <formula>75%</formula>
    </cfRule>
  </conditionalFormatting>
  <conditionalFormatting sqref="L24">
    <cfRule type="cellIs" dxfId="68" priority="1" operator="between">
      <formula>0.7501</formula>
      <formula>1</formula>
    </cfRule>
    <cfRule type="cellIs" dxfId="67" priority="2" operator="between">
      <formula>0.001</formula>
      <formula>0.5</formula>
    </cfRule>
    <cfRule type="cellIs" dxfId="66" priority="3" operator="between">
      <formula>50%</formula>
      <formula>75%</formula>
    </cfRule>
  </conditionalFormatting>
  <pageMargins left="0.75" right="0.75" top="1" bottom="1" header="0.5" footer="0.5"/>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W18"/>
  <sheetViews>
    <sheetView showGridLines="0" topLeftCell="A10" workbookViewId="0">
      <selection activeCell="K16" sqref="K16:K17"/>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8.85546875" style="18" bestFit="1"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3" x14ac:dyDescent="0.25">
      <c r="Q1" s="7"/>
    </row>
    <row r="2" spans="1:23" ht="16.5" x14ac:dyDescent="0.25">
      <c r="Q2" s="8"/>
    </row>
    <row r="8" spans="1:23"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3"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3"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3"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3" ht="85.5" customHeight="1" x14ac:dyDescent="0.25">
      <c r="A12" s="258" t="s">
        <v>250</v>
      </c>
      <c r="B12" s="152">
        <v>6</v>
      </c>
      <c r="C12" s="152">
        <v>1</v>
      </c>
      <c r="D12" s="152">
        <v>1</v>
      </c>
      <c r="E12" s="152">
        <v>4</v>
      </c>
      <c r="F12" s="152">
        <v>4</v>
      </c>
      <c r="G12" s="152">
        <v>4</v>
      </c>
      <c r="H12" s="167">
        <v>4</v>
      </c>
      <c r="I12" s="152">
        <v>6</v>
      </c>
      <c r="J12" s="152">
        <v>6</v>
      </c>
      <c r="K12" s="203">
        <f>+J12</f>
        <v>6</v>
      </c>
      <c r="L12" s="213">
        <f>+K12/B12</f>
        <v>1</v>
      </c>
      <c r="M12" s="160">
        <v>3.8</v>
      </c>
      <c r="N12" s="176">
        <f>+S12*T12+S13*T13</f>
        <v>1</v>
      </c>
      <c r="O12" s="75" t="s">
        <v>251</v>
      </c>
      <c r="P12" s="32">
        <v>8000000000</v>
      </c>
      <c r="Q12" s="78">
        <v>44986</v>
      </c>
      <c r="R12" s="78">
        <v>45291</v>
      </c>
      <c r="S12" s="34">
        <v>0.5</v>
      </c>
      <c r="T12" s="80">
        <v>1</v>
      </c>
      <c r="U12" s="215" t="s">
        <v>323</v>
      </c>
    </row>
    <row r="13" spans="1:23" ht="92.25" customHeight="1" x14ac:dyDescent="0.25">
      <c r="A13" s="259"/>
      <c r="B13" s="153"/>
      <c r="C13" s="153"/>
      <c r="D13" s="153"/>
      <c r="E13" s="153"/>
      <c r="F13" s="153"/>
      <c r="G13" s="153"/>
      <c r="H13" s="166"/>
      <c r="I13" s="153"/>
      <c r="J13" s="153"/>
      <c r="K13" s="204"/>
      <c r="L13" s="214"/>
      <c r="M13" s="161"/>
      <c r="N13" s="177"/>
      <c r="O13" s="75" t="s">
        <v>252</v>
      </c>
      <c r="P13" s="19">
        <v>0</v>
      </c>
      <c r="Q13" s="78">
        <v>45078</v>
      </c>
      <c r="R13" s="78">
        <v>45291</v>
      </c>
      <c r="S13" s="14">
        <v>0.5</v>
      </c>
      <c r="T13" s="15">
        <v>1</v>
      </c>
      <c r="U13" s="216"/>
    </row>
    <row r="14" spans="1:23" ht="93" customHeight="1" x14ac:dyDescent="0.25">
      <c r="A14" s="195" t="s">
        <v>256</v>
      </c>
      <c r="B14" s="155">
        <v>40</v>
      </c>
      <c r="C14" s="257">
        <v>0</v>
      </c>
      <c r="D14" s="257">
        <v>0</v>
      </c>
      <c r="E14" s="257">
        <v>3</v>
      </c>
      <c r="F14" s="257">
        <v>3</v>
      </c>
      <c r="G14" s="257">
        <v>20</v>
      </c>
      <c r="H14" s="264">
        <v>40</v>
      </c>
      <c r="I14" s="257">
        <v>40</v>
      </c>
      <c r="J14" s="265">
        <v>40</v>
      </c>
      <c r="K14" s="266">
        <f>+J14</f>
        <v>40</v>
      </c>
      <c r="L14" s="213">
        <f>+K14/B14</f>
        <v>1</v>
      </c>
      <c r="M14" s="160">
        <v>3.8</v>
      </c>
      <c r="N14" s="162">
        <f>+S14*T14+S15*T15</f>
        <v>1</v>
      </c>
      <c r="O14" s="82" t="s">
        <v>257</v>
      </c>
      <c r="P14" s="83">
        <v>0</v>
      </c>
      <c r="Q14" s="25">
        <v>44958</v>
      </c>
      <c r="R14" s="9">
        <v>45169</v>
      </c>
      <c r="S14" s="14">
        <v>0.8</v>
      </c>
      <c r="T14" s="52">
        <v>1</v>
      </c>
      <c r="U14" s="215" t="s">
        <v>332</v>
      </c>
      <c r="V14" t="s">
        <v>330</v>
      </c>
      <c r="W14" t="s">
        <v>331</v>
      </c>
    </row>
    <row r="15" spans="1:23" ht="87" customHeight="1" x14ac:dyDescent="0.25">
      <c r="A15" s="197"/>
      <c r="B15" s="153"/>
      <c r="C15" s="153"/>
      <c r="D15" s="153"/>
      <c r="E15" s="153"/>
      <c r="F15" s="153"/>
      <c r="G15" s="153"/>
      <c r="H15" s="166"/>
      <c r="I15" s="153"/>
      <c r="J15" s="207"/>
      <c r="K15" s="204"/>
      <c r="L15" s="214"/>
      <c r="M15" s="161"/>
      <c r="N15" s="163"/>
      <c r="O15" s="2" t="s">
        <v>307</v>
      </c>
      <c r="P15" s="32">
        <v>1300000000</v>
      </c>
      <c r="Q15" s="9">
        <v>45047</v>
      </c>
      <c r="R15" s="9">
        <v>45169</v>
      </c>
      <c r="S15" s="14">
        <v>0.2</v>
      </c>
      <c r="T15" s="52">
        <v>1</v>
      </c>
      <c r="U15" s="217"/>
    </row>
    <row r="16" spans="1:23" ht="99" customHeight="1" x14ac:dyDescent="0.25">
      <c r="A16" s="195" t="s">
        <v>253</v>
      </c>
      <c r="B16" s="152">
        <v>7</v>
      </c>
      <c r="C16" s="152">
        <v>0</v>
      </c>
      <c r="D16" s="152">
        <v>0</v>
      </c>
      <c r="E16" s="152">
        <v>0</v>
      </c>
      <c r="F16" s="152">
        <v>4</v>
      </c>
      <c r="G16" s="152">
        <v>4</v>
      </c>
      <c r="H16" s="167">
        <v>4</v>
      </c>
      <c r="I16" s="152">
        <v>7</v>
      </c>
      <c r="J16" s="205">
        <v>7</v>
      </c>
      <c r="K16" s="203">
        <f>+J16</f>
        <v>7</v>
      </c>
      <c r="L16" s="213">
        <f>+K16/B16</f>
        <v>1</v>
      </c>
      <c r="M16" s="160">
        <v>6</v>
      </c>
      <c r="N16" s="162">
        <f>+S16*T16+S17*T17</f>
        <v>1</v>
      </c>
      <c r="O16" s="75" t="s">
        <v>254</v>
      </c>
      <c r="P16" s="81">
        <v>99000000</v>
      </c>
      <c r="Q16" s="78">
        <v>44927</v>
      </c>
      <c r="R16" s="78">
        <v>45275</v>
      </c>
      <c r="S16" s="14">
        <v>0.7</v>
      </c>
      <c r="T16" s="15">
        <v>1</v>
      </c>
      <c r="U16" s="215" t="s">
        <v>333</v>
      </c>
    </row>
    <row r="17" spans="1:22" ht="60.75" customHeight="1" x14ac:dyDescent="0.25">
      <c r="A17" s="197"/>
      <c r="B17" s="153"/>
      <c r="C17" s="153"/>
      <c r="D17" s="153"/>
      <c r="E17" s="153"/>
      <c r="F17" s="153"/>
      <c r="G17" s="153"/>
      <c r="H17" s="166"/>
      <c r="I17" s="153"/>
      <c r="J17" s="207"/>
      <c r="K17" s="204"/>
      <c r="L17" s="214"/>
      <c r="M17" s="161"/>
      <c r="N17" s="267"/>
      <c r="O17" s="75" t="s">
        <v>255</v>
      </c>
      <c r="P17" s="81">
        <v>33000000</v>
      </c>
      <c r="Q17" s="78">
        <v>45109</v>
      </c>
      <c r="R17" s="78">
        <v>45291</v>
      </c>
      <c r="S17" s="86">
        <v>0.3</v>
      </c>
      <c r="T17" s="12">
        <v>1</v>
      </c>
      <c r="U17" s="217"/>
    </row>
    <row r="18" spans="1:22" x14ac:dyDescent="0.25">
      <c r="L18" s="10">
        <f>AVERAGE(L12:L17)</f>
        <v>1</v>
      </c>
      <c r="N18" s="10">
        <f>AVERAGE(N12:N17)</f>
        <v>1</v>
      </c>
      <c r="V18" s="65"/>
    </row>
  </sheetData>
  <mergeCells count="57">
    <mergeCell ref="F16:F17"/>
    <mergeCell ref="M16:M17"/>
    <mergeCell ref="N16:N17"/>
    <mergeCell ref="U16:U17"/>
    <mergeCell ref="G16:G17"/>
    <mergeCell ref="H16:H17"/>
    <mergeCell ref="I16:I17"/>
    <mergeCell ref="J16:J17"/>
    <mergeCell ref="K16:K17"/>
    <mergeCell ref="L16:L17"/>
    <mergeCell ref="A16:A17"/>
    <mergeCell ref="B16:B17"/>
    <mergeCell ref="C16:C17"/>
    <mergeCell ref="D16:D17"/>
    <mergeCell ref="E16:E17"/>
    <mergeCell ref="L14:L15"/>
    <mergeCell ref="F14:F15"/>
    <mergeCell ref="G14:G15"/>
    <mergeCell ref="H14:H15"/>
    <mergeCell ref="U14:U15"/>
    <mergeCell ref="I14:I15"/>
    <mergeCell ref="J14:J15"/>
    <mergeCell ref="K14:K15"/>
    <mergeCell ref="M14:M15"/>
    <mergeCell ref="N14:N15"/>
    <mergeCell ref="A14:A15"/>
    <mergeCell ref="B14:B15"/>
    <mergeCell ref="C14:C15"/>
    <mergeCell ref="D14:D15"/>
    <mergeCell ref="E14:E15"/>
    <mergeCell ref="F12:F13"/>
    <mergeCell ref="G12:G13"/>
    <mergeCell ref="H12:H13"/>
    <mergeCell ref="U12:U13"/>
    <mergeCell ref="I12:I13"/>
    <mergeCell ref="J12:J13"/>
    <mergeCell ref="K12:K13"/>
    <mergeCell ref="L12:L13"/>
    <mergeCell ref="M12:M13"/>
    <mergeCell ref="N12:N13"/>
    <mergeCell ref="A12:A13"/>
    <mergeCell ref="B12:B13"/>
    <mergeCell ref="C12:C13"/>
    <mergeCell ref="D12:D13"/>
    <mergeCell ref="E12:E13"/>
    <mergeCell ref="A8:U8"/>
    <mergeCell ref="A9:A11"/>
    <mergeCell ref="M9:N9"/>
    <mergeCell ref="O9:T9"/>
    <mergeCell ref="U9:U11"/>
    <mergeCell ref="C10:D10"/>
    <mergeCell ref="E10:F10"/>
    <mergeCell ref="G10:H10"/>
    <mergeCell ref="I10:J10"/>
    <mergeCell ref="K10:L10"/>
    <mergeCell ref="K11:L11"/>
    <mergeCell ref="B9:L9"/>
  </mergeCells>
  <conditionalFormatting sqref="N12:N32">
    <cfRule type="cellIs" dxfId="65" priority="4" operator="between">
      <formula>0.7501</formula>
      <formula>1</formula>
    </cfRule>
    <cfRule type="cellIs" dxfId="64" priority="5" operator="between">
      <formula>0.001</formula>
      <formula>0.5</formula>
    </cfRule>
    <cfRule type="cellIs" dxfId="63" priority="6" operator="between">
      <formula>50%</formula>
      <formula>75%</formula>
    </cfRule>
  </conditionalFormatting>
  <conditionalFormatting sqref="L18">
    <cfRule type="cellIs" dxfId="62" priority="1" operator="between">
      <formula>0.7501</formula>
      <formula>1</formula>
    </cfRule>
    <cfRule type="cellIs" dxfId="61" priority="2" operator="between">
      <formula>0.001</formula>
      <formula>0.5</formula>
    </cfRule>
    <cfRule type="cellIs" dxfId="60" priority="3" operator="between">
      <formula>50%</formula>
      <formula>75%</formula>
    </cfRule>
  </conditionalFormatting>
  <pageMargins left="0.75" right="0.75" top="1" bottom="1" header="0.5" footer="0.5"/>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U17"/>
  <sheetViews>
    <sheetView showGridLines="0" topLeftCell="A10" workbookViewId="0">
      <selection activeCell="N17" sqref="N17"/>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85546875" bestFit="1" customWidth="1"/>
    <col min="20" max="20" width="8.1406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75.75" customHeight="1" x14ac:dyDescent="0.25">
      <c r="A12" s="178" t="s">
        <v>277</v>
      </c>
      <c r="B12" s="154">
        <v>1</v>
      </c>
      <c r="C12" s="154">
        <v>0.3</v>
      </c>
      <c r="D12" s="154">
        <v>0.44</v>
      </c>
      <c r="E12" s="154">
        <v>0.5</v>
      </c>
      <c r="F12" s="154">
        <v>0.65</v>
      </c>
      <c r="G12" s="154">
        <v>0.75</v>
      </c>
      <c r="H12" s="271">
        <v>0.86</v>
      </c>
      <c r="I12" s="154">
        <v>1</v>
      </c>
      <c r="J12" s="154">
        <v>0.98</v>
      </c>
      <c r="K12" s="274">
        <f>+J12</f>
        <v>0.98</v>
      </c>
      <c r="L12" s="274">
        <f>+K12/B12</f>
        <v>0.98</v>
      </c>
      <c r="M12" s="160">
        <v>3</v>
      </c>
      <c r="N12" s="162">
        <f>+S12*T12+S13*T13+S14*T14</f>
        <v>0.99</v>
      </c>
      <c r="O12" s="2" t="s">
        <v>280</v>
      </c>
      <c r="P12" s="19"/>
      <c r="Q12" s="78">
        <v>44927</v>
      </c>
      <c r="R12" s="78">
        <v>45013</v>
      </c>
      <c r="S12" s="14">
        <v>0.3</v>
      </c>
      <c r="T12" s="12">
        <v>1</v>
      </c>
      <c r="U12" s="211" t="s">
        <v>342</v>
      </c>
    </row>
    <row r="13" spans="1:21" ht="102.75" customHeight="1" x14ac:dyDescent="0.25">
      <c r="A13" s="179"/>
      <c r="B13" s="155"/>
      <c r="C13" s="269"/>
      <c r="D13" s="269"/>
      <c r="E13" s="269"/>
      <c r="F13" s="269"/>
      <c r="G13" s="269"/>
      <c r="H13" s="272"/>
      <c r="I13" s="269"/>
      <c r="J13" s="269"/>
      <c r="K13" s="218"/>
      <c r="L13" s="275"/>
      <c r="M13" s="170"/>
      <c r="N13" s="171"/>
      <c r="O13" s="2" t="s">
        <v>279</v>
      </c>
      <c r="P13" s="19"/>
      <c r="Q13" s="78">
        <v>44927</v>
      </c>
      <c r="R13" s="78">
        <v>45291</v>
      </c>
      <c r="S13" s="14">
        <v>0.5</v>
      </c>
      <c r="T13" s="12">
        <v>0.98</v>
      </c>
      <c r="U13" s="268"/>
    </row>
    <row r="14" spans="1:21" ht="97.5" customHeight="1" x14ac:dyDescent="0.25">
      <c r="A14" s="180"/>
      <c r="B14" s="153"/>
      <c r="C14" s="270"/>
      <c r="D14" s="270"/>
      <c r="E14" s="270"/>
      <c r="F14" s="270"/>
      <c r="G14" s="270"/>
      <c r="H14" s="273"/>
      <c r="I14" s="270"/>
      <c r="J14" s="270"/>
      <c r="K14" s="204"/>
      <c r="L14" s="276"/>
      <c r="M14" s="161"/>
      <c r="N14" s="163"/>
      <c r="O14" s="2" t="s">
        <v>278</v>
      </c>
      <c r="P14" s="19"/>
      <c r="Q14" s="78">
        <v>45017</v>
      </c>
      <c r="R14" s="78">
        <v>45291</v>
      </c>
      <c r="S14" s="14">
        <v>0.2</v>
      </c>
      <c r="T14" s="12">
        <v>1</v>
      </c>
      <c r="U14" s="212"/>
    </row>
    <row r="15" spans="1:21" ht="66.75" customHeight="1" x14ac:dyDescent="0.25">
      <c r="A15" s="152" t="s">
        <v>285</v>
      </c>
      <c r="B15" s="154">
        <v>1</v>
      </c>
      <c r="C15" s="154">
        <v>0.15</v>
      </c>
      <c r="D15" s="154">
        <v>0</v>
      </c>
      <c r="E15" s="154">
        <v>0.4</v>
      </c>
      <c r="F15" s="154">
        <v>0</v>
      </c>
      <c r="G15" s="154">
        <v>0.75</v>
      </c>
      <c r="H15" s="271">
        <v>0.75</v>
      </c>
      <c r="I15" s="154">
        <v>1</v>
      </c>
      <c r="J15" s="154">
        <v>1</v>
      </c>
      <c r="K15" s="274">
        <f>+J15</f>
        <v>1</v>
      </c>
      <c r="L15" s="274">
        <f>+K15</f>
        <v>1</v>
      </c>
      <c r="M15" s="277">
        <v>6</v>
      </c>
      <c r="N15" s="279">
        <f>+S15*T15+S16*T16</f>
        <v>1</v>
      </c>
      <c r="O15" s="97" t="s">
        <v>320</v>
      </c>
      <c r="P15" s="19"/>
      <c r="Q15" s="78">
        <v>44593</v>
      </c>
      <c r="R15" s="78">
        <v>45016</v>
      </c>
      <c r="S15" s="76">
        <v>0.5</v>
      </c>
      <c r="T15" s="12">
        <v>1</v>
      </c>
      <c r="U15" s="215" t="s">
        <v>343</v>
      </c>
    </row>
    <row r="16" spans="1:21" ht="57.75" customHeight="1" x14ac:dyDescent="0.25">
      <c r="A16" s="153"/>
      <c r="B16" s="153"/>
      <c r="C16" s="270"/>
      <c r="D16" s="270"/>
      <c r="E16" s="270"/>
      <c r="F16" s="270"/>
      <c r="G16" s="270"/>
      <c r="H16" s="273"/>
      <c r="I16" s="270"/>
      <c r="J16" s="270"/>
      <c r="K16" s="204"/>
      <c r="L16" s="204"/>
      <c r="M16" s="278"/>
      <c r="N16" s="280"/>
      <c r="O16" s="75" t="s">
        <v>321</v>
      </c>
      <c r="P16" s="19"/>
      <c r="Q16" s="78">
        <v>44593</v>
      </c>
      <c r="R16" s="78">
        <v>45291</v>
      </c>
      <c r="S16" s="76">
        <v>0.5</v>
      </c>
      <c r="T16" s="12">
        <v>1</v>
      </c>
      <c r="U16" s="217"/>
    </row>
    <row r="17" spans="12:14" x14ac:dyDescent="0.25">
      <c r="L17" s="10">
        <f>AVERAGE(L12:L16)</f>
        <v>0.99</v>
      </c>
      <c r="N17" s="114">
        <f>AVERAGE(N12:N16)</f>
        <v>0.995</v>
      </c>
    </row>
  </sheetData>
  <mergeCells count="42">
    <mergeCell ref="A15:A16"/>
    <mergeCell ref="F15:F16"/>
    <mergeCell ref="G15:G16"/>
    <mergeCell ref="H15:H16"/>
    <mergeCell ref="I15:I16"/>
    <mergeCell ref="B15:B16"/>
    <mergeCell ref="C15:C16"/>
    <mergeCell ref="D15:D16"/>
    <mergeCell ref="E15:E16"/>
    <mergeCell ref="J15:J16"/>
    <mergeCell ref="K15:K16"/>
    <mergeCell ref="M15:M16"/>
    <mergeCell ref="N15:N16"/>
    <mergeCell ref="U15:U16"/>
    <mergeCell ref="L15:L16"/>
    <mergeCell ref="U12:U14"/>
    <mergeCell ref="A12:A14"/>
    <mergeCell ref="B12:B14"/>
    <mergeCell ref="C12:C14"/>
    <mergeCell ref="D12:D14"/>
    <mergeCell ref="E12:E14"/>
    <mergeCell ref="F12:F14"/>
    <mergeCell ref="G12:G14"/>
    <mergeCell ref="H12:H14"/>
    <mergeCell ref="I12:I14"/>
    <mergeCell ref="J12:J14"/>
    <mergeCell ref="K12:K14"/>
    <mergeCell ref="L12:L14"/>
    <mergeCell ref="M12:M14"/>
    <mergeCell ref="N12:N14"/>
    <mergeCell ref="A8:U8"/>
    <mergeCell ref="A9:A11"/>
    <mergeCell ref="M9:N9"/>
    <mergeCell ref="O9:T9"/>
    <mergeCell ref="U9:U11"/>
    <mergeCell ref="C10:D10"/>
    <mergeCell ref="E10:F10"/>
    <mergeCell ref="G10:H10"/>
    <mergeCell ref="I10:J10"/>
    <mergeCell ref="K10:L10"/>
    <mergeCell ref="K11:L11"/>
    <mergeCell ref="B9:L9"/>
  </mergeCells>
  <conditionalFormatting sqref="N12:N31">
    <cfRule type="cellIs" dxfId="59" priority="7" operator="between">
      <formula>0.7501</formula>
      <formula>1</formula>
    </cfRule>
    <cfRule type="cellIs" dxfId="58" priority="8" operator="between">
      <formula>0.001</formula>
      <formula>0.5</formula>
    </cfRule>
    <cfRule type="cellIs" dxfId="57" priority="9" operator="between">
      <formula>50%</formula>
      <formula>75%</formula>
    </cfRule>
  </conditionalFormatting>
  <conditionalFormatting sqref="L17">
    <cfRule type="cellIs" dxfId="56" priority="1" operator="between">
      <formula>0.7501</formula>
      <formula>1</formula>
    </cfRule>
    <cfRule type="cellIs" dxfId="55" priority="2" operator="between">
      <formula>0.001</formula>
      <formula>0.5</formula>
    </cfRule>
    <cfRule type="cellIs" dxfId="54" priority="3" operator="between">
      <formula>50%</formula>
      <formula>75%</formula>
    </cfRule>
  </conditionalFormatting>
  <pageMargins left="0.75" right="0.75" top="1" bottom="1" header="0.5" footer="0.5"/>
  <pageSetup paperSize="9"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8"/>
  <sheetViews>
    <sheetView showGridLines="0" workbookViewId="0">
      <selection activeCell="K12" sqref="K12:K17"/>
    </sheetView>
  </sheetViews>
  <sheetFormatPr baseColWidth="10" defaultRowHeight="15" x14ac:dyDescent="0.25"/>
  <cols>
    <col min="1" max="1" width="45.7109375" bestFit="1" customWidth="1"/>
    <col min="2" max="3" width="6.28515625" customWidth="1"/>
    <col min="4" max="4" width="7.28515625" customWidth="1"/>
    <col min="5" max="5" width="6.28515625" customWidth="1"/>
    <col min="6" max="6" width="7.42578125" customWidth="1"/>
    <col min="7" max="7" width="6.28515625" customWidth="1"/>
    <col min="8" max="8" width="7.5703125" customWidth="1"/>
    <col min="9" max="9" width="6.28515625"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1" x14ac:dyDescent="0.25">
      <c r="Q1" s="7"/>
    </row>
    <row r="2" spans="1:21" ht="16.5" x14ac:dyDescent="0.25">
      <c r="Q2" s="8"/>
    </row>
    <row r="8" spans="1:21"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1"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1"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1"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1" ht="30" customHeight="1" x14ac:dyDescent="0.25">
      <c r="A12" s="178" t="s">
        <v>271</v>
      </c>
      <c r="B12" s="154">
        <v>1</v>
      </c>
      <c r="C12" s="154">
        <v>0.1</v>
      </c>
      <c r="D12" s="154">
        <v>0.1</v>
      </c>
      <c r="E12" s="154">
        <v>0.4</v>
      </c>
      <c r="F12" s="154">
        <v>0.41670000000000001</v>
      </c>
      <c r="G12" s="154">
        <v>0.8</v>
      </c>
      <c r="H12" s="184">
        <v>0.66669999999999996</v>
      </c>
      <c r="I12" s="154">
        <v>1</v>
      </c>
      <c r="J12" s="154">
        <v>1</v>
      </c>
      <c r="K12" s="274">
        <f>+J12</f>
        <v>1</v>
      </c>
      <c r="L12" s="274">
        <f>+K12/B12</f>
        <v>1</v>
      </c>
      <c r="M12" s="160">
        <v>3</v>
      </c>
      <c r="N12" s="162">
        <f>+S12*T12+S13*T13+S14*T14+S15*T15+S17*T17+S16*T16</f>
        <v>1</v>
      </c>
      <c r="O12" s="93" t="s">
        <v>272</v>
      </c>
      <c r="P12" s="19">
        <v>0</v>
      </c>
      <c r="Q12" s="95">
        <v>44958</v>
      </c>
      <c r="R12" s="95">
        <v>45291</v>
      </c>
      <c r="S12" s="93">
        <v>0.1</v>
      </c>
      <c r="T12" s="15">
        <v>1</v>
      </c>
      <c r="U12" s="215" t="s">
        <v>348</v>
      </c>
    </row>
    <row r="13" spans="1:21" ht="30" x14ac:dyDescent="0.25">
      <c r="A13" s="179"/>
      <c r="B13" s="155"/>
      <c r="C13" s="269"/>
      <c r="D13" s="269"/>
      <c r="E13" s="269"/>
      <c r="F13" s="269"/>
      <c r="G13" s="269"/>
      <c r="H13" s="198"/>
      <c r="I13" s="269"/>
      <c r="J13" s="269"/>
      <c r="K13" s="218"/>
      <c r="L13" s="275"/>
      <c r="M13" s="170"/>
      <c r="N13" s="171"/>
      <c r="O13" s="94" t="s">
        <v>34</v>
      </c>
      <c r="P13" s="19">
        <v>0</v>
      </c>
      <c r="Q13" s="96">
        <v>44927</v>
      </c>
      <c r="R13" s="96">
        <v>45291</v>
      </c>
      <c r="S13" s="94">
        <v>0.2</v>
      </c>
      <c r="T13" s="15">
        <v>1</v>
      </c>
      <c r="U13" s="216"/>
    </row>
    <row r="14" spans="1:21" ht="30" x14ac:dyDescent="0.25">
      <c r="A14" s="179"/>
      <c r="B14" s="155"/>
      <c r="C14" s="269"/>
      <c r="D14" s="269"/>
      <c r="E14" s="269"/>
      <c r="F14" s="269"/>
      <c r="G14" s="269"/>
      <c r="H14" s="198"/>
      <c r="I14" s="269"/>
      <c r="J14" s="269"/>
      <c r="K14" s="218"/>
      <c r="L14" s="275"/>
      <c r="M14" s="170"/>
      <c r="N14" s="171"/>
      <c r="O14" s="94" t="s">
        <v>273</v>
      </c>
      <c r="P14" s="19">
        <v>0</v>
      </c>
      <c r="Q14" s="96">
        <v>44927</v>
      </c>
      <c r="R14" s="96">
        <v>45291</v>
      </c>
      <c r="S14" s="94">
        <v>0.2</v>
      </c>
      <c r="T14" s="15">
        <v>1</v>
      </c>
      <c r="U14" s="216"/>
    </row>
    <row r="15" spans="1:21" ht="40.5" customHeight="1" x14ac:dyDescent="0.25">
      <c r="A15" s="179"/>
      <c r="B15" s="155"/>
      <c r="C15" s="269"/>
      <c r="D15" s="269"/>
      <c r="E15" s="269"/>
      <c r="F15" s="269"/>
      <c r="G15" s="269"/>
      <c r="H15" s="198"/>
      <c r="I15" s="269"/>
      <c r="J15" s="269"/>
      <c r="K15" s="218"/>
      <c r="L15" s="275"/>
      <c r="M15" s="170"/>
      <c r="N15" s="171"/>
      <c r="O15" s="94" t="s">
        <v>274</v>
      </c>
      <c r="P15" s="19">
        <v>0</v>
      </c>
      <c r="Q15" s="96">
        <v>45108</v>
      </c>
      <c r="R15" s="96">
        <v>45291</v>
      </c>
      <c r="S15" s="94">
        <v>0.2</v>
      </c>
      <c r="T15" s="15">
        <v>1</v>
      </c>
      <c r="U15" s="216"/>
    </row>
    <row r="16" spans="1:21" ht="38.25" customHeight="1" x14ac:dyDescent="0.25">
      <c r="A16" s="179"/>
      <c r="B16" s="155"/>
      <c r="C16" s="269"/>
      <c r="D16" s="269"/>
      <c r="E16" s="269"/>
      <c r="F16" s="269"/>
      <c r="G16" s="269"/>
      <c r="H16" s="198"/>
      <c r="I16" s="269"/>
      <c r="J16" s="269"/>
      <c r="K16" s="218"/>
      <c r="L16" s="275"/>
      <c r="M16" s="170"/>
      <c r="N16" s="171"/>
      <c r="O16" s="94" t="s">
        <v>275</v>
      </c>
      <c r="P16" s="19">
        <v>0</v>
      </c>
      <c r="Q16" s="96">
        <v>44927</v>
      </c>
      <c r="R16" s="96">
        <v>45291</v>
      </c>
      <c r="S16" s="94">
        <v>0.2</v>
      </c>
      <c r="T16" s="15">
        <v>1</v>
      </c>
      <c r="U16" s="216"/>
    </row>
    <row r="17" spans="1:22" ht="50.25" customHeight="1" x14ac:dyDescent="0.25">
      <c r="A17" s="180"/>
      <c r="B17" s="153"/>
      <c r="C17" s="270"/>
      <c r="D17" s="270"/>
      <c r="E17" s="270"/>
      <c r="F17" s="270"/>
      <c r="G17" s="270"/>
      <c r="H17" s="199"/>
      <c r="I17" s="270"/>
      <c r="J17" s="270"/>
      <c r="K17" s="204"/>
      <c r="L17" s="276"/>
      <c r="M17" s="161"/>
      <c r="N17" s="163"/>
      <c r="O17" s="94" t="s">
        <v>276</v>
      </c>
      <c r="P17" s="19">
        <v>0</v>
      </c>
      <c r="Q17" s="96">
        <v>45261</v>
      </c>
      <c r="R17" s="96">
        <v>44926</v>
      </c>
      <c r="S17" s="94">
        <v>0.1</v>
      </c>
      <c r="T17" s="15">
        <v>1</v>
      </c>
      <c r="U17" s="217"/>
    </row>
    <row r="18" spans="1:22" x14ac:dyDescent="0.25">
      <c r="L18" s="10">
        <f>+L12</f>
        <v>1</v>
      </c>
      <c r="N18" s="10">
        <f>+N12</f>
        <v>1</v>
      </c>
      <c r="V18" s="65"/>
    </row>
  </sheetData>
  <mergeCells count="27">
    <mergeCell ref="F12:F17"/>
    <mergeCell ref="G12:G17"/>
    <mergeCell ref="H12:H17"/>
    <mergeCell ref="U12:U17"/>
    <mergeCell ref="I12:I17"/>
    <mergeCell ref="J12:J17"/>
    <mergeCell ref="K12:K17"/>
    <mergeCell ref="L12:L17"/>
    <mergeCell ref="M12:M17"/>
    <mergeCell ref="N12:N17"/>
    <mergeCell ref="A12:A17"/>
    <mergeCell ref="B12:B17"/>
    <mergeCell ref="C12:C17"/>
    <mergeCell ref="D12:D17"/>
    <mergeCell ref="E12:E17"/>
    <mergeCell ref="A8:U8"/>
    <mergeCell ref="A9:A11"/>
    <mergeCell ref="M9:N9"/>
    <mergeCell ref="O9:T9"/>
    <mergeCell ref="U9:U11"/>
    <mergeCell ref="C10:D10"/>
    <mergeCell ref="E10:F10"/>
    <mergeCell ref="G10:H10"/>
    <mergeCell ref="I10:J10"/>
    <mergeCell ref="K10:L10"/>
    <mergeCell ref="K11:L11"/>
    <mergeCell ref="B9:L9"/>
  </mergeCells>
  <conditionalFormatting sqref="N12:N32">
    <cfRule type="cellIs" dxfId="53" priority="4" operator="between">
      <formula>0.7501</formula>
      <formula>1</formula>
    </cfRule>
    <cfRule type="cellIs" dxfId="52" priority="5" operator="between">
      <formula>0.001</formula>
      <formula>0.5</formula>
    </cfRule>
    <cfRule type="cellIs" dxfId="51" priority="6" operator="between">
      <formula>50%</formula>
      <formula>75%</formula>
    </cfRule>
  </conditionalFormatting>
  <conditionalFormatting sqref="L18">
    <cfRule type="cellIs" dxfId="50" priority="1" operator="between">
      <formula>0.7501</formula>
      <formula>1</formula>
    </cfRule>
    <cfRule type="cellIs" dxfId="49" priority="2" operator="between">
      <formula>0.001</formula>
      <formula>0.5</formula>
    </cfRule>
    <cfRule type="cellIs" dxfId="48" priority="3" operator="between">
      <formula>50%</formula>
      <formula>75%</formula>
    </cfRule>
  </conditionalFormatting>
  <pageMargins left="0.75" right="0.75" top="1" bottom="1" header="0.5" footer="0.5"/>
  <pageSetup paperSize="9" orientation="portrait"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sheetPr>
  <dimension ref="A1:V17"/>
  <sheetViews>
    <sheetView topLeftCell="E1" workbookViewId="0">
      <selection activeCell="T14" sqref="T14"/>
    </sheetView>
  </sheetViews>
  <sheetFormatPr baseColWidth="10" defaultRowHeight="15" x14ac:dyDescent="0.25"/>
  <cols>
    <col min="1" max="1" width="45.7109375" bestFit="1" customWidth="1"/>
    <col min="2" max="2" width="6.140625" bestFit="1" customWidth="1"/>
    <col min="3" max="3" width="6.28515625" customWidth="1"/>
    <col min="4" max="4" width="7.28515625" customWidth="1"/>
    <col min="5" max="5" width="7.140625" bestFit="1" customWidth="1"/>
    <col min="6" max="6" width="7.42578125" customWidth="1"/>
    <col min="7" max="7" width="7.140625" bestFit="1" customWidth="1"/>
    <col min="8" max="8" width="9.140625" customWidth="1"/>
    <col min="9" max="9" width="7.140625" bestFit="1" customWidth="1"/>
    <col min="10" max="10" width="7.5703125" customWidth="1"/>
    <col min="11" max="11" width="7.42578125" bestFit="1" customWidth="1"/>
    <col min="12" max="12" width="7.42578125" customWidth="1"/>
    <col min="13" max="13" width="5.28515625" hidden="1" customWidth="1"/>
    <col min="14" max="14" width="9.42578125" style="10" bestFit="1" customWidth="1"/>
    <col min="15" max="15" width="45.7109375" bestFit="1" customWidth="1"/>
    <col min="16" max="16" width="17.42578125" style="18" customWidth="1"/>
    <col min="17" max="17" width="13" customWidth="1"/>
    <col min="18" max="18" width="12.7109375" bestFit="1" customWidth="1"/>
    <col min="19" max="19" width="5.5703125" bestFit="1" customWidth="1"/>
    <col min="20" max="20" width="7.42578125" bestFit="1" customWidth="1"/>
    <col min="21" max="21" width="83.140625" customWidth="1"/>
    <col min="22" max="29" width="11.42578125" customWidth="1"/>
  </cols>
  <sheetData>
    <row r="1" spans="1:22" x14ac:dyDescent="0.25">
      <c r="Q1" s="7"/>
    </row>
    <row r="2" spans="1:22" ht="16.5" x14ac:dyDescent="0.25">
      <c r="Q2" s="8"/>
    </row>
    <row r="8" spans="1:22" ht="58.5" customHeight="1" x14ac:dyDescent="0.25">
      <c r="A8" s="172" t="s">
        <v>345</v>
      </c>
      <c r="B8" s="172"/>
      <c r="C8" s="172"/>
      <c r="D8" s="172"/>
      <c r="E8" s="172"/>
      <c r="F8" s="172"/>
      <c r="G8" s="172"/>
      <c r="H8" s="172"/>
      <c r="I8" s="172"/>
      <c r="J8" s="172"/>
      <c r="K8" s="172"/>
      <c r="L8" s="172"/>
      <c r="M8" s="172"/>
      <c r="N8" s="172"/>
      <c r="O8" s="172"/>
      <c r="P8" s="172"/>
      <c r="Q8" s="172"/>
      <c r="R8" s="172"/>
      <c r="S8" s="172"/>
      <c r="T8" s="172"/>
      <c r="U8" s="172"/>
    </row>
    <row r="9" spans="1:22" ht="30" customHeight="1" x14ac:dyDescent="0.25">
      <c r="A9" s="143" t="s">
        <v>212</v>
      </c>
      <c r="B9" s="145" t="s">
        <v>213</v>
      </c>
      <c r="C9" s="146"/>
      <c r="D9" s="146"/>
      <c r="E9" s="146"/>
      <c r="F9" s="146"/>
      <c r="G9" s="146"/>
      <c r="H9" s="146"/>
      <c r="I9" s="146"/>
      <c r="J9" s="146"/>
      <c r="K9" s="146"/>
      <c r="L9" s="200"/>
      <c r="M9" s="173" t="s">
        <v>5</v>
      </c>
      <c r="N9" s="174"/>
      <c r="O9" s="145" t="s">
        <v>199</v>
      </c>
      <c r="P9" s="146"/>
      <c r="Q9" s="146"/>
      <c r="R9" s="146"/>
      <c r="S9" s="146"/>
      <c r="T9" s="147"/>
      <c r="U9" s="148" t="s">
        <v>201</v>
      </c>
    </row>
    <row r="10" spans="1:22" ht="30" customHeight="1" x14ac:dyDescent="0.25">
      <c r="A10" s="220"/>
      <c r="B10" s="46"/>
      <c r="C10" s="201" t="s">
        <v>214</v>
      </c>
      <c r="D10" s="202"/>
      <c r="E10" s="201" t="s">
        <v>215</v>
      </c>
      <c r="F10" s="202"/>
      <c r="G10" s="201" t="s">
        <v>216</v>
      </c>
      <c r="H10" s="202"/>
      <c r="I10" s="201" t="s">
        <v>217</v>
      </c>
      <c r="J10" s="202"/>
      <c r="K10" s="222" t="s">
        <v>219</v>
      </c>
      <c r="L10" s="138"/>
      <c r="M10" s="46"/>
      <c r="N10" s="47"/>
      <c r="O10" s="49"/>
      <c r="P10" s="49"/>
      <c r="Q10" s="49"/>
      <c r="R10" s="49"/>
      <c r="S10" s="49"/>
      <c r="T10" s="50"/>
      <c r="U10" s="221"/>
    </row>
    <row r="11" spans="1:22" ht="30" x14ac:dyDescent="0.25">
      <c r="A11" s="144"/>
      <c r="B11" s="48" t="s">
        <v>202</v>
      </c>
      <c r="C11" s="48" t="s">
        <v>218</v>
      </c>
      <c r="D11" s="48" t="s">
        <v>2</v>
      </c>
      <c r="E11" s="48" t="s">
        <v>218</v>
      </c>
      <c r="F11" s="48" t="s">
        <v>2</v>
      </c>
      <c r="G11" s="48" t="s">
        <v>218</v>
      </c>
      <c r="H11" s="48" t="s">
        <v>2</v>
      </c>
      <c r="I11" s="48" t="s">
        <v>218</v>
      </c>
      <c r="J11" s="48" t="s">
        <v>2</v>
      </c>
      <c r="K11" s="136" t="s">
        <v>220</v>
      </c>
      <c r="L11" s="138"/>
      <c r="M11" s="48" t="s">
        <v>4</v>
      </c>
      <c r="N11" s="31" t="s">
        <v>2</v>
      </c>
      <c r="O11" s="30" t="s">
        <v>200</v>
      </c>
      <c r="P11" s="37" t="s">
        <v>195</v>
      </c>
      <c r="Q11" s="36" t="s">
        <v>191</v>
      </c>
      <c r="R11" s="36" t="s">
        <v>192</v>
      </c>
      <c r="S11" s="30" t="s">
        <v>4</v>
      </c>
      <c r="T11" s="30" t="s">
        <v>2</v>
      </c>
      <c r="U11" s="149"/>
    </row>
    <row r="12" spans="1:22" ht="120" x14ac:dyDescent="0.25">
      <c r="A12" s="178" t="s">
        <v>292</v>
      </c>
      <c r="B12" s="154">
        <v>0.25</v>
      </c>
      <c r="C12" s="156">
        <v>6.25E-2</v>
      </c>
      <c r="D12" s="156">
        <v>0.06</v>
      </c>
      <c r="E12" s="156">
        <v>0.125</v>
      </c>
      <c r="F12" s="156">
        <v>0.1163</v>
      </c>
      <c r="G12" s="156">
        <v>0.1875</v>
      </c>
      <c r="H12" s="164">
        <v>0.18260000000000001</v>
      </c>
      <c r="I12" s="156">
        <v>0.25</v>
      </c>
      <c r="J12" s="156">
        <v>0.24360000000000001</v>
      </c>
      <c r="K12" s="223">
        <f>+J12</f>
        <v>0.24360000000000001</v>
      </c>
      <c r="L12" s="286">
        <f>+K12/B12</f>
        <v>0.97440000000000004</v>
      </c>
      <c r="M12" s="160">
        <v>3</v>
      </c>
      <c r="N12" s="162">
        <f>+S12*T12+S13*T13+S14*T14</f>
        <v>0.98799999999999999</v>
      </c>
      <c r="O12" s="75" t="s">
        <v>293</v>
      </c>
      <c r="P12" s="19"/>
      <c r="Q12" s="78">
        <v>44927</v>
      </c>
      <c r="R12" s="75" t="s">
        <v>295</v>
      </c>
      <c r="S12" s="14">
        <v>0.2</v>
      </c>
      <c r="T12" s="12">
        <v>1</v>
      </c>
      <c r="U12" s="215" t="s">
        <v>341</v>
      </c>
    </row>
    <row r="13" spans="1:22" ht="30" x14ac:dyDescent="0.25">
      <c r="A13" s="179"/>
      <c r="B13" s="269"/>
      <c r="C13" s="282"/>
      <c r="D13" s="282"/>
      <c r="E13" s="282"/>
      <c r="F13" s="282"/>
      <c r="G13" s="282"/>
      <c r="H13" s="284"/>
      <c r="I13" s="282"/>
      <c r="J13" s="282"/>
      <c r="K13" s="218"/>
      <c r="L13" s="287"/>
      <c r="M13" s="170"/>
      <c r="N13" s="171"/>
      <c r="O13" s="75" t="s">
        <v>294</v>
      </c>
      <c r="P13" s="19">
        <v>110000000</v>
      </c>
      <c r="Q13" s="78">
        <v>44928</v>
      </c>
      <c r="R13" s="78">
        <v>45291</v>
      </c>
      <c r="S13" s="14">
        <v>0.6</v>
      </c>
      <c r="T13" s="12">
        <v>0.98</v>
      </c>
      <c r="U13" s="216"/>
    </row>
    <row r="14" spans="1:22" ht="60" x14ac:dyDescent="0.25">
      <c r="A14" s="180"/>
      <c r="B14" s="281"/>
      <c r="C14" s="283"/>
      <c r="D14" s="283"/>
      <c r="E14" s="283"/>
      <c r="F14" s="283"/>
      <c r="G14" s="283"/>
      <c r="H14" s="285"/>
      <c r="I14" s="283"/>
      <c r="J14" s="283"/>
      <c r="K14" s="204"/>
      <c r="L14" s="288"/>
      <c r="M14" s="161"/>
      <c r="N14" s="163"/>
      <c r="O14" s="75" t="s">
        <v>60</v>
      </c>
      <c r="P14" s="19"/>
      <c r="Q14" s="78">
        <v>45261</v>
      </c>
      <c r="R14" s="78">
        <v>45291</v>
      </c>
      <c r="S14" s="14">
        <v>0.2</v>
      </c>
      <c r="T14" s="12">
        <v>1</v>
      </c>
      <c r="U14" s="217"/>
    </row>
    <row r="15" spans="1:22" x14ac:dyDescent="0.25">
      <c r="L15" s="10">
        <f>+L12</f>
        <v>0.97440000000000004</v>
      </c>
      <c r="N15" s="10">
        <f>+N12</f>
        <v>0.98799999999999999</v>
      </c>
      <c r="V15" s="65"/>
    </row>
    <row r="17" spans="16:16" x14ac:dyDescent="0.25">
      <c r="P17" s="18">
        <f>18.26+6.1</f>
        <v>24.36</v>
      </c>
    </row>
  </sheetData>
  <mergeCells count="27">
    <mergeCell ref="F12:F14"/>
    <mergeCell ref="G12:G14"/>
    <mergeCell ref="H12:H14"/>
    <mergeCell ref="U12:U14"/>
    <mergeCell ref="I12:I14"/>
    <mergeCell ref="J12:J14"/>
    <mergeCell ref="K12:K14"/>
    <mergeCell ref="L12:L14"/>
    <mergeCell ref="M12:M14"/>
    <mergeCell ref="N12:N14"/>
    <mergeCell ref="A12:A14"/>
    <mergeCell ref="B12:B14"/>
    <mergeCell ref="C12:C14"/>
    <mergeCell ref="D12:D14"/>
    <mergeCell ref="E12:E14"/>
    <mergeCell ref="A8:U8"/>
    <mergeCell ref="A9:A11"/>
    <mergeCell ref="M9:N9"/>
    <mergeCell ref="O9:T9"/>
    <mergeCell ref="U9:U11"/>
    <mergeCell ref="C10:D10"/>
    <mergeCell ref="E10:F10"/>
    <mergeCell ref="G10:H10"/>
    <mergeCell ref="I10:J10"/>
    <mergeCell ref="K10:L10"/>
    <mergeCell ref="K11:L11"/>
    <mergeCell ref="B9:L9"/>
  </mergeCells>
  <conditionalFormatting sqref="N12:N29">
    <cfRule type="cellIs" dxfId="47" priority="4" operator="between">
      <formula>0.7501</formula>
      <formula>1</formula>
    </cfRule>
    <cfRule type="cellIs" dxfId="46" priority="5" operator="between">
      <formula>0.001</formula>
      <formula>0.5</formula>
    </cfRule>
    <cfRule type="cellIs" dxfId="45" priority="6" operator="between">
      <formula>50%</formula>
      <formula>75%</formula>
    </cfRule>
  </conditionalFormatting>
  <conditionalFormatting sqref="L15">
    <cfRule type="cellIs" dxfId="44" priority="1" operator="between">
      <formula>0.7501</formula>
      <formula>1</formula>
    </cfRule>
    <cfRule type="cellIs" dxfId="43" priority="2" operator="between">
      <formula>0.001</formula>
      <formula>0.5</formula>
    </cfRule>
    <cfRule type="cellIs" dxfId="42" priority="3" operator="between">
      <formula>50%</formula>
      <formula>75%</formula>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16</vt:i4>
      </vt:variant>
    </vt:vector>
  </HeadingPairs>
  <TitlesOfParts>
    <vt:vector size="16" baseType="lpstr">
      <vt:lpstr>RESUMEN</vt:lpstr>
      <vt:lpstr>reporte (2)</vt:lpstr>
      <vt:lpstr>Consolidado</vt:lpstr>
      <vt:lpstr>Identificación y priorización</vt:lpstr>
      <vt:lpstr>Preparación y formulación</vt:lpstr>
      <vt:lpstr>Implementación y seguimiento</vt:lpstr>
      <vt:lpstr>Direccionamiento estrategico</vt:lpstr>
      <vt:lpstr>Gestión de comunicaciones</vt:lpstr>
      <vt:lpstr>Gestión del talento Humano</vt:lpstr>
      <vt:lpstr>Gestión contractual</vt:lpstr>
      <vt:lpstr>Gestión Adminstrativa</vt:lpstr>
      <vt:lpstr>Gestión de tecnologías de la in</vt:lpstr>
      <vt:lpstr>Gestión Jurídica</vt:lpstr>
      <vt:lpstr>Evaluación control y mejoramien</vt:lpstr>
      <vt:lpstr>Administración de Recurso</vt:lpstr>
      <vt:lpstr>Gestión Financiera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Julio Ignacio Gutiérrez Varg</dc:creator>
  <cp:lastModifiedBy>Julio Ignacio Gutiérrez Vargas</cp:lastModifiedBy>
  <dcterms:created xsi:type="dcterms:W3CDTF">2022-07-22T22:08:20Z</dcterms:created>
  <dcterms:modified xsi:type="dcterms:W3CDTF">2024-02-07T15:49:46Z</dcterms:modified>
</cp:coreProperties>
</file>