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ESUPUESTO\2024 PPTO\INFORMES_2024\EJECUCION_PRESUPUESTAL_2024\1. ENERO_2024\"/>
    </mc:Choice>
  </mc:AlternateContent>
  <bookViews>
    <workbookView xWindow="0" yWindow="0" windowWidth="28800" windowHeight="12330"/>
  </bookViews>
  <sheets>
    <sheet name="EjecucionAgregada" sheetId="1" r:id="rId1"/>
    <sheet name="Hoja1" sheetId="6" state="hidden" r:id="rId2"/>
    <sheet name="Analisis" sheetId="3" state="hidden" r:id="rId3"/>
    <sheet name="Reservas" sheetId="2" state="hidden" r:id="rId4"/>
    <sheet name="AnalisisReservas" sheetId="4" state="hidden" r:id="rId5"/>
    <sheet name="AdmonRecursos" sheetId="5" state="hidden" r:id="rId6"/>
    <sheet name="Hoja2" sheetId="7" state="hidden" r:id="rId7"/>
  </sheets>
  <definedNames>
    <definedName name="_xlnm._FilterDatabase" localSheetId="5" hidden="1">AdmonRecursos!$A$1:$AA$63</definedName>
  </definedNames>
  <calcPr calcId="162913"/>
</workbook>
</file>

<file path=xl/calcChain.xml><?xml version="1.0" encoding="utf-8"?>
<calcChain xmlns="http://schemas.openxmlformats.org/spreadsheetml/2006/main">
  <c r="B3" i="7" l="1"/>
  <c r="B6" i="7"/>
  <c r="G4" i="6" l="1"/>
  <c r="A10" i="6"/>
  <c r="D17" i="6" l="1"/>
  <c r="C16" i="6"/>
  <c r="F39" i="6" l="1"/>
  <c r="F40" i="6"/>
  <c r="F41" i="6"/>
  <c r="F38" i="6"/>
  <c r="D50" i="6"/>
  <c r="D42" i="6"/>
  <c r="E52" i="6"/>
  <c r="D46" i="6"/>
  <c r="E42" i="6"/>
  <c r="E46" i="6" s="1"/>
  <c r="E47" i="6" s="1"/>
  <c r="C42" i="6"/>
  <c r="F18" i="6"/>
  <c r="F42" i="6" l="1"/>
  <c r="G38" i="6"/>
  <c r="D51" i="6" s="1"/>
  <c r="G39" i="6"/>
  <c r="G40" i="6"/>
  <c r="E49" i="6"/>
  <c r="E8" i="6"/>
  <c r="E7" i="6"/>
  <c r="E6" i="6"/>
  <c r="E5" i="6"/>
  <c r="D29" i="6"/>
  <c r="D28" i="6"/>
  <c r="C30" i="6"/>
  <c r="C22" i="6"/>
  <c r="C23" i="6"/>
  <c r="E53" i="6" l="1"/>
  <c r="E55" i="6"/>
  <c r="D53" i="6"/>
  <c r="E54" i="6"/>
  <c r="D52" i="6"/>
  <c r="H40" i="6"/>
  <c r="H39" i="6"/>
  <c r="G6" i="6"/>
  <c r="G7" i="6" s="1"/>
  <c r="F5" i="6" l="1"/>
  <c r="F6" i="6" s="1"/>
  <c r="F7" i="6" s="1"/>
  <c r="E13" i="6" l="1"/>
  <c r="E14" i="6" s="1"/>
  <c r="D14" i="6"/>
  <c r="C14" i="6"/>
  <c r="C10" i="6"/>
  <c r="D10" i="6"/>
  <c r="AC6" i="1"/>
  <c r="AC7" i="1"/>
  <c r="AC5" i="1"/>
  <c r="AC4" i="1"/>
  <c r="AB7" i="1"/>
  <c r="AB6" i="1"/>
  <c r="AB5" i="1"/>
  <c r="AB4" i="1"/>
  <c r="O19" i="3"/>
  <c r="O18" i="3"/>
  <c r="O17" i="3"/>
  <c r="C18" i="6" l="1"/>
  <c r="F11" i="6"/>
  <c r="D27" i="6"/>
  <c r="D22" i="6"/>
  <c r="E10" i="6"/>
  <c r="C16" i="3"/>
  <c r="C18" i="3"/>
  <c r="D30" i="6" l="1"/>
  <c r="E30" i="6" s="1"/>
  <c r="Q7" i="3"/>
  <c r="Q6" i="3"/>
  <c r="P6" i="3"/>
  <c r="O15" i="3"/>
  <c r="I8" i="3"/>
  <c r="E8" i="3"/>
  <c r="O11" i="3"/>
  <c r="O13" i="3" s="1"/>
  <c r="I3" i="4" l="1"/>
  <c r="I4" i="4" s="1"/>
  <c r="B5" i="4"/>
  <c r="I5" i="4" s="1"/>
  <c r="B3" i="4"/>
  <c r="C2" i="4"/>
  <c r="E38" i="3"/>
  <c r="C40" i="3"/>
  <c r="C38" i="3"/>
  <c r="C37" i="3"/>
  <c r="C31" i="3"/>
  <c r="C29" i="3"/>
  <c r="I7" i="3" l="1"/>
  <c r="E7" i="3"/>
  <c r="I6" i="3"/>
  <c r="J6" i="3" s="1"/>
  <c r="E6" i="3"/>
  <c r="F6" i="3" s="1"/>
  <c r="I5" i="3"/>
  <c r="E5" i="3"/>
  <c r="E19" i="3"/>
  <c r="E18" i="3"/>
  <c r="F18" i="3" s="1"/>
  <c r="E17" i="3"/>
  <c r="E16" i="3"/>
  <c r="C19" i="3"/>
  <c r="M19" i="3" s="1"/>
  <c r="N19" i="3" s="1"/>
  <c r="D18" i="3"/>
  <c r="C17" i="3"/>
  <c r="C10" i="3"/>
  <c r="K10" i="3" s="1"/>
  <c r="C9" i="3"/>
  <c r="M9" i="3" s="1"/>
  <c r="N9" i="3" s="1"/>
  <c r="C8" i="3"/>
  <c r="C7" i="3"/>
  <c r="C6" i="3"/>
  <c r="C5" i="3"/>
  <c r="C11" i="3" s="1"/>
  <c r="G5" i="4"/>
  <c r="E5" i="4"/>
  <c r="K5" i="4"/>
  <c r="H4" i="4"/>
  <c r="H6" i="4" s="1"/>
  <c r="F4" i="4"/>
  <c r="F6" i="4" s="1"/>
  <c r="D4" i="4"/>
  <c r="D6" i="4" s="1"/>
  <c r="B4" i="4"/>
  <c r="B6" i="4" s="1"/>
  <c r="K3" i="4"/>
  <c r="K4" i="4" s="1"/>
  <c r="G3" i="4"/>
  <c r="G4" i="4" s="1"/>
  <c r="G6" i="4" s="1"/>
  <c r="E3" i="4"/>
  <c r="E4" i="4" s="1"/>
  <c r="C3" i="4"/>
  <c r="C4" i="4" s="1"/>
  <c r="C6" i="4" s="1"/>
  <c r="I41" i="3"/>
  <c r="C41" i="3"/>
  <c r="K40" i="3"/>
  <c r="J40" i="3"/>
  <c r="G40" i="3"/>
  <c r="F40" i="3"/>
  <c r="D40" i="3"/>
  <c r="J39" i="3"/>
  <c r="F39" i="3"/>
  <c r="D39" i="3"/>
  <c r="K38" i="3"/>
  <c r="J38" i="3"/>
  <c r="G38" i="3"/>
  <c r="F38" i="3"/>
  <c r="D38" i="3"/>
  <c r="K37" i="3"/>
  <c r="J37" i="3"/>
  <c r="G37" i="3"/>
  <c r="F37" i="3"/>
  <c r="D37" i="3"/>
  <c r="J36" i="3"/>
  <c r="F36" i="3"/>
  <c r="D36" i="3"/>
  <c r="J35" i="3"/>
  <c r="F35" i="3"/>
  <c r="D35" i="3"/>
  <c r="J34" i="3"/>
  <c r="F34" i="3"/>
  <c r="D34" i="3"/>
  <c r="J33" i="3"/>
  <c r="F33" i="3"/>
  <c r="D33" i="3"/>
  <c r="K32" i="3"/>
  <c r="J32" i="3"/>
  <c r="G32" i="3"/>
  <c r="F32" i="3"/>
  <c r="D32" i="3"/>
  <c r="K31" i="3"/>
  <c r="J31" i="3"/>
  <c r="G31" i="3"/>
  <c r="F31" i="3"/>
  <c r="D31" i="3"/>
  <c r="K30" i="3"/>
  <c r="J30" i="3"/>
  <c r="G30" i="3"/>
  <c r="D30" i="3"/>
  <c r="K29" i="3"/>
  <c r="J29" i="3"/>
  <c r="G29" i="3"/>
  <c r="F29" i="3"/>
  <c r="D29" i="3"/>
  <c r="J19" i="3"/>
  <c r="J18" i="3"/>
  <c r="K18" i="3"/>
  <c r="J17" i="3"/>
  <c r="M17" i="3"/>
  <c r="N17" i="3" s="1"/>
  <c r="D17" i="3"/>
  <c r="K16" i="3"/>
  <c r="D16" i="3"/>
  <c r="C14" i="3"/>
  <c r="D14" i="3" s="1"/>
  <c r="D13" i="3"/>
  <c r="D10" i="3"/>
  <c r="J9" i="3"/>
  <c r="K8" i="3"/>
  <c r="F8" i="3"/>
  <c r="D8" i="3"/>
  <c r="J7" i="3"/>
  <c r="M7" i="3"/>
  <c r="N7" i="3" s="1"/>
  <c r="D7" i="3"/>
  <c r="D6" i="3"/>
  <c r="J5" i="3"/>
  <c r="C20" i="3" l="1"/>
  <c r="C22" i="3" s="1"/>
  <c r="K6" i="3"/>
  <c r="D9" i="3"/>
  <c r="D19" i="3"/>
  <c r="E6" i="4"/>
  <c r="J5" i="4"/>
  <c r="J41" i="3"/>
  <c r="K6" i="4"/>
  <c r="J3" i="4"/>
  <c r="J4" i="4" s="1"/>
  <c r="I6" i="4"/>
  <c r="E11" i="3"/>
  <c r="G11" i="3" s="1"/>
  <c r="J8" i="3"/>
  <c r="E20" i="3"/>
  <c r="G20" i="3" s="1"/>
  <c r="J16" i="3"/>
  <c r="J20" i="3" s="1"/>
  <c r="D41" i="3"/>
  <c r="D5" i="3"/>
  <c r="D11" i="3" s="1"/>
  <c r="F5" i="3"/>
  <c r="F7" i="3"/>
  <c r="F9" i="3"/>
  <c r="L10" i="3"/>
  <c r="L13" i="3"/>
  <c r="D20" i="3"/>
  <c r="F17" i="3"/>
  <c r="F19" i="3"/>
  <c r="F30" i="3"/>
  <c r="F41" i="3" s="1"/>
  <c r="E41" i="3"/>
  <c r="G41" i="3" s="1"/>
  <c r="J10" i="3"/>
  <c r="J13" i="3"/>
  <c r="I14" i="3"/>
  <c r="J14" i="3" s="1"/>
  <c r="K41" i="3"/>
  <c r="M6" i="3"/>
  <c r="N6" i="3" s="1"/>
  <c r="M8" i="3"/>
  <c r="N8" i="3" s="1"/>
  <c r="M10" i="3"/>
  <c r="N10" i="3" s="1"/>
  <c r="F10" i="3"/>
  <c r="I11" i="3"/>
  <c r="E14" i="3"/>
  <c r="M13" i="3"/>
  <c r="F13" i="3"/>
  <c r="K5" i="3"/>
  <c r="G6" i="3"/>
  <c r="K7" i="3"/>
  <c r="G8" i="3"/>
  <c r="K9" i="3"/>
  <c r="G10" i="3"/>
  <c r="G16" i="3"/>
  <c r="M16" i="3"/>
  <c r="K17" i="3"/>
  <c r="G18" i="3"/>
  <c r="M18" i="3"/>
  <c r="N18" i="3" s="1"/>
  <c r="K19" i="3"/>
  <c r="I20" i="3"/>
  <c r="G5" i="3"/>
  <c r="M5" i="3"/>
  <c r="G7" i="3"/>
  <c r="G9" i="3"/>
  <c r="F16" i="3"/>
  <c r="G17" i="3"/>
  <c r="G19" i="3"/>
  <c r="K20" i="3" l="1"/>
  <c r="J6" i="4"/>
  <c r="F11" i="3"/>
  <c r="J11" i="3"/>
  <c r="J22" i="3" s="1"/>
  <c r="F20" i="3"/>
  <c r="D22" i="3"/>
  <c r="M11" i="3"/>
  <c r="N5" i="3"/>
  <c r="F14" i="3"/>
  <c r="E22" i="3"/>
  <c r="G22" i="3" s="1"/>
  <c r="M20" i="3"/>
  <c r="N20" i="3" s="1"/>
  <c r="N16" i="3"/>
  <c r="M14" i="3"/>
  <c r="N14" i="3" s="1"/>
  <c r="N13" i="3"/>
  <c r="I22" i="3"/>
  <c r="K11" i="3"/>
  <c r="F22" i="3" l="1"/>
  <c r="M22" i="3"/>
  <c r="N22" i="3" s="1"/>
  <c r="N11" i="3"/>
  <c r="K22" i="3"/>
  <c r="H38" i="6" l="1"/>
  <c r="H41" i="6" s="1"/>
  <c r="F47" i="6"/>
  <c r="D49" i="6"/>
  <c r="E16" i="6" l="1"/>
  <c r="E17" i="6" s="1"/>
  <c r="E18" i="6" s="1"/>
  <c r="D18" i="6"/>
</calcChain>
</file>

<file path=xl/comments1.xml><?xml version="1.0" encoding="utf-8"?>
<comments xmlns="http://schemas.openxmlformats.org/spreadsheetml/2006/main">
  <authors>
    <author>Faisuly Urrea Lopez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Fortalecimiento y articulación de actores e iniciativas de cooperación.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Contrapartidas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Admon Recursos de Cooperacion Internacional.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Fortalecimiento de las tic para la transformación digital</t>
        </r>
      </text>
    </comment>
  </commentList>
</comments>
</file>

<file path=xl/sharedStrings.xml><?xml version="1.0" encoding="utf-8"?>
<sst xmlns="http://schemas.openxmlformats.org/spreadsheetml/2006/main" count="2042" uniqueCount="452">
  <si>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</si>
  <si>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</si>
  <si>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</si>
  <si>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</si>
  <si>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</si>
  <si>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</si>
  <si>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</si>
  <si>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</si>
  <si>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</si>
  <si>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</si>
  <si>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</si>
  <si>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</si>
  <si>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</si>
  <si>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</si>
  <si>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</si>
  <si>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</si>
  <si>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</si>
  <si>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</si>
  <si>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</si>
  <si>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</si>
  <si>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</si>
  <si>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</si>
  <si>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</si>
  <si>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</si>
  <si>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</si>
  <si>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</si>
  <si>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</si>
  <si>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</si>
  <si>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</si>
  <si>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</si>
  <si>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</si>
  <si>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</si>
  <si>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</si>
  <si>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</si>
  <si>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COOPERACION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</si>
  <si>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</si>
  <si>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</si>
  <si>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</si>
  <si>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</si>
  <si>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</si>
  <si>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</si>
  <si>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</si>
  <si>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</si>
  <si>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</si>
  <si>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</si>
  <si>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</si>
  <si>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</si>
  <si>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</si>
  <si>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</si>
  <si>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</si>
  <si>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</si>
  <si>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</si>
  <si>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</si>
  <si>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</si>
  <si>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</si>
  <si>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</si>
  <si>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</si>
  <si>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</si>
  <si>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</si>
  <si>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</si>
  <si>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</si>
  <si>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</si>
  <si>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</si>
  <si>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C-0208-1000-12-53105B</t>
  </si>
  <si>
    <t>C</t>
  </si>
  <si>
    <t>0208</t>
  </si>
  <si>
    <t>1000</t>
  </si>
  <si>
    <t>12</t>
  </si>
  <si>
    <t>53105B</t>
  </si>
  <si>
    <t>5. CONVERGENCIA REGIONAL / B. ENTIDADES PÚBLICAS TERRITORIALES Y NACIONALES FORTALECIDAS</t>
  </si>
  <si>
    <t>C-0208-1000-13-803001</t>
  </si>
  <si>
    <t>13</t>
  </si>
  <si>
    <t>803001</t>
  </si>
  <si>
    <t>8. ESTABILIDAD MACROECONÓMICA / 1. ADMINISTRACIÓN EFICIENTE DE LOS RECURSOS PÚBLICOS</t>
  </si>
  <si>
    <t>C-0208-1000-14-803001</t>
  </si>
  <si>
    <t>14</t>
  </si>
  <si>
    <t>Propios</t>
  </si>
  <si>
    <t>25</t>
  </si>
  <si>
    <t>C-0208-1000-15-803001</t>
  </si>
  <si>
    <t>15</t>
  </si>
  <si>
    <t>C-0208-1000-16-53105B</t>
  </si>
  <si>
    <t>16</t>
  </si>
  <si>
    <t>Reservas</t>
  </si>
  <si>
    <t>VALOR MAXIMO A CONSTITUIR</t>
  </si>
  <si>
    <t>VALOR CONSTITUIDO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</si>
  <si>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</si>
  <si>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</si>
  <si>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</si>
  <si>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</si>
  <si>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</si>
  <si>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 xml:space="preserve">APC COLOMBIA </t>
  </si>
  <si>
    <t>APROPIACION VIGENTE</t>
  </si>
  <si>
    <t>%</t>
  </si>
  <si>
    <t>% META</t>
  </si>
  <si>
    <t>OBLIGADO</t>
  </si>
  <si>
    <t>POR COMPROMETER</t>
  </si>
  <si>
    <t>Gastos de Personal</t>
  </si>
  <si>
    <t>*</t>
  </si>
  <si>
    <t>Adquisición de Bienes y Servicios</t>
  </si>
  <si>
    <t>A organizaciones internacionales (Trans.Corrientes - FOCAI)</t>
  </si>
  <si>
    <t>Trasferencias Ctes Incapacidades y Licencias de Maternidad</t>
  </si>
  <si>
    <t>Gastos por TributosMultas Sanciones -Impuestos</t>
  </si>
  <si>
    <t>Gastos por TributosMultas Sanciones -Cuota de Auditaje</t>
  </si>
  <si>
    <t>FUNCIONAMIENTO</t>
  </si>
  <si>
    <t>META EN FUNCIONAMIENTO</t>
  </si>
  <si>
    <t>Aporte al fondo de contingencias</t>
  </si>
  <si>
    <t>SERVICIO DE LA DEUDA</t>
  </si>
  <si>
    <t>META EN SERVICIO DE LA DEUDA</t>
  </si>
  <si>
    <t>Admon Recursos de Cooperacion Internacional</t>
  </si>
  <si>
    <t>INVERSION</t>
  </si>
  <si>
    <t>META EN INVERSIÓN</t>
  </si>
  <si>
    <t xml:space="preserve">TOTAL </t>
  </si>
  <si>
    <t xml:space="preserve">Cifras expresadas en pesos </t>
  </si>
  <si>
    <t>Meta General/Mes</t>
  </si>
  <si>
    <t>ADMINIS. DE RECURSOS DE COOPERACION INTERNACIONAL NO REEMBOLSABLE_2023</t>
  </si>
  <si>
    <t>%
Compromisos</t>
  </si>
  <si>
    <t>OBLIGACIONES</t>
  </si>
  <si>
    <t>%
Ejecución - Oblig</t>
  </si>
  <si>
    <t>GESTIÓN GENRAL (00)</t>
  </si>
  <si>
    <t>UNESCO (032)</t>
  </si>
  <si>
    <t>GOBIERNO DE COREA (033)</t>
  </si>
  <si>
    <t>GOBIERNO DE PORTUGAL (036)</t>
  </si>
  <si>
    <t>BID INFANCIA (039)</t>
  </si>
  <si>
    <t>HOWARD BUFFETT DISTRITO DE TIBÚ (042)</t>
  </si>
  <si>
    <t>GOBIERNO DE RUMANIA (043)</t>
  </si>
  <si>
    <t>HOWARD BUFFET - CANILES (044)</t>
  </si>
  <si>
    <t xml:space="preserve">           </t>
  </si>
  <si>
    <t>HOWARD BUFFET APOYO DESMINADO TERRESTRE</t>
  </si>
  <si>
    <t>HOWARD BUFFETT CATATUMBO SOSTENIBLE</t>
  </si>
  <si>
    <t>WARD BUFFETT INSERCIÓN LABORAL DE JÓVENES</t>
  </si>
  <si>
    <t>BID PROYECTO ATN / EE-18584-CO</t>
  </si>
  <si>
    <t>TOTAL GENERAL</t>
  </si>
  <si>
    <t>Cifras en millones de pesos</t>
  </si>
  <si>
    <t>Descripción</t>
  </si>
  <si>
    <t>Pagada</t>
  </si>
  <si>
    <t>Anulada</t>
  </si>
  <si>
    <t>Expirada</t>
  </si>
  <si>
    <t>Saldo</t>
  </si>
  <si>
    <t>% Avance</t>
  </si>
  <si>
    <t>Adquisición de bienes y servicios</t>
  </si>
  <si>
    <t xml:space="preserve">Funcionamiento </t>
  </si>
  <si>
    <t xml:space="preserve">Inversión </t>
  </si>
  <si>
    <t>Total</t>
  </si>
  <si>
    <t>Fortalecimiento y articulación de actores e iniciativas de cooperación</t>
  </si>
  <si>
    <t>Aportes para apalancar proyectos  de cooperación internacional con recursos de contrapartida</t>
  </si>
  <si>
    <t>Fortalecimiento de las tic para la transformación digital</t>
  </si>
  <si>
    <t>FECHA GENERACION</t>
  </si>
  <si>
    <t>ANO_FISCAL</t>
  </si>
  <si>
    <t>VIGENCIA</t>
  </si>
  <si>
    <t>UNIDAD/SUB UNIDAD</t>
  </si>
  <si>
    <t>NOMBRE UNIDAD/SUB UNIDAD</t>
  </si>
  <si>
    <t>DEP GASTO</t>
  </si>
  <si>
    <t>DESCRIPCION DEP GASTO</t>
  </si>
  <si>
    <t>RUBRO PPTAL</t>
  </si>
  <si>
    <t>RECURSO</t>
  </si>
  <si>
    <t>CREDITOS</t>
  </si>
  <si>
    <t>CONTRACREDITOS</t>
  </si>
  <si>
    <t>MODIFICACIONES PPTALES SIN APROBACION</t>
  </si>
  <si>
    <t>MODIFICACIONES PPTALES APROBADAS</t>
  </si>
  <si>
    <t>2024-02-03 21:02:10</t>
  </si>
  <si>
    <t>AGENCIA PRESIDENCIAL DE COOPERACION INTERNACIONAL DE COLOMBIA, APC - COLOMBIA</t>
  </si>
  <si>
    <t>000</t>
  </si>
  <si>
    <t>CI GESTION GENERAL</t>
  </si>
  <si>
    <t>A-01-01-01-001-001</t>
  </si>
  <si>
    <t>SUELDO BÁSICO</t>
  </si>
  <si>
    <t>RECURSOS CORRIENTES</t>
  </si>
  <si>
    <t>6,036,894,528.59</t>
  </si>
  <si>
    <t>0.00</t>
  </si>
  <si>
    <t>524,645,519.00</t>
  </si>
  <si>
    <t>A-01-01-01-001-003</t>
  </si>
  <si>
    <t>PRIMA TÉCNICA SALARIAL</t>
  </si>
  <si>
    <t>569,518,351.75</t>
  </si>
  <si>
    <t>53,838,063.00</t>
  </si>
  <si>
    <t>A-01-01-01-001-004</t>
  </si>
  <si>
    <t>SUBSIDIO DE ALIMENTACIÓN</t>
  </si>
  <si>
    <t>7,973,256.92</t>
  </si>
  <si>
    <t>519,767.00</t>
  </si>
  <si>
    <t>A-01-01-01-001-005</t>
  </si>
  <si>
    <t>AUXILIO DE TRANSPORTE</t>
  </si>
  <si>
    <t>11,390,367.04</t>
  </si>
  <si>
    <t>1,009,800.00</t>
  </si>
  <si>
    <t>A-01-01-01-001-006</t>
  </si>
  <si>
    <t>PRIMA DE SERVICIO</t>
  </si>
  <si>
    <t>341,711,011.05</t>
  </si>
  <si>
    <t>4,210,973.00</t>
  </si>
  <si>
    <t>A-01-01-01-001-007</t>
  </si>
  <si>
    <t>BONIFICACIÓN POR SERVICIOS PRESTADOS</t>
  </si>
  <si>
    <t>212,999,863.56</t>
  </si>
  <si>
    <t>45,840,006.00</t>
  </si>
  <si>
    <t>A-01-01-01-001-008</t>
  </si>
  <si>
    <t>HORAS EXTRAS, DOMINICALES, FESTIVOS Y RECARGOS</t>
  </si>
  <si>
    <t>28,475,917.59</t>
  </si>
  <si>
    <t>A-01-01-01-001-009</t>
  </si>
  <si>
    <t>PRIMA DE NAVIDAD</t>
  </si>
  <si>
    <t>626,470,186.93</t>
  </si>
  <si>
    <t>11,601,854.00</t>
  </si>
  <si>
    <t>A-01-01-01-001-010</t>
  </si>
  <si>
    <t>PRIMA DE VACACIONES</t>
  </si>
  <si>
    <t>32,877,635.00</t>
  </si>
  <si>
    <t>A-01-01-02-001</t>
  </si>
  <si>
    <t>APORTES A LA SEGURIDAD SOCIAL EN PENSIONES</t>
  </si>
  <si>
    <t>859,409,124.91</t>
  </si>
  <si>
    <t>74,613,000.00</t>
  </si>
  <si>
    <t>A-01-01-02-002</t>
  </si>
  <si>
    <t>APORTES A LA SEGURIDAD SOCIAL EN SALUD</t>
  </si>
  <si>
    <t>617,950,635.75</t>
  </si>
  <si>
    <t>53,570,300.00</t>
  </si>
  <si>
    <t>A-01-01-02-003</t>
  </si>
  <si>
    <t>AUXILIO DE CESANTÍAS</t>
  </si>
  <si>
    <t>720,942,408.38</t>
  </si>
  <si>
    <t>155,549,413.00</t>
  </si>
  <si>
    <t>A-01-01-02-004</t>
  </si>
  <si>
    <t>APORTES A CAJAS DE COMPENSACIÓN FAMILIAR</t>
  </si>
  <si>
    <t>323,851,907.26</t>
  </si>
  <si>
    <t>26,376,900.00</t>
  </si>
  <si>
    <t>A-01-01-02-005</t>
  </si>
  <si>
    <t>APORTES GENERALES AL SISTEMA DE RIESGOS LABORALES</t>
  </si>
  <si>
    <t>51,495,886.31</t>
  </si>
  <si>
    <t>3,650,900.00</t>
  </si>
  <si>
    <t>A-01-01-02-006</t>
  </si>
  <si>
    <t>APORTES AL ICBF</t>
  </si>
  <si>
    <t>263,201,196.71</t>
  </si>
  <si>
    <t>19,783,700.00</t>
  </si>
  <si>
    <t>A-01-01-02-007</t>
  </si>
  <si>
    <t>APORTES AL SENA</t>
  </si>
  <si>
    <t>3,397,700.00</t>
  </si>
  <si>
    <t>A-01-01-03-001-001</t>
  </si>
  <si>
    <t>VACACIONES</t>
  </si>
  <si>
    <t>263,776,223.78</t>
  </si>
  <si>
    <t>23,302,880.00</t>
  </si>
  <si>
    <t>A-01-01-03-001-002</t>
  </si>
  <si>
    <t>INDEMNIZACIÓN POR VACACIONES</t>
  </si>
  <si>
    <t>217,902,097.90</t>
  </si>
  <si>
    <t>20,702,846.00</t>
  </si>
  <si>
    <t>A-01-01-03-001-003</t>
  </si>
  <si>
    <t>BONIFICACIÓN ESPECIAL DE RECREACIÓN</t>
  </si>
  <si>
    <t>34,405,594.41</t>
  </si>
  <si>
    <t>3,693,768.00</t>
  </si>
  <si>
    <t>A-01-01-03-002</t>
  </si>
  <si>
    <t>PRIMA TÉCNICA NO SALARIAL</t>
  </si>
  <si>
    <t>493,146,853.15</t>
  </si>
  <si>
    <t>30,478,469.00</t>
  </si>
  <si>
    <t>A-01-01-03-016</t>
  </si>
  <si>
    <t>PRIMA DE COORDINACIÓN</t>
  </si>
  <si>
    <t>125,006,993.01</t>
  </si>
  <si>
    <t>11,992,518.00</t>
  </si>
  <si>
    <t>A-01-01-03-030</t>
  </si>
  <si>
    <t>BONIFICACIÓN DE DIRECCIÓN</t>
  </si>
  <si>
    <t>100,923,076.92</t>
  </si>
  <si>
    <t>A-02-02-01-002-003</t>
  </si>
  <si>
    <t>PRODUCTOS DE MOLINERÍA, ALMIDONES Y PRODUCTOS DERIVADOS DEL ALMIDÓN; OTROS PRODUCTOS ALIMENTICIOS</t>
  </si>
  <si>
    <t>5,000,000.00</t>
  </si>
  <si>
    <t>1,920,000.00</t>
  </si>
  <si>
    <t>3,080,000.00</t>
  </si>
  <si>
    <t>A-02-02-01-002-008</t>
  </si>
  <si>
    <t>DOTACIÓN (PRENDAS DE VESTIR Y CALZADO)</t>
  </si>
  <si>
    <t>15,500,000.00</t>
  </si>
  <si>
    <t>A-02-02-01-003-002</t>
  </si>
  <si>
    <t>PASTA O PULPA, PAPEL Y PRODUCTOS DE PAPEL; IMPRESOS Y ARTÍCULOS SIMILARES</t>
  </si>
  <si>
    <t>30,000,000.00</t>
  </si>
  <si>
    <t>1,677,500.09</t>
  </si>
  <si>
    <t>28,322,499.91</t>
  </si>
  <si>
    <t>A-02-02-01-003-003</t>
  </si>
  <si>
    <t>PRODUCTOS DE HORNOS DE COQUE; PRODUCTOS DE REFINACIÓN DE PETRÓLEO Y COMBUSTIBLE NUCLEAR</t>
  </si>
  <si>
    <t>57,600,000.00</t>
  </si>
  <si>
    <t>43,458,500.00</t>
  </si>
  <si>
    <t>14,141,500.00</t>
  </si>
  <si>
    <t>120,000.00</t>
  </si>
  <si>
    <t>A-02-02-01-003-005</t>
  </si>
  <si>
    <t>OTROS PRODUCTOS QUÍMICOS; FIBRAS ARTIFICIALES (O FIBRAS INDUSTRIALES HECHAS POR EL HOMBRE)</t>
  </si>
  <si>
    <t>7,000,000.00</t>
  </si>
  <si>
    <t>1,500,000.00</t>
  </si>
  <si>
    <t>5,500,000.00</t>
  </si>
  <si>
    <t>A-02-02-01-003-006</t>
  </si>
  <si>
    <t>PRODUCTOS DE CAUCHO Y PLÁSTICO</t>
  </si>
  <si>
    <t>2,000,000.00</t>
  </si>
  <si>
    <t>546,000.00</t>
  </si>
  <si>
    <t>1,454,000.00</t>
  </si>
  <si>
    <t>A-02-02-01-004-002</t>
  </si>
  <si>
    <t>PRODUCTOS METÁLICOS ELABORADOS (EXCEPTO MAQUINARIA Y EQUIPO)</t>
  </si>
  <si>
    <t>3,000,000.00</t>
  </si>
  <si>
    <t>1,028,000.00</t>
  </si>
  <si>
    <t>1,972,000.00</t>
  </si>
  <si>
    <t>A-02-02-01-004-007</t>
  </si>
  <si>
    <t>EQUIPO Y APARATOS DE RADIO, TELEVISIÓN Y COMUNICACIONES</t>
  </si>
  <si>
    <t>330,000,000.00</t>
  </si>
  <si>
    <t>A-02-02-02-006-003</t>
  </si>
  <si>
    <t>ALOJAMIENTO; SERVICIOS DE SUMINISTROS DE COMIDAS Y BEBIDAS</t>
  </si>
  <si>
    <t>36,000,000.00</t>
  </si>
  <si>
    <t>28,769,649.77</t>
  </si>
  <si>
    <t>7,230,350.23</t>
  </si>
  <si>
    <t>4,069,649.77</t>
  </si>
  <si>
    <t>A-02-02-02-006-004</t>
  </si>
  <si>
    <t>SERVICIOS DE TRANSPORTE DE PASAJEROS</t>
  </si>
  <si>
    <t>120,000,000.00</t>
  </si>
  <si>
    <t>70,900,000.00</t>
  </si>
  <si>
    <t>49,100,000.00</t>
  </si>
  <si>
    <t>37,900,000.00</t>
  </si>
  <si>
    <t>A-02-02-02-006-008</t>
  </si>
  <si>
    <t>SERVICIOS POSTALES Y DE MENSAJERÍA</t>
  </si>
  <si>
    <t>1,320,000.00</t>
  </si>
  <si>
    <t>1,200,000.00</t>
  </si>
  <si>
    <t>A-02-02-02-006-009</t>
  </si>
  <si>
    <t>SERVICIOS DE DISTRIBUCIÓN DE ELECTRICIDAD, GAS Y AGUA (POR CUENTA PROPIA)</t>
  </si>
  <si>
    <t>97,075,000.00</t>
  </si>
  <si>
    <t>6,199,570.00</t>
  </si>
  <si>
    <t>A-02-02-02-007-001</t>
  </si>
  <si>
    <t>SERVICIOS FINANCIEROS Y SERVICIOS CONEXOS</t>
  </si>
  <si>
    <t>207,000,000.00</t>
  </si>
  <si>
    <t>200,000,000.00</t>
  </si>
  <si>
    <t>34,357,809.30</t>
  </si>
  <si>
    <t>A-02-02-02-007-002</t>
  </si>
  <si>
    <t>SERVICIOS INMOBILIARIOS</t>
  </si>
  <si>
    <t>1,253,100,000.00</t>
  </si>
  <si>
    <t>235,238,546.00</t>
  </si>
  <si>
    <t>1,017,861,454.00</t>
  </si>
  <si>
    <t>A-02-02-02-007-003</t>
  </si>
  <si>
    <t>SERVICIOS DE ARRENDAMIENTO O ALQUILER SIN OPERARIO</t>
  </si>
  <si>
    <t>50,000,000.00</t>
  </si>
  <si>
    <t>A-02-02-02-008-002</t>
  </si>
  <si>
    <t>SERVICIOS JURÍDICOS Y CONTABLES</t>
  </si>
  <si>
    <t>1,000,000.00</t>
  </si>
  <si>
    <t>650,000.00</t>
  </si>
  <si>
    <t>350,000.00</t>
  </si>
  <si>
    <t>A-02-02-02-008-003</t>
  </si>
  <si>
    <t>SERVICIOS PROFESIONALES, CIENTÍFICOS Y TÉCNICOS (EXCEPTO LOS SERVICIOS DE INVESTIGACION, URBANISMO, JURÍDICOS Y DE CONTABILIDAD)</t>
  </si>
  <si>
    <t>1,641,793,000.00</t>
  </si>
  <si>
    <t>1,640,473,000.00</t>
  </si>
  <si>
    <t>1,322,728,192.00</t>
  </si>
  <si>
    <t>317,744,808.00</t>
  </si>
  <si>
    <t>1,036,141,525.00</t>
  </si>
  <si>
    <t>A-02-02-02-008-004</t>
  </si>
  <si>
    <t>SERVICIOS DE TELECOMUNICACIONES, TRANSMISIÓN Y SUMINISTRO DE INFORMACIÓN</t>
  </si>
  <si>
    <t>120,532,000.00</t>
  </si>
  <si>
    <t>33,915,054.00</t>
  </si>
  <si>
    <t>86,616,946.00</t>
  </si>
  <si>
    <t>28,518,728.00</t>
  </si>
  <si>
    <t>26,837.00</t>
  </si>
  <si>
    <t>A-02-02-02-008-005</t>
  </si>
  <si>
    <t>SERVICIOS DE SOPORTE</t>
  </si>
  <si>
    <t>127,000,000.00</t>
  </si>
  <si>
    <t>28,331,918.67</t>
  </si>
  <si>
    <t>98,668,081.33</t>
  </si>
  <si>
    <t>A-02-02-02-008-007</t>
  </si>
  <si>
    <t>SERVICIOS DE MANTENIMIENTO, REPARACIÓN E INSTALACIÓN (EXCEPTO SERVICIOS DE CONSTRUCCIÓN)</t>
  </si>
  <si>
    <t>5,754,715.00</t>
  </si>
  <si>
    <t>44,245,285.00</t>
  </si>
  <si>
    <t>800,000.00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</si>
  <si>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</si>
  <si>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</si>
  <si>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</si>
  <si>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</si>
  <si>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</si>
  <si>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</si>
  <si>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5,400,000.00</t>
  </si>
  <si>
    <t>5,300,000.00</t>
  </si>
  <si>
    <t>100,000.00</t>
  </si>
  <si>
    <t>369,333.00</t>
  </si>
  <si>
    <t>A-02-02-02-009-006</t>
  </si>
  <si>
    <t>SERVICIOS RECREATIVOS, CULTURALES Y DEPORTIVOS</t>
  </si>
  <si>
    <t>100,000,000.00</t>
  </si>
  <si>
    <t>A-02-02-02-010</t>
  </si>
  <si>
    <t>VIÁTICOS DE LOS FUNCIONARIOS EN COMISIÓN</t>
  </si>
  <si>
    <t>140,000,000.00</t>
  </si>
  <si>
    <t>40,000,000.00</t>
  </si>
  <si>
    <t>4,125,540.00</t>
  </si>
  <si>
    <t>3,760,697.00</t>
  </si>
  <si>
    <t>A-03-04-02-012-001</t>
  </si>
  <si>
    <t>INCAPACIDADES (NO DE PENSIONES)</t>
  </si>
  <si>
    <t>10,000,000.00</t>
  </si>
  <si>
    <t>2,970,513.00</t>
  </si>
  <si>
    <t>A-03-04-02-012-002</t>
  </si>
  <si>
    <t>LICENCIAS DE MATERNIDAD Y PATERNIDAD (NO DE PENSIONES)</t>
  </si>
  <si>
    <t>1,207,600.00</t>
  </si>
  <si>
    <t>A-08-01-02-006</t>
  </si>
  <si>
    <t>IMPUESTO SOBRE VEHÍCULOS AUTOMOTORES</t>
  </si>
  <si>
    <t>C-0208-1000-12-53105B-0208019-02</t>
  </si>
  <si>
    <t>ADQUIS. DE BYS - SERVICIO DE ASISTENCIA TÉCNICA - FORTALECIMIENTO Y ARTICULACIÓN DE ACTORES E INICIATIVAS DE COOPERACIÓN EN EL MARCO DEL SISTEMA NACIONAL DE COOPERACIÓN INTERNACIONAL A NIVEL NACIONAL</t>
  </si>
  <si>
    <t>677,432,914.00</t>
  </si>
  <si>
    <t>296,500,000.00</t>
  </si>
  <si>
    <t>380,932,914.00</t>
  </si>
  <si>
    <t>240,800,000.00</t>
  </si>
  <si>
    <t>C-0208-1000-13-803001-0208011-03</t>
  </si>
  <si>
    <t>TRANSF. CTES. - SERVICIO DE APOYO FINANCIERO A PROYECTOS DE COOPERACIÓN INTERNACIONAL - APORTES PARA APALANCAR PROYECTOS DE COOPERACIÓN INTERNACIONAL CON RECURSOS DE CONTRAPARTIDA NACIONAL DESDE APC -COLOMBIA, FORTALECIENDO ACTIVIDADES Y RESULTADOS</t>
  </si>
  <si>
    <t>1,270,186,714.00</t>
  </si>
  <si>
    <t>80,500,000.00</t>
  </si>
  <si>
    <t>C-0208-1000-15-803001-0208014-02</t>
  </si>
  <si>
    <t>ADQUIS. DE BYS - SERVICIO DE ADMINISTRACIÓN DE RECURSOS DE COOPERACIÓN INTERNACIONAL - ADMINISTRACIÓN , GESTIÓN Y EJECUCIÓN DE LOS RECURSOS DE COOPERACIÓN INTERNACIONAL QUE RECIBEN LOS GRUPOS DE INTERÉS A NIVEL NACIONAL</t>
  </si>
  <si>
    <t>DONACIONES</t>
  </si>
  <si>
    <t>C-0208-1000-16-53105B-0208015-02</t>
  </si>
  <si>
    <t>ADQUIS. DE BYS - SERVICIO DE INFORMACIÓN ACTUALIZADO - FORTALECIMIENTO DE LAS TIC PARA LA TRANSFORMACIÓN DIGITAL DE LA AGENCIA PRESIDENCIAL DE COOPERACIÓN INTERNACIONAL DE COLOMBIA - APC COLOMBIA A NIVEL NACIONAL</t>
  </si>
  <si>
    <t>245,278,086.00</t>
  </si>
  <si>
    <t>C-0208-1000-16-53105B-0208017-02</t>
  </si>
  <si>
    <t>ADQUIS. DE BYS - SERVICIOS TECNOLÓGICOS - FORTALECIMIENTO DE LAS TIC PARA LA TRANSFORMACIÓN DIGITAL DE LA AGENCIA PRESIDENCIAL DE COOPERACIÓN INTERNACIONAL DE COLOMBIA - APC COLOMBIA A NIVEL NACIONAL</t>
  </si>
  <si>
    <t>412,466,772.00</t>
  </si>
  <si>
    <t>353,957,107.00</t>
  </si>
  <si>
    <t>58,509,665.00</t>
  </si>
  <si>
    <t>345,433,333.00</t>
  </si>
  <si>
    <t>C-0208-1000-16-53105B-0208018-02</t>
  </si>
  <si>
    <t>ADQUIS. DE BYS - DOCUMENTO PARA LA PLANEACIÓN ESTRATÉGICA EN TI - FORTALECIMIENTO DE LAS TIC PARA LA TRANSFORMACIÓN DIGITAL DE LA AGENCIA PRESIDENCIAL DE COOPERACIÓN INTERNACIONAL DE COLOMBIA - APC COLOMBIA A NIVEL NACIONAL</t>
  </si>
  <si>
    <t>104,367,170.00</t>
  </si>
  <si>
    <t>033</t>
  </si>
  <si>
    <t>GOBIERNO DE COREA</t>
  </si>
  <si>
    <t>02-09-00-004</t>
  </si>
  <si>
    <t>02-09-00-005</t>
  </si>
  <si>
    <t>02-09-00-007</t>
  </si>
  <si>
    <t>02-09-00-00Z</t>
  </si>
  <si>
    <t>FONDO DE COOPERACIÓN Y ASISTENCIA INTERNACIONAL FOCAI</t>
  </si>
  <si>
    <t>FONDO DE COOPERACIÓN Y ASISTENCIA INTERNACIONAL FOCAL</t>
  </si>
  <si>
    <t>A-03-02-02-137-002</t>
  </si>
  <si>
    <t>DISTINTAS A MEMBRESÍAS</t>
  </si>
  <si>
    <t>21,135,000,000.00</t>
  </si>
  <si>
    <t>1,501,298,666.00</t>
  </si>
  <si>
    <t>Reserva 2023</t>
  </si>
  <si>
    <t>EJECUCION PRESUPUESTAL  AL  31 DE ENERO  2024</t>
  </si>
  <si>
    <t>PROPUESTA</t>
  </si>
  <si>
    <t>TOPES P/TAL_2025</t>
  </si>
  <si>
    <t>Para Inversión</t>
  </si>
  <si>
    <t>ANTEPROYECTO PRESUPUESTO DE FUNCIONAMIENTO E INVERSIÓN RECURSOS NACIÓN 2025 APC - COLOMBIA</t>
  </si>
  <si>
    <t>Concepto</t>
  </si>
  <si>
    <t>Valor Necesidades 2025</t>
  </si>
  <si>
    <t>Déficit</t>
  </si>
  <si>
    <t>A - FUNCIONAMIENTO</t>
  </si>
  <si>
    <t>GASTOS DE PERSONAL</t>
  </si>
  <si>
    <t>ADQUISICIÓN DE BIENES Y SERVICIOS</t>
  </si>
  <si>
    <t>TOTAL FUNCIONAMIENTO</t>
  </si>
  <si>
    <t>B - SERVICIO DE LA DEUDA</t>
  </si>
  <si>
    <t>SERVICIO DE LA DEUDA PÚBLICA INTERNA</t>
  </si>
  <si>
    <t>APORTES AL FONDO DE CONTINGENCIAS</t>
  </si>
  <si>
    <t>TOTAL SERVICIO DE LA DEUDA PÚBLICA INTERNA</t>
  </si>
  <si>
    <t>C - INVERSIÓN</t>
  </si>
  <si>
    <t>TOTAL INVERSIÓN - Nación</t>
  </si>
  <si>
    <t>TOTAL PRESUPUESTO 2024 *</t>
  </si>
  <si>
    <t>Valor programado
por techo presupuestal</t>
  </si>
  <si>
    <t xml:space="preserve">TRANFERENCIAS CORRIENTES (Fondo de Cooperación y Asistencia Internacional (FOCAI) e </t>
  </si>
  <si>
    <t>Incapacidades y Licencias de Materidad y paternidad</t>
  </si>
  <si>
    <t>GASTOS POR TRIBUTOS , MULTAS, SANCIONES E INTERESES DE MOIRA</t>
  </si>
  <si>
    <t>TOPES</t>
  </si>
  <si>
    <r>
      <t xml:space="preserve">*: No incluye el monto de recursos solicitado de inversión - Fuente Propios 2024, el cual asciende </t>
    </r>
    <r>
      <rPr>
        <sz val="10"/>
        <rFont val="Calibri"/>
        <family val="2"/>
      </rPr>
      <t>a $97.940.560</t>
    </r>
  </si>
  <si>
    <t>PROYECTOS DE INVERSIÓN - RECURSOS NACIÓN</t>
  </si>
  <si>
    <t xml:space="preserve">PROYECTO </t>
  </si>
  <si>
    <t xml:space="preserve"> APROPIACIÓN VIGENTE 2024 </t>
  </si>
  <si>
    <t xml:space="preserve"> Valor Necesidades 2025** </t>
  </si>
  <si>
    <t xml:space="preserve"> DÉFICIT </t>
  </si>
  <si>
    <t>Aportes para apalancar proyectos de cooperación internacional con recursos de contrapartida nacional desde APC - Colombia, fortaleciendo actividades y resultados para comunidades y territorios estratégicos a nivel nacional.</t>
  </si>
  <si>
    <t>TOTAL PRESUPUESTO INVERSIÓN RECURSOS NACIÓN</t>
  </si>
  <si>
    <t>* Estos valores se establecieron con base en el tope presupuestal para la vigencia 2025</t>
  </si>
  <si>
    <t>Fortalecimiento de las TIC para la transformación digital de la Agencia Presidencial De Cooperación Internacional de Colombia, APC-COLOMBIA a nivel nacional.</t>
  </si>
  <si>
    <t>Fortalecimiento de la capacidad institucional de APC Colombia.</t>
  </si>
  <si>
    <t>Fortalecimiento y articulación de actores e iniciativas de cooperación en el marco del sistema nacional de cooperación internacional a nivel nacional</t>
  </si>
  <si>
    <t>** Estimado Necesidades 2025</t>
  </si>
  <si>
    <t xml:space="preserve"> Valor programadopor Tope Presupuestal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</si>
</sst>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dd\-mmm\-yyyy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0"/>
      <name val="Calibri"/>
      <family val="2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75707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4"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6" fillId="0" borderId="2" xfId="0" applyNumberFormat="1" applyFont="1" applyFill="1" applyBorder="1" applyAlignment="1">
      <alignment horizontal="right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4" fillId="2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2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2" fillId="0" borderId="0" xfId="2" applyFill="1" applyAlignment="1">
      <alignment vertical="center"/>
    </xf>
    <xf numFmtId="0" fontId="2" fillId="0" borderId="0" xfId="2" applyFill="1" applyAlignment="1">
      <alignment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15" fillId="0" borderId="5" xfId="2" applyFont="1" applyFill="1" applyBorder="1" applyAlignment="1">
      <alignment vertical="center"/>
    </xf>
    <xf numFmtId="4" fontId="16" fillId="0" borderId="6" xfId="2" applyNumberFormat="1" applyFont="1" applyFill="1" applyBorder="1" applyAlignment="1">
      <alignment horizontal="right" vertical="center" wrapText="1"/>
    </xf>
    <xf numFmtId="10" fontId="16" fillId="0" borderId="6" xfId="3" applyNumberFormat="1" applyFont="1" applyFill="1" applyBorder="1" applyAlignment="1">
      <alignment horizontal="center" vertical="center" wrapText="1"/>
    </xf>
    <xf numFmtId="10" fontId="16" fillId="0" borderId="6" xfId="3" applyNumberFormat="1" applyFont="1" applyFill="1" applyBorder="1" applyAlignment="1">
      <alignment horizontal="right" vertical="center" wrapText="1"/>
    </xf>
    <xf numFmtId="10" fontId="16" fillId="0" borderId="7" xfId="3" applyNumberFormat="1" applyFont="1" applyFill="1" applyBorder="1" applyAlignment="1">
      <alignment horizontal="center" vertical="center" wrapText="1"/>
    </xf>
    <xf numFmtId="10" fontId="16" fillId="0" borderId="3" xfId="3" applyNumberFormat="1" applyFont="1" applyFill="1" applyBorder="1" applyAlignment="1">
      <alignment horizontal="right" vertical="center" wrapText="1"/>
    </xf>
    <xf numFmtId="4" fontId="16" fillId="0" borderId="1" xfId="2" applyNumberFormat="1" applyFont="1" applyFill="1" applyBorder="1" applyAlignment="1">
      <alignment horizontal="right" vertical="center" wrapText="1"/>
    </xf>
    <xf numFmtId="10" fontId="16" fillId="0" borderId="1" xfId="3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vertical="center"/>
    </xf>
    <xf numFmtId="0" fontId="15" fillId="0" borderId="8" xfId="2" applyFont="1" applyFill="1" applyBorder="1" applyAlignment="1">
      <alignment vertical="center"/>
    </xf>
    <xf numFmtId="10" fontId="16" fillId="0" borderId="1" xfId="3" applyNumberFormat="1" applyFont="1" applyFill="1" applyBorder="1" applyAlignment="1">
      <alignment horizontal="right" vertical="center" wrapText="1"/>
    </xf>
    <xf numFmtId="10" fontId="16" fillId="0" borderId="9" xfId="3" applyNumberFormat="1" applyFont="1" applyFill="1" applyBorder="1" applyAlignment="1">
      <alignment horizontal="center" vertical="center" wrapText="1"/>
    </xf>
    <xf numFmtId="41" fontId="16" fillId="4" borderId="1" xfId="2" applyNumberFormat="1" applyFont="1" applyFill="1" applyBorder="1" applyAlignment="1">
      <alignment vertical="center"/>
    </xf>
    <xf numFmtId="4" fontId="17" fillId="0" borderId="0" xfId="2" applyNumberFormat="1" applyFont="1" applyFill="1" applyAlignment="1">
      <alignment vertical="center"/>
    </xf>
    <xf numFmtId="10" fontId="18" fillId="0" borderId="1" xfId="3" applyNumberFormat="1" applyFont="1" applyFill="1" applyBorder="1" applyAlignment="1">
      <alignment horizontal="right" vertical="center" wrapText="1"/>
    </xf>
    <xf numFmtId="41" fontId="16" fillId="0" borderId="1" xfId="2" applyNumberFormat="1" applyFont="1" applyFill="1" applyBorder="1" applyAlignment="1">
      <alignment vertical="center"/>
    </xf>
    <xf numFmtId="0" fontId="10" fillId="5" borderId="8" xfId="2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right" vertical="center" wrapText="1"/>
    </xf>
    <xf numFmtId="10" fontId="10" fillId="5" borderId="1" xfId="3" applyNumberFormat="1" applyFont="1" applyFill="1" applyBorder="1" applyAlignment="1">
      <alignment horizontal="center" vertical="center" wrapText="1"/>
    </xf>
    <xf numFmtId="10" fontId="10" fillId="5" borderId="1" xfId="3" applyNumberFormat="1" applyFont="1" applyFill="1" applyBorder="1" applyAlignment="1">
      <alignment horizontal="right" vertical="center" wrapText="1"/>
    </xf>
    <xf numFmtId="10" fontId="10" fillId="5" borderId="9" xfId="3" applyNumberFormat="1" applyFont="1" applyFill="1" applyBorder="1" applyAlignment="1">
      <alignment horizontal="center" vertical="center" wrapText="1"/>
    </xf>
    <xf numFmtId="10" fontId="10" fillId="5" borderId="3" xfId="3" applyNumberFormat="1" applyFont="1" applyFill="1" applyBorder="1" applyAlignment="1">
      <alignment horizontal="right" vertical="center" wrapText="1"/>
    </xf>
    <xf numFmtId="4" fontId="20" fillId="5" borderId="1" xfId="2" applyNumberFormat="1" applyFont="1" applyFill="1" applyBorder="1" applyAlignment="1">
      <alignment horizontal="right" vertical="center" wrapText="1"/>
    </xf>
    <xf numFmtId="0" fontId="10" fillId="0" borderId="10" xfId="2" applyFont="1" applyFill="1" applyBorder="1" applyAlignment="1">
      <alignment horizontal="center" vertical="center"/>
    </xf>
    <xf numFmtId="4" fontId="10" fillId="0" borderId="11" xfId="2" applyNumberFormat="1" applyFont="1" applyFill="1" applyBorder="1" applyAlignment="1">
      <alignment horizontal="right" vertical="center" wrapText="1"/>
    </xf>
    <xf numFmtId="10" fontId="21" fillId="0" borderId="11" xfId="2" applyNumberFormat="1" applyFont="1" applyBorder="1" applyAlignment="1">
      <alignment horizontal="center" vertical="center"/>
    </xf>
    <xf numFmtId="10" fontId="16" fillId="0" borderId="11" xfId="3" applyNumberFormat="1" applyFont="1" applyFill="1" applyBorder="1" applyAlignment="1">
      <alignment horizontal="right" vertical="center" wrapText="1"/>
    </xf>
    <xf numFmtId="10" fontId="21" fillId="0" borderId="12" xfId="3" applyNumberFormat="1" applyFont="1" applyFill="1" applyBorder="1" applyAlignment="1">
      <alignment horizontal="center" vertical="center" wrapText="1"/>
    </xf>
    <xf numFmtId="10" fontId="21" fillId="0" borderId="3" xfId="3" applyNumberFormat="1" applyFont="1" applyFill="1" applyBorder="1" applyAlignment="1">
      <alignment horizontal="right" vertical="center" wrapText="1"/>
    </xf>
    <xf numFmtId="10" fontId="21" fillId="0" borderId="11" xfId="2" applyNumberFormat="1" applyFont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15" fillId="0" borderId="8" xfId="2" applyFont="1" applyFill="1" applyBorder="1" applyAlignment="1">
      <alignment horizontal="left" vertical="center" wrapText="1"/>
    </xf>
    <xf numFmtId="0" fontId="2" fillId="0" borderId="0" xfId="2" applyFill="1" applyAlignment="1">
      <alignment horizontal="right" vertical="center"/>
    </xf>
    <xf numFmtId="4" fontId="2" fillId="0" borderId="0" xfId="2" applyNumberFormat="1" applyFill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0" fontId="20" fillId="2" borderId="13" xfId="2" applyFont="1" applyFill="1" applyBorder="1" applyAlignment="1">
      <alignment horizontal="center" vertical="center" wrapText="1"/>
    </xf>
    <xf numFmtId="4" fontId="10" fillId="2" borderId="14" xfId="2" applyNumberFormat="1" applyFont="1" applyFill="1" applyBorder="1" applyAlignment="1">
      <alignment vertical="center" wrapText="1"/>
    </xf>
    <xf numFmtId="10" fontId="10" fillId="2" borderId="14" xfId="3" applyNumberFormat="1" applyFont="1" applyFill="1" applyBorder="1" applyAlignment="1">
      <alignment horizontal="center" vertical="center" wrapText="1"/>
    </xf>
    <xf numFmtId="10" fontId="10" fillId="2" borderId="14" xfId="3" applyNumberFormat="1" applyFont="1" applyFill="1" applyBorder="1" applyAlignment="1">
      <alignment vertical="center" wrapText="1"/>
    </xf>
    <xf numFmtId="10" fontId="10" fillId="2" borderId="15" xfId="3" applyNumberFormat="1" applyFont="1" applyFill="1" applyBorder="1" applyAlignment="1">
      <alignment horizontal="center" vertical="center" wrapText="1"/>
    </xf>
    <xf numFmtId="10" fontId="10" fillId="2" borderId="3" xfId="3" applyNumberFormat="1" applyFont="1" applyFill="1" applyBorder="1" applyAlignment="1">
      <alignment vertical="center" wrapText="1"/>
    </xf>
    <xf numFmtId="4" fontId="10" fillId="2" borderId="1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left" vertical="top" wrapText="1"/>
    </xf>
    <xf numFmtId="4" fontId="19" fillId="0" borderId="0" xfId="2" applyNumberFormat="1" applyFont="1" applyFill="1" applyBorder="1" applyAlignment="1">
      <alignment vertical="center" wrapText="1"/>
    </xf>
    <xf numFmtId="9" fontId="8" fillId="0" borderId="0" xfId="3" applyFont="1" applyFill="1" applyBorder="1" applyAlignment="1">
      <alignment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10" fontId="19" fillId="0" borderId="0" xfId="3" applyNumberFormat="1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/>
    </xf>
    <xf numFmtId="3" fontId="2" fillId="0" borderId="0" xfId="2" applyNumberFormat="1" applyFill="1" applyAlignment="1">
      <alignment vertical="center"/>
    </xf>
    <xf numFmtId="3" fontId="10" fillId="0" borderId="0" xfId="2" applyNumberFormat="1" applyFont="1" applyFill="1" applyBorder="1" applyAlignment="1">
      <alignment vertical="center" wrapText="1"/>
    </xf>
    <xf numFmtId="0" fontId="20" fillId="0" borderId="16" xfId="2" applyFont="1" applyFill="1" applyBorder="1" applyAlignment="1">
      <alignment horizontal="right" vertical="center" wrapText="1"/>
    </xf>
    <xf numFmtId="3" fontId="20" fillId="0" borderId="16" xfId="2" applyNumberFormat="1" applyFont="1" applyFill="1" applyBorder="1" applyAlignment="1">
      <alignment vertical="center"/>
    </xf>
    <xf numFmtId="3" fontId="19" fillId="0" borderId="0" xfId="2" applyNumberFormat="1" applyFont="1" applyFill="1" applyBorder="1" applyAlignment="1">
      <alignment vertical="center" wrapText="1"/>
    </xf>
    <xf numFmtId="3" fontId="15" fillId="0" borderId="16" xfId="2" applyNumberFormat="1" applyFont="1" applyFill="1" applyBorder="1" applyAlignment="1">
      <alignment vertical="center"/>
    </xf>
    <xf numFmtId="0" fontId="2" fillId="0" borderId="19" xfId="2" applyFill="1" applyBorder="1" applyAlignment="1">
      <alignment vertical="center"/>
    </xf>
    <xf numFmtId="0" fontId="18" fillId="0" borderId="19" xfId="2" applyFont="1" applyFill="1" applyBorder="1" applyAlignment="1">
      <alignment horizontal="right" vertical="center" wrapText="1"/>
    </xf>
    <xf numFmtId="3" fontId="18" fillId="0" borderId="0" xfId="2" quotePrefix="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left" vertical="center"/>
    </xf>
    <xf numFmtId="4" fontId="16" fillId="0" borderId="1" xfId="4" applyNumberFormat="1" applyFont="1" applyFill="1" applyBorder="1" applyAlignment="1">
      <alignment horizontal="right" vertical="center" wrapText="1"/>
    </xf>
    <xf numFmtId="4" fontId="18" fillId="0" borderId="1" xfId="4" applyNumberFormat="1" applyFont="1" applyFill="1" applyBorder="1" applyAlignment="1">
      <alignment horizontal="right" vertical="center" wrapText="1"/>
    </xf>
    <xf numFmtId="3" fontId="16" fillId="0" borderId="8" xfId="2" applyNumberFormat="1" applyFont="1" applyFill="1" applyBorder="1" applyAlignment="1">
      <alignment horizontal="left" vertical="center"/>
    </xf>
    <xf numFmtId="49" fontId="16" fillId="0" borderId="8" xfId="2" applyNumberFormat="1" applyFont="1" applyFill="1" applyBorder="1" applyAlignment="1">
      <alignment vertical="center" wrapText="1"/>
    </xf>
    <xf numFmtId="0" fontId="16" fillId="0" borderId="8" xfId="2" applyFont="1" applyFill="1" applyBorder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4" fontId="16" fillId="0" borderId="4" xfId="4" applyNumberFormat="1" applyFont="1" applyFill="1" applyBorder="1" applyAlignment="1">
      <alignment horizontal="right" vertical="center" wrapText="1"/>
    </xf>
    <xf numFmtId="4" fontId="18" fillId="0" borderId="4" xfId="4" applyNumberFormat="1" applyFont="1" applyFill="1" applyBorder="1" applyAlignment="1">
      <alignment horizontal="right" vertical="center" wrapText="1"/>
    </xf>
    <xf numFmtId="0" fontId="20" fillId="5" borderId="10" xfId="2" applyFont="1" applyFill="1" applyBorder="1" applyAlignment="1">
      <alignment vertical="center"/>
    </xf>
    <xf numFmtId="4" fontId="15" fillId="5" borderId="11" xfId="2" applyNumberFormat="1" applyFont="1" applyFill="1" applyBorder="1" applyAlignment="1">
      <alignment vertical="center"/>
    </xf>
    <xf numFmtId="4" fontId="20" fillId="5" borderId="11" xfId="2" applyNumberFormat="1" applyFont="1" applyFill="1" applyBorder="1" applyAlignment="1">
      <alignment vertical="center"/>
    </xf>
    <xf numFmtId="0" fontId="23" fillId="0" borderId="0" xfId="0" applyFont="1" applyFill="1" applyBorder="1"/>
    <xf numFmtId="0" fontId="11" fillId="6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wrapText="1" readingOrder="1"/>
    </xf>
    <xf numFmtId="4" fontId="3" fillId="0" borderId="1" xfId="0" applyNumberFormat="1" applyFont="1" applyFill="1" applyBorder="1" applyAlignment="1">
      <alignment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10" fontId="3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wrapText="1" readingOrder="1"/>
    </xf>
    <xf numFmtId="4" fontId="11" fillId="0" borderId="1" xfId="0" applyNumberFormat="1" applyFont="1" applyFill="1" applyBorder="1" applyAlignment="1">
      <alignment vertical="center" wrapText="1" readingOrder="1"/>
    </xf>
    <xf numFmtId="4" fontId="11" fillId="0" borderId="1" xfId="0" applyNumberFormat="1" applyFont="1" applyFill="1" applyBorder="1" applyAlignment="1">
      <alignment horizontal="right" vertical="center" wrapText="1" readingOrder="1"/>
    </xf>
    <xf numFmtId="10" fontId="11" fillId="0" borderId="1" xfId="1" applyNumberFormat="1" applyFont="1" applyFill="1" applyBorder="1" applyAlignment="1">
      <alignment horizontal="right" vertical="center" wrapText="1" readingOrder="1"/>
    </xf>
    <xf numFmtId="10" fontId="11" fillId="0" borderId="1" xfId="1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vertical="center" wrapText="1" readingOrder="1"/>
    </xf>
    <xf numFmtId="4" fontId="11" fillId="6" borderId="1" xfId="0" applyNumberFormat="1" applyFont="1" applyFill="1" applyBorder="1" applyAlignment="1">
      <alignment vertical="center" wrapText="1" readingOrder="1"/>
    </xf>
    <xf numFmtId="4" fontId="11" fillId="6" borderId="1" xfId="0" applyNumberFormat="1" applyFont="1" applyFill="1" applyBorder="1" applyAlignment="1">
      <alignment horizontal="right" vertical="center" wrapText="1" readingOrder="1"/>
    </xf>
    <xf numFmtId="10" fontId="11" fillId="6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readingOrder="1"/>
    </xf>
    <xf numFmtId="4" fontId="3" fillId="0" borderId="0" xfId="0" applyNumberFormat="1" applyFont="1" applyFill="1" applyBorder="1" applyAlignment="1">
      <alignment readingOrder="1"/>
    </xf>
    <xf numFmtId="4" fontId="3" fillId="0" borderId="0" xfId="0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Fill="1" applyBorder="1"/>
    <xf numFmtId="10" fontId="3" fillId="0" borderId="0" xfId="1" applyNumberFormat="1" applyFont="1" applyFill="1" applyBorder="1"/>
    <xf numFmtId="0" fontId="3" fillId="0" borderId="0" xfId="0" quotePrefix="1" applyFont="1" applyFill="1" applyBorder="1"/>
    <xf numFmtId="0" fontId="0" fillId="0" borderId="0" xfId="0"/>
    <xf numFmtId="49" fontId="18" fillId="0" borderId="29" xfId="0" applyNumberFormat="1" applyFont="1" applyBorder="1" applyAlignment="1">
      <alignment wrapText="1"/>
    </xf>
    <xf numFmtId="1" fontId="18" fillId="0" borderId="29" xfId="0" applyNumberFormat="1" applyFont="1" applyBorder="1" applyAlignment="1">
      <alignment wrapText="1"/>
    </xf>
    <xf numFmtId="49" fontId="18" fillId="0" borderId="29" xfId="0" applyNumberFormat="1" applyFont="1" applyBorder="1" applyAlignment="1">
      <alignment horizontal="left" wrapText="1"/>
    </xf>
    <xf numFmtId="0" fontId="20" fillId="0" borderId="29" xfId="0" applyFont="1" applyBorder="1" applyAlignment="1">
      <alignment wrapText="1"/>
    </xf>
    <xf numFmtId="0" fontId="25" fillId="0" borderId="0" xfId="0" applyFont="1"/>
    <xf numFmtId="4" fontId="18" fillId="0" borderId="29" xfId="0" applyNumberFormat="1" applyFont="1" applyBorder="1" applyAlignment="1">
      <alignment horizontal="left" wrapText="1"/>
    </xf>
    <xf numFmtId="0" fontId="20" fillId="0" borderId="29" xfId="0" applyFont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10" fontId="16" fillId="0" borderId="23" xfId="3" applyNumberFormat="1" applyFont="1" applyFill="1" applyBorder="1" applyAlignment="1">
      <alignment horizontal="center" vertical="center" wrapText="1"/>
    </xf>
    <xf numFmtId="10" fontId="16" fillId="0" borderId="23" xfId="1" applyNumberFormat="1" applyFont="1" applyFill="1" applyBorder="1" applyAlignment="1">
      <alignment horizontal="center" vertical="center"/>
    </xf>
    <xf numFmtId="9" fontId="16" fillId="0" borderId="23" xfId="1" applyNumberFormat="1" applyFont="1" applyFill="1" applyBorder="1" applyAlignment="1">
      <alignment horizontal="center" vertical="center"/>
    </xf>
    <xf numFmtId="10" fontId="20" fillId="5" borderId="23" xfId="1" applyNumberFormat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9" fontId="16" fillId="0" borderId="23" xfId="1" applyFont="1" applyFill="1" applyBorder="1" applyAlignment="1">
      <alignment horizontal="center" vertical="center"/>
    </xf>
    <xf numFmtId="9" fontId="20" fillId="5" borderId="23" xfId="1" applyNumberFormat="1" applyFont="1" applyFill="1" applyBorder="1" applyAlignment="1">
      <alignment horizontal="center" vertical="center"/>
    </xf>
    <xf numFmtId="10" fontId="18" fillId="0" borderId="23" xfId="1" applyNumberFormat="1" applyFont="1" applyFill="1" applyBorder="1" applyAlignment="1">
      <alignment horizontal="center" vertical="center"/>
    </xf>
    <xf numFmtId="10" fontId="10" fillId="2" borderId="23" xfId="1" applyNumberFormat="1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left" vertical="center" wrapText="1"/>
    </xf>
    <xf numFmtId="0" fontId="20" fillId="0" borderId="8" xfId="2" applyFont="1" applyFill="1" applyBorder="1" applyAlignment="1">
      <alignment horizontal="left" vertical="center" wrapText="1"/>
    </xf>
    <xf numFmtId="0" fontId="20" fillId="4" borderId="29" xfId="0" applyFont="1" applyFill="1" applyBorder="1" applyAlignment="1">
      <alignment wrapText="1"/>
    </xf>
    <xf numFmtId="49" fontId="18" fillId="4" borderId="29" xfId="0" applyNumberFormat="1" applyFont="1" applyFill="1" applyBorder="1" applyAlignment="1">
      <alignment wrapText="1"/>
    </xf>
    <xf numFmtId="4" fontId="9" fillId="0" borderId="0" xfId="2" applyNumberFormat="1" applyFont="1" applyFill="1" applyAlignment="1">
      <alignment vertical="center"/>
    </xf>
    <xf numFmtId="43" fontId="2" fillId="0" borderId="19" xfId="5" applyFont="1" applyFill="1" applyBorder="1" applyAlignment="1">
      <alignment vertical="center"/>
    </xf>
    <xf numFmtId="43" fontId="9" fillId="0" borderId="19" xfId="5" applyFont="1" applyFill="1" applyBorder="1" applyAlignment="1">
      <alignment vertical="center"/>
    </xf>
    <xf numFmtId="43" fontId="17" fillId="0" borderId="19" xfId="5" applyFont="1" applyFill="1" applyBorder="1" applyAlignment="1">
      <alignment vertical="center"/>
    </xf>
    <xf numFmtId="43" fontId="2" fillId="0" borderId="0" xfId="5" applyFont="1" applyFill="1" applyAlignment="1">
      <alignment vertical="center"/>
    </xf>
    <xf numFmtId="43" fontId="17" fillId="0" borderId="0" xfId="2" applyNumberFormat="1" applyFont="1" applyFill="1" applyAlignment="1">
      <alignment vertical="center"/>
    </xf>
    <xf numFmtId="0" fontId="14" fillId="8" borderId="4" xfId="2" applyFont="1" applyFill="1" applyBorder="1" applyAlignment="1">
      <alignment horizontal="center" vertical="center" wrapText="1"/>
    </xf>
    <xf numFmtId="43" fontId="10" fillId="0" borderId="0" xfId="5" applyFont="1" applyFill="1" applyAlignment="1">
      <alignment vertical="center"/>
    </xf>
    <xf numFmtId="0" fontId="1" fillId="0" borderId="0" xfId="2" applyFont="1" applyFill="1" applyAlignment="1">
      <alignment vertical="center"/>
    </xf>
    <xf numFmtId="43" fontId="2" fillId="7" borderId="19" xfId="5" applyFont="1" applyFill="1" applyBorder="1" applyAlignment="1">
      <alignment vertical="center"/>
    </xf>
    <xf numFmtId="0" fontId="1" fillId="7" borderId="0" xfId="2" applyFont="1" applyFill="1" applyAlignment="1">
      <alignment vertical="center"/>
    </xf>
    <xf numFmtId="43" fontId="3" fillId="0" borderId="0" xfId="0" applyNumberFormat="1" applyFont="1" applyFill="1" applyBorder="1"/>
    <xf numFmtId="9" fontId="3" fillId="0" borderId="0" xfId="1" applyFont="1" applyFill="1" applyBorder="1"/>
    <xf numFmtId="43" fontId="3" fillId="0" borderId="0" xfId="5" applyFont="1" applyFill="1" applyBorder="1"/>
    <xf numFmtId="43" fontId="11" fillId="0" borderId="0" xfId="0" applyNumberFormat="1" applyFont="1" applyFill="1" applyBorder="1"/>
    <xf numFmtId="0" fontId="28" fillId="1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/>
    <xf numFmtId="4" fontId="28" fillId="10" borderId="1" xfId="0" applyNumberFormat="1" applyFont="1" applyFill="1" applyBorder="1" applyAlignment="1">
      <alignment horizontal="right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vertical="center" wrapText="1"/>
    </xf>
    <xf numFmtId="4" fontId="29" fillId="0" borderId="30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4" fontId="29" fillId="0" borderId="6" xfId="0" applyNumberFormat="1" applyFont="1" applyFill="1" applyBorder="1" applyAlignment="1">
      <alignment vertical="center" wrapText="1"/>
    </xf>
    <xf numFmtId="4" fontId="29" fillId="0" borderId="7" xfId="0" applyNumberFormat="1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4" fontId="29" fillId="0" borderId="9" xfId="0" applyNumberFormat="1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4" fontId="27" fillId="0" borderId="12" xfId="0" applyNumberFormat="1" applyFont="1" applyFill="1" applyBorder="1" applyAlignment="1">
      <alignment horizontal="right" vertical="center" wrapText="1"/>
    </xf>
    <xf numFmtId="10" fontId="3" fillId="0" borderId="0" xfId="0" applyNumberFormat="1" applyFont="1" applyFill="1" applyBorder="1"/>
    <xf numFmtId="43" fontId="11" fillId="0" borderId="1" xfId="5" applyFont="1" applyFill="1" applyBorder="1" applyAlignment="1">
      <alignment horizontal="center" vertical="center"/>
    </xf>
    <xf numFmtId="43" fontId="3" fillId="0" borderId="1" xfId="5" applyFont="1" applyFill="1" applyBorder="1"/>
    <xf numFmtId="43" fontId="11" fillId="0" borderId="1" xfId="5" applyFont="1" applyFill="1" applyBorder="1"/>
    <xf numFmtId="0" fontId="1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/>
    <xf numFmtId="0" fontId="3" fillId="0" borderId="1" xfId="0" applyFont="1" applyFill="1" applyBorder="1"/>
    <xf numFmtId="43" fontId="3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43" fontId="3" fillId="0" borderId="0" xfId="5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/>
    <xf numFmtId="0" fontId="32" fillId="0" borderId="1" xfId="0" applyFont="1" applyFill="1" applyBorder="1" applyAlignment="1">
      <alignment horizontal="justify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 wrapText="1" indent="2"/>
    </xf>
    <xf numFmtId="0" fontId="29" fillId="0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/>
    </xf>
    <xf numFmtId="10" fontId="16" fillId="0" borderId="23" xfId="3" applyNumberFormat="1" applyFont="1" applyFill="1" applyBorder="1" applyAlignment="1">
      <alignment horizontal="center" vertical="center" wrapText="1"/>
    </xf>
    <xf numFmtId="10" fontId="16" fillId="0" borderId="3" xfId="3" applyNumberFormat="1" applyFont="1" applyFill="1" applyBorder="1" applyAlignment="1">
      <alignment horizontal="center" vertical="center" wrapText="1"/>
    </xf>
    <xf numFmtId="10" fontId="16" fillId="0" borderId="24" xfId="3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4" fillId="3" borderId="20" xfId="2" applyFont="1" applyFill="1" applyBorder="1" applyAlignment="1">
      <alignment horizontal="center" vertical="center" wrapText="1"/>
    </xf>
    <xf numFmtId="0" fontId="14" fillId="3" borderId="21" xfId="2" applyFont="1" applyFill="1" applyBorder="1" applyAlignment="1">
      <alignment horizontal="center" vertical="center" wrapText="1"/>
    </xf>
    <xf numFmtId="0" fontId="14" fillId="3" borderId="22" xfId="2" applyFont="1" applyFill="1" applyBorder="1" applyAlignment="1">
      <alignment horizontal="center" vertical="center" wrapText="1"/>
    </xf>
    <xf numFmtId="10" fontId="20" fillId="5" borderId="26" xfId="3" applyNumberFormat="1" applyFont="1" applyFill="1" applyBorder="1" applyAlignment="1">
      <alignment horizontal="center" vertical="center"/>
    </xf>
    <xf numFmtId="10" fontId="20" fillId="5" borderId="27" xfId="3" applyNumberFormat="1" applyFont="1" applyFill="1" applyBorder="1" applyAlignment="1">
      <alignment horizontal="center" vertical="center"/>
    </xf>
    <xf numFmtId="10" fontId="20" fillId="5" borderId="28" xfId="3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right"/>
    </xf>
  </cellXfs>
  <cellStyles count="6">
    <cellStyle name="Millares" xfId="5" builtinId="3"/>
    <cellStyle name="Millares 2" xfId="4"/>
    <cellStyle name="Normal" xfId="0" builtinId="0"/>
    <cellStyle name="Normal 2" xfId="2"/>
    <cellStyle name="Porcentaje" xfId="1" builtinId="5"/>
    <cellStyle name="Porcentaje 2" xfId="3"/>
  </cellStyles>
  <dxfs count="24"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"/>
  <sheetViews>
    <sheetView showGridLines="0" tabSelected="1" zoomScale="130" zoomScaleNormal="130" workbookViewId="0">
      <selection activeCell="O14" sqref="O14"/>
    </sheetView>
  </sheetViews>
  <sheetFormatPr baseColWidth="10" defaultRowHeight="15" x14ac:dyDescent="0.25"/>
  <cols>
    <col min="1" max="1" width="9.42578125" bestFit="1" customWidth="1"/>
    <col min="2" max="2" width="15.42578125" customWidth="1"/>
    <col min="3" max="3" width="18.28515625" bestFit="1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4.5703125" customWidth="1"/>
    <col min="16" max="16" width="19.5703125" customWidth="1"/>
    <col min="17" max="19" width="18.85546875" hidden="1" customWidth="1"/>
    <col min="20" max="20" width="18.42578125" bestFit="1" customWidth="1"/>
    <col min="21" max="21" width="18.28515625" bestFit="1" customWidth="1"/>
    <col min="22" max="22" width="17.85546875" bestFit="1" customWidth="1"/>
    <col min="23" max="23" width="18.42578125" bestFit="1" customWidth="1"/>
    <col min="24" max="24" width="17.42578125" bestFit="1" customWidth="1"/>
    <col min="25" max="25" width="16.28515625" bestFit="1" customWidth="1"/>
    <col min="26" max="26" width="18.85546875" hidden="1" customWidth="1"/>
    <col min="27" max="27" width="16.7109375" bestFit="1" customWidth="1"/>
    <col min="28" max="28" width="21.85546875" customWidth="1"/>
    <col min="29" max="29" width="18.5703125" customWidth="1"/>
  </cols>
  <sheetData>
    <row r="1" spans="1:29" x14ac:dyDescent="0.25">
      <c r="A1" s="7" t="s">
        <v>0</v>
      </c>
      <c r="B1" s="7">
        <v>2024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</row>
    <row r="2" spans="1:29" x14ac:dyDescent="0.25">
      <c r="A2" s="7" t="s">
        <v>2</v>
      </c>
      <c r="B2" s="7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</row>
    <row r="3" spans="1:29" x14ac:dyDescent="0.25">
      <c r="A3" s="7" t="s">
        <v>4</v>
      </c>
      <c r="B3" s="7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</row>
    <row r="4" spans="1:29" ht="24" customHeight="1" x14ac:dyDescent="0.25">
      <c r="A4" s="7" t="s">
        <v>6</v>
      </c>
      <c r="B4" s="7" t="s">
        <v>7</v>
      </c>
      <c r="C4" s="12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7" t="s">
        <v>27</v>
      </c>
      <c r="W4" s="7" t="s">
        <v>28</v>
      </c>
      <c r="X4" s="7" t="s">
        <v>29</v>
      </c>
      <c r="Y4" s="7" t="s">
        <v>30</v>
      </c>
      <c r="Z4" s="7" t="s">
        <v>31</v>
      </c>
      <c r="AA4" s="7" t="s">
        <v>32</v>
      </c>
      <c r="AB4" s="162">
        <f>+T5+T6+T7</f>
        <v>12720000000</v>
      </c>
      <c r="AC4" s="165">
        <f>+Analisis!O5</f>
        <v>13500000000</v>
      </c>
    </row>
    <row r="5" spans="1:29" ht="24" customHeight="1" x14ac:dyDescent="0.25">
      <c r="A5" s="8" t="s">
        <v>33</v>
      </c>
      <c r="B5" s="9" t="s">
        <v>34</v>
      </c>
      <c r="C5" s="13" t="s">
        <v>35</v>
      </c>
      <c r="D5" s="8" t="s">
        <v>36</v>
      </c>
      <c r="E5" s="8" t="s">
        <v>37</v>
      </c>
      <c r="F5" s="8" t="s">
        <v>37</v>
      </c>
      <c r="G5" s="8" t="s">
        <v>37</v>
      </c>
      <c r="H5" s="8"/>
      <c r="I5" s="8"/>
      <c r="J5" s="8"/>
      <c r="K5" s="8"/>
      <c r="L5" s="8"/>
      <c r="M5" s="8" t="s">
        <v>38</v>
      </c>
      <c r="N5" s="8" t="s">
        <v>39</v>
      </c>
      <c r="O5" s="8" t="s">
        <v>40</v>
      </c>
      <c r="P5" s="9" t="s">
        <v>41</v>
      </c>
      <c r="Q5" s="11">
        <v>8348000000</v>
      </c>
      <c r="R5" s="11">
        <v>0</v>
      </c>
      <c r="S5" s="11">
        <v>0</v>
      </c>
      <c r="T5" s="11">
        <v>8348000000</v>
      </c>
      <c r="U5" s="11">
        <v>0</v>
      </c>
      <c r="V5" s="11">
        <v>8177144494.4799995</v>
      </c>
      <c r="W5" s="11">
        <v>170855505.52000001</v>
      </c>
      <c r="X5" s="11">
        <v>674543617</v>
      </c>
      <c r="Y5" s="11">
        <v>674543617</v>
      </c>
      <c r="Z5" s="11">
        <v>674543617</v>
      </c>
      <c r="AA5" s="11">
        <v>674543617</v>
      </c>
      <c r="AB5" s="163">
        <f>+T5/$AB$4</f>
        <v>0.65628930817610065</v>
      </c>
      <c r="AC5" s="164">
        <f>+AC4*$AB$5</f>
        <v>8859905660.3773594</v>
      </c>
    </row>
    <row r="6" spans="1:29" ht="24" customHeight="1" x14ac:dyDescent="0.25">
      <c r="A6" s="8" t="s">
        <v>33</v>
      </c>
      <c r="B6" s="9" t="s">
        <v>34</v>
      </c>
      <c r="C6" s="13" t="s">
        <v>42</v>
      </c>
      <c r="D6" s="8" t="s">
        <v>36</v>
      </c>
      <c r="E6" s="8" t="s">
        <v>37</v>
      </c>
      <c r="F6" s="8" t="s">
        <v>37</v>
      </c>
      <c r="G6" s="8" t="s">
        <v>43</v>
      </c>
      <c r="H6" s="8"/>
      <c r="I6" s="8"/>
      <c r="J6" s="8"/>
      <c r="K6" s="8"/>
      <c r="L6" s="8"/>
      <c r="M6" s="8" t="s">
        <v>38</v>
      </c>
      <c r="N6" s="8" t="s">
        <v>39</v>
      </c>
      <c r="O6" s="8" t="s">
        <v>40</v>
      </c>
      <c r="P6" s="9" t="s">
        <v>44</v>
      </c>
      <c r="Q6" s="11">
        <v>3060000000</v>
      </c>
      <c r="R6" s="11">
        <v>0</v>
      </c>
      <c r="S6" s="11">
        <v>0</v>
      </c>
      <c r="T6" s="11">
        <v>3060000000</v>
      </c>
      <c r="U6" s="11">
        <v>0</v>
      </c>
      <c r="V6" s="11">
        <v>2888347045.6300001</v>
      </c>
      <c r="W6" s="11">
        <v>171652954.37</v>
      </c>
      <c r="X6" s="11">
        <v>336941913</v>
      </c>
      <c r="Y6" s="11">
        <v>336941913</v>
      </c>
      <c r="Z6" s="11">
        <v>336941913</v>
      </c>
      <c r="AA6" s="11">
        <v>145167172</v>
      </c>
      <c r="AB6" s="163">
        <f>+T6/$AB$4</f>
        <v>0.24056603773584906</v>
      </c>
      <c r="AC6" s="164">
        <f t="shared" ref="AC6:AC7" si="0">+AC5*$AB$5</f>
        <v>5814661356.3545752</v>
      </c>
    </row>
    <row r="7" spans="1:29" ht="24" customHeight="1" x14ac:dyDescent="0.25">
      <c r="A7" s="8" t="s">
        <v>33</v>
      </c>
      <c r="B7" s="9" t="s">
        <v>34</v>
      </c>
      <c r="C7" s="13" t="s">
        <v>45</v>
      </c>
      <c r="D7" s="8" t="s">
        <v>36</v>
      </c>
      <c r="E7" s="8" t="s">
        <v>37</v>
      </c>
      <c r="F7" s="8" t="s">
        <v>37</v>
      </c>
      <c r="G7" s="8" t="s">
        <v>46</v>
      </c>
      <c r="H7" s="8"/>
      <c r="I7" s="8"/>
      <c r="J7" s="8"/>
      <c r="K7" s="8"/>
      <c r="L7" s="8"/>
      <c r="M7" s="8" t="s">
        <v>38</v>
      </c>
      <c r="N7" s="8" t="s">
        <v>39</v>
      </c>
      <c r="O7" s="8" t="s">
        <v>40</v>
      </c>
      <c r="P7" s="9" t="s">
        <v>47</v>
      </c>
      <c r="Q7" s="11">
        <v>1312000000</v>
      </c>
      <c r="R7" s="11">
        <v>0</v>
      </c>
      <c r="S7" s="11">
        <v>0</v>
      </c>
      <c r="T7" s="11">
        <v>1312000000</v>
      </c>
      <c r="U7" s="11">
        <v>0</v>
      </c>
      <c r="V7" s="11">
        <v>1235160839.1700001</v>
      </c>
      <c r="W7" s="11">
        <v>76839160.829999998</v>
      </c>
      <c r="X7" s="11">
        <v>90170481</v>
      </c>
      <c r="Y7" s="11">
        <v>90170481</v>
      </c>
      <c r="Z7" s="11">
        <v>90170481</v>
      </c>
      <c r="AA7" s="11">
        <v>90170481</v>
      </c>
      <c r="AB7" s="163">
        <f>+T7/$AB$4</f>
        <v>0.10314465408805032</v>
      </c>
      <c r="AC7" s="164">
        <f t="shared" si="0"/>
        <v>3816100078.840251</v>
      </c>
    </row>
    <row r="8" spans="1:29" ht="24" customHeight="1" x14ac:dyDescent="0.25">
      <c r="A8" s="8" t="s">
        <v>33</v>
      </c>
      <c r="B8" s="9" t="s">
        <v>34</v>
      </c>
      <c r="C8" s="10" t="s">
        <v>48</v>
      </c>
      <c r="D8" s="8" t="s">
        <v>36</v>
      </c>
      <c r="E8" s="8" t="s">
        <v>43</v>
      </c>
      <c r="F8" s="8"/>
      <c r="G8" s="8"/>
      <c r="H8" s="8"/>
      <c r="I8" s="8"/>
      <c r="J8" s="8"/>
      <c r="K8" s="8"/>
      <c r="L8" s="8"/>
      <c r="M8" s="8" t="s">
        <v>38</v>
      </c>
      <c r="N8" s="8" t="s">
        <v>39</v>
      </c>
      <c r="O8" s="8" t="s">
        <v>40</v>
      </c>
      <c r="P8" s="9" t="s">
        <v>49</v>
      </c>
      <c r="Q8" s="11">
        <v>4499000000</v>
      </c>
      <c r="R8" s="11">
        <v>0</v>
      </c>
      <c r="S8" s="11">
        <v>0</v>
      </c>
      <c r="T8" s="11">
        <v>4499000000</v>
      </c>
      <c r="U8" s="11">
        <v>0</v>
      </c>
      <c r="V8" s="11">
        <v>2228913075.5300002</v>
      </c>
      <c r="W8" s="11">
        <v>2270086924.4699998</v>
      </c>
      <c r="X8" s="11">
        <v>1397524682.53</v>
      </c>
      <c r="Y8" s="11">
        <v>266526132.86000001</v>
      </c>
      <c r="Z8" s="11">
        <v>266526132.86000001</v>
      </c>
      <c r="AA8" s="11">
        <v>258131983</v>
      </c>
    </row>
    <row r="9" spans="1:29" ht="24" customHeight="1" x14ac:dyDescent="0.25">
      <c r="A9" s="8" t="s">
        <v>33</v>
      </c>
      <c r="B9" s="9" t="s">
        <v>34</v>
      </c>
      <c r="C9" s="10" t="s">
        <v>50</v>
      </c>
      <c r="D9" s="8" t="s">
        <v>36</v>
      </c>
      <c r="E9" s="8" t="s">
        <v>46</v>
      </c>
      <c r="F9" s="8" t="s">
        <v>43</v>
      </c>
      <c r="G9" s="8" t="s">
        <v>43</v>
      </c>
      <c r="H9" s="8"/>
      <c r="I9" s="8"/>
      <c r="J9" s="8"/>
      <c r="K9" s="8"/>
      <c r="L9" s="8"/>
      <c r="M9" s="8" t="s">
        <v>38</v>
      </c>
      <c r="N9" s="8" t="s">
        <v>39</v>
      </c>
      <c r="O9" s="8" t="s">
        <v>40</v>
      </c>
      <c r="P9" s="9" t="s">
        <v>51</v>
      </c>
      <c r="Q9" s="11">
        <v>21135000000</v>
      </c>
      <c r="R9" s="11">
        <v>0</v>
      </c>
      <c r="S9" s="11">
        <v>0</v>
      </c>
      <c r="T9" s="11">
        <v>21135000000</v>
      </c>
      <c r="U9" s="11">
        <v>0</v>
      </c>
      <c r="V9" s="11">
        <v>21135000000</v>
      </c>
      <c r="W9" s="11">
        <v>0</v>
      </c>
      <c r="X9" s="11">
        <v>1427798666</v>
      </c>
      <c r="Y9" s="11">
        <v>0</v>
      </c>
      <c r="Z9" s="11">
        <v>0</v>
      </c>
      <c r="AA9" s="11">
        <v>0</v>
      </c>
    </row>
    <row r="10" spans="1:29" ht="24" customHeight="1" x14ac:dyDescent="0.25">
      <c r="A10" s="8" t="s">
        <v>33</v>
      </c>
      <c r="B10" s="9" t="s">
        <v>34</v>
      </c>
      <c r="C10" s="10" t="s">
        <v>52</v>
      </c>
      <c r="D10" s="8" t="s">
        <v>36</v>
      </c>
      <c r="E10" s="8" t="s">
        <v>46</v>
      </c>
      <c r="F10" s="8" t="s">
        <v>53</v>
      </c>
      <c r="G10" s="8" t="s">
        <v>43</v>
      </c>
      <c r="H10" s="8" t="s">
        <v>54</v>
      </c>
      <c r="I10" s="8"/>
      <c r="J10" s="8"/>
      <c r="K10" s="8"/>
      <c r="L10" s="8"/>
      <c r="M10" s="8" t="s">
        <v>38</v>
      </c>
      <c r="N10" s="8" t="s">
        <v>39</v>
      </c>
      <c r="O10" s="8" t="s">
        <v>40</v>
      </c>
      <c r="P10" s="9" t="s">
        <v>55</v>
      </c>
      <c r="Q10" s="11">
        <v>103000000</v>
      </c>
      <c r="R10" s="11">
        <v>0</v>
      </c>
      <c r="S10" s="11">
        <v>0</v>
      </c>
      <c r="T10" s="11">
        <v>103000000</v>
      </c>
      <c r="U10" s="11">
        <v>0</v>
      </c>
      <c r="V10" s="11">
        <v>50000000</v>
      </c>
      <c r="W10" s="11">
        <v>53000000</v>
      </c>
      <c r="X10" s="11">
        <v>2970513</v>
      </c>
      <c r="Y10" s="11">
        <v>2970513</v>
      </c>
      <c r="Z10" s="11">
        <v>2970513</v>
      </c>
      <c r="AA10" s="11">
        <v>2970513</v>
      </c>
    </row>
    <row r="11" spans="1:29" ht="24" customHeight="1" x14ac:dyDescent="0.25">
      <c r="A11" s="8" t="s">
        <v>33</v>
      </c>
      <c r="B11" s="9" t="s">
        <v>34</v>
      </c>
      <c r="C11" s="10" t="s">
        <v>56</v>
      </c>
      <c r="D11" s="8" t="s">
        <v>36</v>
      </c>
      <c r="E11" s="8" t="s">
        <v>57</v>
      </c>
      <c r="F11" s="8" t="s">
        <v>37</v>
      </c>
      <c r="G11" s="8"/>
      <c r="H11" s="8"/>
      <c r="I11" s="8"/>
      <c r="J11" s="8"/>
      <c r="K11" s="8"/>
      <c r="L11" s="8"/>
      <c r="M11" s="8" t="s">
        <v>38</v>
      </c>
      <c r="N11" s="8" t="s">
        <v>39</v>
      </c>
      <c r="O11" s="8" t="s">
        <v>40</v>
      </c>
      <c r="P11" s="9" t="s">
        <v>58</v>
      </c>
      <c r="Q11" s="11">
        <v>3000000</v>
      </c>
      <c r="R11" s="11">
        <v>0</v>
      </c>
      <c r="S11" s="11">
        <v>0</v>
      </c>
      <c r="T11" s="11">
        <v>3000000</v>
      </c>
      <c r="U11" s="11">
        <v>0</v>
      </c>
      <c r="V11" s="11">
        <v>0</v>
      </c>
      <c r="W11" s="11">
        <v>3000000</v>
      </c>
      <c r="X11" s="11">
        <v>0</v>
      </c>
      <c r="Y11" s="11">
        <v>0</v>
      </c>
      <c r="Z11" s="11">
        <v>0</v>
      </c>
      <c r="AA11" s="11">
        <v>0</v>
      </c>
    </row>
    <row r="12" spans="1:29" ht="24" customHeight="1" x14ac:dyDescent="0.25">
      <c r="A12" s="8" t="s">
        <v>33</v>
      </c>
      <c r="B12" s="9" t="s">
        <v>34</v>
      </c>
      <c r="C12" s="10" t="s">
        <v>59</v>
      </c>
      <c r="D12" s="8" t="s">
        <v>36</v>
      </c>
      <c r="E12" s="8" t="s">
        <v>57</v>
      </c>
      <c r="F12" s="8" t="s">
        <v>53</v>
      </c>
      <c r="G12" s="8" t="s">
        <v>37</v>
      </c>
      <c r="H12" s="8"/>
      <c r="I12" s="8"/>
      <c r="J12" s="8"/>
      <c r="K12" s="8"/>
      <c r="L12" s="8"/>
      <c r="M12" s="8" t="s">
        <v>38</v>
      </c>
      <c r="N12" s="8" t="s">
        <v>60</v>
      </c>
      <c r="O12" s="8" t="s">
        <v>61</v>
      </c>
      <c r="P12" s="9" t="s">
        <v>62</v>
      </c>
      <c r="Q12" s="11">
        <v>528000000</v>
      </c>
      <c r="R12" s="11">
        <v>0</v>
      </c>
      <c r="S12" s="11">
        <v>0</v>
      </c>
      <c r="T12" s="11">
        <v>528000000</v>
      </c>
      <c r="U12" s="11">
        <v>0</v>
      </c>
      <c r="V12" s="11">
        <v>0</v>
      </c>
      <c r="W12" s="11">
        <v>528000000</v>
      </c>
      <c r="X12" s="11">
        <v>0</v>
      </c>
      <c r="Y12" s="11">
        <v>0</v>
      </c>
      <c r="Z12" s="11">
        <v>0</v>
      </c>
      <c r="AA12" s="11">
        <v>0</v>
      </c>
    </row>
    <row r="13" spans="1:29" ht="24" customHeight="1" x14ac:dyDescent="0.25">
      <c r="A13" s="8" t="s">
        <v>33</v>
      </c>
      <c r="B13" s="9" t="s">
        <v>34</v>
      </c>
      <c r="C13" s="10" t="s">
        <v>63</v>
      </c>
      <c r="D13" s="8" t="s">
        <v>64</v>
      </c>
      <c r="E13" s="8" t="s">
        <v>65</v>
      </c>
      <c r="F13" s="8" t="s">
        <v>66</v>
      </c>
      <c r="G13" s="8" t="s">
        <v>67</v>
      </c>
      <c r="H13" s="8" t="s">
        <v>68</v>
      </c>
      <c r="I13" s="8"/>
      <c r="J13" s="8"/>
      <c r="K13" s="8"/>
      <c r="L13" s="8"/>
      <c r="M13" s="8" t="s">
        <v>38</v>
      </c>
      <c r="N13" s="8" t="s">
        <v>39</v>
      </c>
      <c r="O13" s="8" t="s">
        <v>40</v>
      </c>
      <c r="P13" s="9" t="s">
        <v>69</v>
      </c>
      <c r="Q13" s="11">
        <v>677432914</v>
      </c>
      <c r="R13" s="11">
        <v>0</v>
      </c>
      <c r="S13" s="11">
        <v>0</v>
      </c>
      <c r="T13" s="11">
        <v>677432914</v>
      </c>
      <c r="U13" s="11">
        <v>0</v>
      </c>
      <c r="V13" s="11">
        <v>296500000</v>
      </c>
      <c r="W13" s="11">
        <v>380932914</v>
      </c>
      <c r="X13" s="11">
        <v>240800000</v>
      </c>
      <c r="Y13" s="11">
        <v>0</v>
      </c>
      <c r="Z13" s="11">
        <v>0</v>
      </c>
      <c r="AA13" s="11">
        <v>0</v>
      </c>
    </row>
    <row r="14" spans="1:29" ht="24" customHeight="1" x14ac:dyDescent="0.25">
      <c r="A14" s="8" t="s">
        <v>33</v>
      </c>
      <c r="B14" s="9" t="s">
        <v>34</v>
      </c>
      <c r="C14" s="10" t="s">
        <v>70</v>
      </c>
      <c r="D14" s="8" t="s">
        <v>64</v>
      </c>
      <c r="E14" s="8" t="s">
        <v>65</v>
      </c>
      <c r="F14" s="8" t="s">
        <v>66</v>
      </c>
      <c r="G14" s="8" t="s">
        <v>71</v>
      </c>
      <c r="H14" s="8" t="s">
        <v>72</v>
      </c>
      <c r="I14" s="8"/>
      <c r="J14" s="8"/>
      <c r="K14" s="8"/>
      <c r="L14" s="8"/>
      <c r="M14" s="8" t="s">
        <v>38</v>
      </c>
      <c r="N14" s="8" t="s">
        <v>39</v>
      </c>
      <c r="O14" s="8" t="s">
        <v>40</v>
      </c>
      <c r="P14" s="9" t="s">
        <v>73</v>
      </c>
      <c r="Q14" s="11">
        <v>1270186714</v>
      </c>
      <c r="R14" s="11">
        <v>0</v>
      </c>
      <c r="S14" s="11">
        <v>0</v>
      </c>
      <c r="T14" s="11">
        <v>1270186714</v>
      </c>
      <c r="U14" s="11">
        <v>0</v>
      </c>
      <c r="V14" s="11">
        <v>1270186714</v>
      </c>
      <c r="W14" s="11">
        <v>0</v>
      </c>
      <c r="X14" s="11">
        <v>80500000</v>
      </c>
      <c r="Y14" s="11">
        <v>0</v>
      </c>
      <c r="Z14" s="11">
        <v>0</v>
      </c>
      <c r="AA14" s="11">
        <v>0</v>
      </c>
    </row>
    <row r="15" spans="1:29" ht="24" customHeight="1" x14ac:dyDescent="0.25">
      <c r="A15" s="8" t="s">
        <v>33</v>
      </c>
      <c r="B15" s="9" t="s">
        <v>34</v>
      </c>
      <c r="C15" s="10" t="s">
        <v>74</v>
      </c>
      <c r="D15" s="8" t="s">
        <v>64</v>
      </c>
      <c r="E15" s="8" t="s">
        <v>65</v>
      </c>
      <c r="F15" s="8" t="s">
        <v>66</v>
      </c>
      <c r="G15" s="8" t="s">
        <v>75</v>
      </c>
      <c r="H15" s="8" t="s">
        <v>72</v>
      </c>
      <c r="I15" s="8"/>
      <c r="J15" s="8"/>
      <c r="K15" s="8"/>
      <c r="L15" s="8"/>
      <c r="M15" s="8" t="s">
        <v>76</v>
      </c>
      <c r="N15" s="8" t="s">
        <v>77</v>
      </c>
      <c r="O15" s="8" t="s">
        <v>40</v>
      </c>
      <c r="P15" s="9" t="s">
        <v>73</v>
      </c>
      <c r="Q15" s="11">
        <v>85681560000</v>
      </c>
      <c r="R15" s="11">
        <v>0</v>
      </c>
      <c r="S15" s="11">
        <v>0</v>
      </c>
      <c r="T15" s="11">
        <v>85681560000</v>
      </c>
      <c r="U15" s="11">
        <v>85681560000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</row>
    <row r="16" spans="1:29" ht="24" customHeight="1" x14ac:dyDescent="0.25">
      <c r="A16" s="8" t="s">
        <v>33</v>
      </c>
      <c r="B16" s="9" t="s">
        <v>34</v>
      </c>
      <c r="C16" s="10" t="s">
        <v>78</v>
      </c>
      <c r="D16" s="8" t="s">
        <v>64</v>
      </c>
      <c r="E16" s="8" t="s">
        <v>65</v>
      </c>
      <c r="F16" s="8" t="s">
        <v>66</v>
      </c>
      <c r="G16" s="8" t="s">
        <v>79</v>
      </c>
      <c r="H16" s="8" t="s">
        <v>72</v>
      </c>
      <c r="I16" s="8"/>
      <c r="J16" s="8"/>
      <c r="K16" s="8"/>
      <c r="L16" s="8"/>
      <c r="M16" s="8" t="s">
        <v>76</v>
      </c>
      <c r="N16" s="8" t="s">
        <v>77</v>
      </c>
      <c r="O16" s="8" t="s">
        <v>40</v>
      </c>
      <c r="P16" s="9" t="s">
        <v>73</v>
      </c>
      <c r="Q16" s="11">
        <v>15322000000</v>
      </c>
      <c r="R16" s="11">
        <v>0</v>
      </c>
      <c r="S16" s="11">
        <v>0</v>
      </c>
      <c r="T16" s="11">
        <v>15322000000</v>
      </c>
      <c r="U16" s="11">
        <v>0</v>
      </c>
      <c r="V16" s="11">
        <v>310512142.92000002</v>
      </c>
      <c r="W16" s="11">
        <v>15011487857.08</v>
      </c>
      <c r="X16" s="11">
        <v>307521489.06999999</v>
      </c>
      <c r="Y16" s="11">
        <v>0</v>
      </c>
      <c r="Z16" s="11">
        <v>0</v>
      </c>
      <c r="AA16" s="11">
        <v>0</v>
      </c>
    </row>
    <row r="17" spans="1:27" ht="24" customHeight="1" x14ac:dyDescent="0.25">
      <c r="A17" s="8" t="s">
        <v>33</v>
      </c>
      <c r="B17" s="9" t="s">
        <v>34</v>
      </c>
      <c r="C17" s="10" t="s">
        <v>80</v>
      </c>
      <c r="D17" s="8" t="s">
        <v>64</v>
      </c>
      <c r="E17" s="8" t="s">
        <v>65</v>
      </c>
      <c r="F17" s="8" t="s">
        <v>66</v>
      </c>
      <c r="G17" s="8" t="s">
        <v>81</v>
      </c>
      <c r="H17" s="8" t="s">
        <v>68</v>
      </c>
      <c r="I17" s="8"/>
      <c r="J17" s="8"/>
      <c r="K17" s="8"/>
      <c r="L17" s="8"/>
      <c r="M17" s="8" t="s">
        <v>38</v>
      </c>
      <c r="N17" s="8" t="s">
        <v>39</v>
      </c>
      <c r="O17" s="8" t="s">
        <v>40</v>
      </c>
      <c r="P17" s="9" t="s">
        <v>69</v>
      </c>
      <c r="Q17" s="11">
        <v>762112028</v>
      </c>
      <c r="R17" s="11">
        <v>0</v>
      </c>
      <c r="S17" s="11">
        <v>0</v>
      </c>
      <c r="T17" s="11">
        <v>762112028</v>
      </c>
      <c r="U17" s="11">
        <v>0</v>
      </c>
      <c r="V17" s="11">
        <v>353957107</v>
      </c>
      <c r="W17" s="11">
        <v>408154921</v>
      </c>
      <c r="X17" s="11">
        <v>345433333</v>
      </c>
      <c r="Y17" s="11">
        <v>0</v>
      </c>
      <c r="Z17" s="11">
        <v>0</v>
      </c>
      <c r="AA17" s="11">
        <v>0</v>
      </c>
    </row>
    <row r="18" spans="1:27" s="18" customFormat="1" x14ac:dyDescent="0.25">
      <c r="A18" s="14" t="s">
        <v>1</v>
      </c>
      <c r="B18" s="15" t="s">
        <v>1</v>
      </c>
      <c r="C18" s="16" t="s">
        <v>1</v>
      </c>
      <c r="D18" s="14" t="s">
        <v>1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 t="s">
        <v>1</v>
      </c>
      <c r="K18" s="14" t="s">
        <v>1</v>
      </c>
      <c r="L18" s="14" t="s">
        <v>1</v>
      </c>
      <c r="M18" s="14" t="s">
        <v>1</v>
      </c>
      <c r="N18" s="14" t="s">
        <v>1</v>
      </c>
      <c r="O18" s="14" t="s">
        <v>1</v>
      </c>
      <c r="P18" s="15" t="s">
        <v>1</v>
      </c>
      <c r="Q18" s="17">
        <v>142701291656</v>
      </c>
      <c r="R18" s="17">
        <v>0</v>
      </c>
      <c r="S18" s="17">
        <v>0</v>
      </c>
      <c r="T18" s="17">
        <v>142701291656</v>
      </c>
      <c r="U18" s="17">
        <v>85681560000</v>
      </c>
      <c r="V18" s="17">
        <v>37945721418.730003</v>
      </c>
      <c r="W18" s="17">
        <v>19074010237.27</v>
      </c>
      <c r="X18" s="17">
        <v>4904204694.6000004</v>
      </c>
      <c r="Y18" s="17">
        <v>1371152656.8599999</v>
      </c>
      <c r="Z18" s="17">
        <v>1371152656.8599999</v>
      </c>
      <c r="AA18" s="17">
        <v>1170983766</v>
      </c>
    </row>
    <row r="19" spans="1:27" x14ac:dyDescent="0.25">
      <c r="A19" s="2" t="s">
        <v>1</v>
      </c>
      <c r="B19" s="3" t="s">
        <v>1</v>
      </c>
      <c r="C19" s="4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">
        <v>1</v>
      </c>
      <c r="K19" s="2" t="s">
        <v>1</v>
      </c>
      <c r="L19" s="2" t="s">
        <v>1</v>
      </c>
      <c r="M19" s="2" t="s">
        <v>1</v>
      </c>
      <c r="N19" s="2" t="s">
        <v>1</v>
      </c>
      <c r="O19" s="2" t="s">
        <v>1</v>
      </c>
      <c r="P19" s="5" t="s">
        <v>1</v>
      </c>
      <c r="Q19" s="6" t="s">
        <v>1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 t="s">
        <v>1</v>
      </c>
      <c r="Y19" s="6" t="s">
        <v>1</v>
      </c>
      <c r="Z19" s="6" t="s">
        <v>1</v>
      </c>
      <c r="AA19" s="6" t="s">
        <v>1</v>
      </c>
    </row>
    <row r="2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N5:O19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GridLines="0" zoomScale="130" zoomScaleNormal="130" workbookViewId="0">
      <selection activeCell="C13" sqref="C13"/>
    </sheetView>
  </sheetViews>
  <sheetFormatPr baseColWidth="10" defaultRowHeight="15" x14ac:dyDescent="0.25"/>
  <cols>
    <col min="1" max="1" width="17" bestFit="1" customWidth="1"/>
    <col min="2" max="2" width="40.42578125" customWidth="1"/>
    <col min="3" max="4" width="21" customWidth="1"/>
    <col min="5" max="5" width="19.42578125" customWidth="1"/>
    <col min="6" max="6" width="23.7109375" customWidth="1"/>
    <col min="7" max="7" width="21.28515625" style="193" customWidth="1"/>
    <col min="8" max="8" width="22.5703125" customWidth="1"/>
  </cols>
  <sheetData>
    <row r="2" spans="1:7" x14ac:dyDescent="0.25">
      <c r="B2" s="205" t="s">
        <v>418</v>
      </c>
      <c r="C2" s="205"/>
      <c r="D2" s="205"/>
      <c r="E2" s="205"/>
    </row>
    <row r="3" spans="1:7" ht="26.25" thickBot="1" x14ac:dyDescent="0.3">
      <c r="B3" s="174" t="s">
        <v>419</v>
      </c>
      <c r="C3" s="174" t="s">
        <v>433</v>
      </c>
      <c r="D3" s="174" t="s">
        <v>420</v>
      </c>
      <c r="E3" s="174" t="s">
        <v>421</v>
      </c>
    </row>
    <row r="4" spans="1:7" x14ac:dyDescent="0.25">
      <c r="B4" s="177" t="s">
        <v>422</v>
      </c>
      <c r="C4" s="178"/>
      <c r="D4" s="178"/>
      <c r="E4" s="179"/>
      <c r="F4" s="164">
        <v>14607427198</v>
      </c>
      <c r="G4" s="196">
        <f>+C5-356626628</f>
        <v>14626985047</v>
      </c>
    </row>
    <row r="5" spans="1:7" x14ac:dyDescent="0.25">
      <c r="B5" s="180" t="s">
        <v>423</v>
      </c>
      <c r="C5" s="169">
        <v>14983611675</v>
      </c>
      <c r="D5" s="169">
        <v>15483872830</v>
      </c>
      <c r="E5" s="181">
        <f>+D5-C5</f>
        <v>500261155</v>
      </c>
      <c r="F5" s="185">
        <f>9.28%+1.6%</f>
        <v>0.10879999999999999</v>
      </c>
      <c r="G5" s="194">
        <v>0.06</v>
      </c>
    </row>
    <row r="6" spans="1:7" x14ac:dyDescent="0.25">
      <c r="B6" s="180" t="s">
        <v>424</v>
      </c>
      <c r="C6" s="169">
        <v>4499000000</v>
      </c>
      <c r="D6" s="169">
        <v>10817945843</v>
      </c>
      <c r="E6" s="181">
        <f t="shared" ref="E6:E8" si="0">+D6-C6</f>
        <v>6318945843</v>
      </c>
      <c r="F6" s="164">
        <f>+F4*F5</f>
        <v>1589288079.1424</v>
      </c>
      <c r="G6" s="195">
        <f>+F4*G5</f>
        <v>876445631.88</v>
      </c>
    </row>
    <row r="7" spans="1:7" ht="26.25" customHeight="1" x14ac:dyDescent="0.25">
      <c r="B7" s="180" t="s">
        <v>434</v>
      </c>
      <c r="C7" s="171">
        <v>21769050000</v>
      </c>
      <c r="D7" s="171">
        <v>29583000000</v>
      </c>
      <c r="E7" s="181">
        <f t="shared" si="0"/>
        <v>7813950000</v>
      </c>
      <c r="F7" s="162">
        <f>+F4+F6</f>
        <v>16196715277.142401</v>
      </c>
      <c r="G7" s="196">
        <f>+F4+G6</f>
        <v>15483872829.879999</v>
      </c>
    </row>
    <row r="8" spans="1:7" ht="25.5" x14ac:dyDescent="0.25">
      <c r="B8" s="180" t="s">
        <v>435</v>
      </c>
      <c r="C8" s="171">
        <v>87800000</v>
      </c>
      <c r="D8" s="171">
        <v>93068000</v>
      </c>
      <c r="E8" s="181">
        <f t="shared" si="0"/>
        <v>5268000</v>
      </c>
      <c r="G8" s="196"/>
    </row>
    <row r="9" spans="1:7" ht="25.5" x14ac:dyDescent="0.25">
      <c r="B9" s="180" t="s">
        <v>436</v>
      </c>
      <c r="C9" s="171">
        <v>531000000</v>
      </c>
      <c r="D9" s="171">
        <v>529602000</v>
      </c>
      <c r="E9" s="181">
        <v>0</v>
      </c>
    </row>
    <row r="10" spans="1:7" ht="15.75" thickBot="1" x14ac:dyDescent="0.3">
      <c r="A10" s="126">
        <f>40791448483-C10</f>
        <v>-1079013192</v>
      </c>
      <c r="B10" s="182" t="s">
        <v>425</v>
      </c>
      <c r="C10" s="183">
        <f>SUM(C5:C9)</f>
        <v>41870461675</v>
      </c>
      <c r="D10" s="183">
        <f>SUM(D5:D9)</f>
        <v>56507488673</v>
      </c>
      <c r="E10" s="184">
        <f>SUM(E5:E9)</f>
        <v>14638424998</v>
      </c>
      <c r="F10" s="172">
        <v>51219597600</v>
      </c>
    </row>
    <row r="11" spans="1:7" x14ac:dyDescent="0.25">
      <c r="B11" s="175" t="s">
        <v>426</v>
      </c>
      <c r="C11" s="176"/>
      <c r="D11" s="176"/>
      <c r="E11" s="176"/>
      <c r="F11" s="126">
        <f>+F10-C10</f>
        <v>9349135925</v>
      </c>
    </row>
    <row r="12" spans="1:7" x14ac:dyDescent="0.25">
      <c r="B12" s="167" t="s">
        <v>427</v>
      </c>
      <c r="C12" s="171"/>
      <c r="D12" s="171"/>
      <c r="E12" s="171"/>
    </row>
    <row r="13" spans="1:7" x14ac:dyDescent="0.25">
      <c r="B13" s="168" t="s">
        <v>428</v>
      </c>
      <c r="C13" s="169">
        <v>107288532</v>
      </c>
      <c r="D13" s="169">
        <v>107288532</v>
      </c>
      <c r="E13" s="169">
        <f>+D13-C13</f>
        <v>0</v>
      </c>
    </row>
    <row r="14" spans="1:7" x14ac:dyDescent="0.25">
      <c r="B14" s="167" t="s">
        <v>429</v>
      </c>
      <c r="C14" s="170">
        <f>+C13</f>
        <v>107288532</v>
      </c>
      <c r="D14" s="170">
        <f>+D13</f>
        <v>107288532</v>
      </c>
      <c r="E14" s="170">
        <f>+E13</f>
        <v>0</v>
      </c>
    </row>
    <row r="15" spans="1:7" x14ac:dyDescent="0.25">
      <c r="B15" s="168"/>
      <c r="C15" s="171"/>
      <c r="D15" s="171"/>
      <c r="E15" s="171"/>
    </row>
    <row r="16" spans="1:7" x14ac:dyDescent="0.25">
      <c r="B16" s="167" t="s">
        <v>430</v>
      </c>
      <c r="C16" s="171">
        <f>+C17</f>
        <v>10867392341</v>
      </c>
      <c r="D16" s="171">
        <v>18665868921</v>
      </c>
      <c r="E16" s="169">
        <f>+D16-C16</f>
        <v>7798476580</v>
      </c>
    </row>
    <row r="17" spans="2:6" x14ac:dyDescent="0.25">
      <c r="B17" s="167" t="s">
        <v>431</v>
      </c>
      <c r="C17" s="170">
        <v>10867392341</v>
      </c>
      <c r="D17" s="170">
        <f>+D16</f>
        <v>18665868921</v>
      </c>
      <c r="E17" s="170">
        <f>+E16</f>
        <v>7798476580</v>
      </c>
    </row>
    <row r="18" spans="2:6" x14ac:dyDescent="0.25">
      <c r="B18" s="166" t="s">
        <v>432</v>
      </c>
      <c r="C18" s="173">
        <f>+C10+C17+C14</f>
        <v>52845142548</v>
      </c>
      <c r="D18" s="173">
        <f>+D10+D17+D14</f>
        <v>75280646126</v>
      </c>
      <c r="E18" s="173">
        <f>+E10+E17</f>
        <v>22436901578</v>
      </c>
      <c r="F18">
        <f>2758+150</f>
        <v>2908</v>
      </c>
    </row>
    <row r="19" spans="2:6" x14ac:dyDescent="0.25">
      <c r="B19" s="206" t="s">
        <v>438</v>
      </c>
      <c r="C19" s="206"/>
      <c r="D19" s="206"/>
      <c r="E19" s="206"/>
    </row>
    <row r="21" spans="2:6" x14ac:dyDescent="0.25">
      <c r="C21" s="164"/>
    </row>
    <row r="22" spans="2:6" x14ac:dyDescent="0.25">
      <c r="C22" s="164">
        <f>11350865382-107288532</f>
        <v>11243576850</v>
      </c>
      <c r="D22" s="126">
        <f>+C17-D13</f>
        <v>10760103809</v>
      </c>
    </row>
    <row r="23" spans="2:6" x14ac:dyDescent="0.25">
      <c r="C23" s="164">
        <f>+C22-C13</f>
        <v>11136288318</v>
      </c>
    </row>
    <row r="24" spans="2:6" x14ac:dyDescent="0.25">
      <c r="C24" s="164"/>
    </row>
    <row r="25" spans="2:6" x14ac:dyDescent="0.25">
      <c r="C25" s="164"/>
    </row>
    <row r="26" spans="2:6" x14ac:dyDescent="0.25">
      <c r="C26" s="186" t="s">
        <v>437</v>
      </c>
      <c r="D26" s="189"/>
      <c r="E26" s="191"/>
    </row>
    <row r="27" spans="2:6" x14ac:dyDescent="0.25">
      <c r="C27" s="187">
        <v>51219597600</v>
      </c>
      <c r="D27" s="190">
        <f>+C10</f>
        <v>41870461675</v>
      </c>
      <c r="E27" s="191"/>
    </row>
    <row r="28" spans="2:6" x14ac:dyDescent="0.25">
      <c r="C28" s="187"/>
      <c r="D28" s="190">
        <f>+C13</f>
        <v>107288532</v>
      </c>
      <c r="E28" s="191"/>
    </row>
    <row r="29" spans="2:6" x14ac:dyDescent="0.25">
      <c r="C29" s="187">
        <v>1625544948</v>
      </c>
      <c r="D29" s="190">
        <f>+C16</f>
        <v>10867392341</v>
      </c>
      <c r="E29" s="191"/>
    </row>
    <row r="30" spans="2:6" x14ac:dyDescent="0.25">
      <c r="C30" s="188">
        <f>SUM(C27:C29)</f>
        <v>52845142548</v>
      </c>
      <c r="D30" s="188">
        <f>SUM(D27:D29)</f>
        <v>52845142548</v>
      </c>
      <c r="E30" s="192">
        <f>+D30-C30</f>
        <v>0</v>
      </c>
    </row>
    <row r="31" spans="2:6" x14ac:dyDescent="0.25">
      <c r="C31" s="164"/>
    </row>
    <row r="32" spans="2:6" x14ac:dyDescent="0.25">
      <c r="C32" s="164"/>
      <c r="D32" s="126"/>
    </row>
    <row r="33" spans="2:8" x14ac:dyDescent="0.25">
      <c r="C33" s="164"/>
    </row>
    <row r="35" spans="2:8" x14ac:dyDescent="0.25">
      <c r="B35" s="207" t="s">
        <v>439</v>
      </c>
      <c r="C35" s="207"/>
      <c r="D35" s="207"/>
      <c r="E35" s="207"/>
      <c r="F35" s="207"/>
    </row>
    <row r="36" spans="2:8" ht="24" customHeight="1" x14ac:dyDescent="0.25">
      <c r="B36" s="207" t="s">
        <v>440</v>
      </c>
      <c r="C36" s="204" t="s">
        <v>441</v>
      </c>
      <c r="D36" s="204" t="s">
        <v>451</v>
      </c>
      <c r="E36" s="204" t="s">
        <v>442</v>
      </c>
      <c r="F36" s="207" t="s">
        <v>443</v>
      </c>
    </row>
    <row r="37" spans="2:8" x14ac:dyDescent="0.25">
      <c r="B37" s="207"/>
      <c r="C37" s="204"/>
      <c r="D37" s="204"/>
      <c r="E37" s="204"/>
      <c r="F37" s="207"/>
    </row>
    <row r="38" spans="2:8" ht="60" x14ac:dyDescent="0.25">
      <c r="B38" s="198" t="s">
        <v>444</v>
      </c>
      <c r="C38" s="199">
        <v>1270186714</v>
      </c>
      <c r="D38" s="199">
        <v>4857421710</v>
      </c>
      <c r="E38" s="199">
        <v>8306308456</v>
      </c>
      <c r="F38" s="199">
        <f>+E38-D38</f>
        <v>3448886746</v>
      </c>
      <c r="G38" s="194">
        <f>+E38/$E$46</f>
        <v>0.46466599708851153</v>
      </c>
      <c r="H38" s="164">
        <f>+G38*$E$49</f>
        <v>8623541261.0019817</v>
      </c>
    </row>
    <row r="39" spans="2:8" ht="48" x14ac:dyDescent="0.25">
      <c r="B39" s="198" t="s">
        <v>447</v>
      </c>
      <c r="C39" s="199">
        <v>762112028</v>
      </c>
      <c r="D39" s="199">
        <v>3684092972</v>
      </c>
      <c r="E39" s="199">
        <v>6299887972</v>
      </c>
      <c r="F39" s="199">
        <f t="shared" ref="F39:F41" si="1">+E39-D39</f>
        <v>2615795000</v>
      </c>
      <c r="G39" s="194">
        <f t="shared" ref="G39:G40" si="2">+E39/$E$46</f>
        <v>0.35242415346865141</v>
      </c>
      <c r="H39" s="164">
        <f t="shared" ref="H39:H40" si="3">+G39*$E$49</f>
        <v>6540491983.1732407</v>
      </c>
    </row>
    <row r="40" spans="2:8" ht="48" x14ac:dyDescent="0.25">
      <c r="B40" s="200" t="s">
        <v>449</v>
      </c>
      <c r="C40" s="199">
        <v>677432914</v>
      </c>
      <c r="D40" s="199">
        <v>1912062168</v>
      </c>
      <c r="E40" s="199">
        <v>3269672493</v>
      </c>
      <c r="F40" s="199">
        <f t="shared" si="1"/>
        <v>1357610325</v>
      </c>
      <c r="G40" s="194">
        <f t="shared" si="2"/>
        <v>0.18290984944283706</v>
      </c>
      <c r="H40" s="164">
        <f t="shared" si="3"/>
        <v>3394547144.8247786</v>
      </c>
    </row>
    <row r="41" spans="2:8" ht="24" x14ac:dyDescent="0.25">
      <c r="B41" s="200" t="s">
        <v>448</v>
      </c>
      <c r="C41" s="199">
        <v>0</v>
      </c>
      <c r="D41" s="199">
        <v>790000000</v>
      </c>
      <c r="E41" s="199">
        <v>790000000</v>
      </c>
      <c r="F41" s="199">
        <f t="shared" si="1"/>
        <v>0</v>
      </c>
      <c r="H41" s="165">
        <f>SUM(H38:H40)</f>
        <v>18558580389</v>
      </c>
    </row>
    <row r="42" spans="2:8" x14ac:dyDescent="0.25">
      <c r="B42" s="201" t="s">
        <v>445</v>
      </c>
      <c r="C42" s="202">
        <f>SUM(C38:C41)</f>
        <v>2709731656</v>
      </c>
      <c r="D42" s="202">
        <f>SUM(D38:D41)</f>
        <v>11243576850</v>
      </c>
      <c r="E42" s="202">
        <f t="shared" ref="E42:F42" si="4">SUM(E38:E41)</f>
        <v>18665868921</v>
      </c>
      <c r="F42" s="202">
        <f t="shared" si="4"/>
        <v>7422292071</v>
      </c>
      <c r="H42" s="126"/>
    </row>
    <row r="43" spans="2:8" x14ac:dyDescent="0.25">
      <c r="B43" s="203" t="s">
        <v>446</v>
      </c>
      <c r="C43" s="203"/>
      <c r="D43" s="203"/>
      <c r="E43" s="203"/>
      <c r="F43" s="203"/>
    </row>
    <row r="44" spans="2:8" x14ac:dyDescent="0.25">
      <c r="B44" s="203" t="s">
        <v>450</v>
      </c>
      <c r="C44" s="203"/>
      <c r="D44" s="203"/>
      <c r="E44" s="203"/>
      <c r="F44" s="203"/>
    </row>
    <row r="46" spans="2:8" x14ac:dyDescent="0.25">
      <c r="D46" s="126">
        <f>+C13</f>
        <v>107288532</v>
      </c>
      <c r="E46" s="126">
        <f>+E42-E41</f>
        <v>17875868921</v>
      </c>
    </row>
    <row r="47" spans="2:8" x14ac:dyDescent="0.25">
      <c r="D47" s="197">
        <v>11243576850</v>
      </c>
      <c r="E47">
        <f>+E38/E46</f>
        <v>0.46466599708851153</v>
      </c>
      <c r="F47" s="126">
        <f>+D42-11350865382</f>
        <v>-107288532</v>
      </c>
    </row>
    <row r="49" spans="4:7" x14ac:dyDescent="0.25">
      <c r="D49">
        <f>+G38*D47</f>
        <v>5224507847.8465557</v>
      </c>
      <c r="E49" s="126">
        <f>+E42-D46</f>
        <v>18558580389</v>
      </c>
    </row>
    <row r="50" spans="4:7" x14ac:dyDescent="0.25">
      <c r="D50" s="164">
        <f>11350865382-107288532-790000000</f>
        <v>10453576850</v>
      </c>
    </row>
    <row r="51" spans="4:7" x14ac:dyDescent="0.25">
      <c r="D51">
        <f>+D50*G38</f>
        <v>4857421710.1466312</v>
      </c>
      <c r="E51" s="164">
        <v>11350865382</v>
      </c>
    </row>
    <row r="52" spans="4:7" x14ac:dyDescent="0.25">
      <c r="D52">
        <f>+D50*G39</f>
        <v>3684092972.0807414</v>
      </c>
      <c r="E52" s="164">
        <f>+E51-107288532</f>
        <v>11243576850</v>
      </c>
    </row>
    <row r="53" spans="4:7" x14ac:dyDescent="0.25">
      <c r="D53" s="162">
        <f>+G40*D50</f>
        <v>1912062167.7726269</v>
      </c>
      <c r="E53" s="164">
        <f>+E52*G38</f>
        <v>5224507847.8465557</v>
      </c>
      <c r="G53" s="193">
        <v>4857421710.1466312</v>
      </c>
    </row>
    <row r="54" spans="4:7" x14ac:dyDescent="0.25">
      <c r="E54" s="164">
        <f>+E52*G39</f>
        <v>3962508053.3209763</v>
      </c>
      <c r="G54" s="193">
        <v>3684092972.0807414</v>
      </c>
    </row>
    <row r="55" spans="4:7" x14ac:dyDescent="0.25">
      <c r="E55" s="164">
        <f>+E52*G40</f>
        <v>2056560948.832468</v>
      </c>
      <c r="G55" s="193">
        <v>1912062167.7726269</v>
      </c>
    </row>
  </sheetData>
  <mergeCells count="10">
    <mergeCell ref="B43:F43"/>
    <mergeCell ref="B44:F44"/>
    <mergeCell ref="D36:D37"/>
    <mergeCell ref="B2:E2"/>
    <mergeCell ref="B19:E19"/>
    <mergeCell ref="B35:F35"/>
    <mergeCell ref="B36:B37"/>
    <mergeCell ref="C36:C37"/>
    <mergeCell ref="E36:E37"/>
    <mergeCell ref="F36:F37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Q43"/>
  <sheetViews>
    <sheetView zoomScale="130" zoomScaleNormal="130" workbookViewId="0">
      <selection activeCell="C13" sqref="C13"/>
    </sheetView>
  </sheetViews>
  <sheetFormatPr baseColWidth="10" defaultRowHeight="15" x14ac:dyDescent="0.25"/>
  <cols>
    <col min="1" max="1" width="1.85546875" style="26" customWidth="1"/>
    <col min="2" max="2" width="47.140625" style="26" customWidth="1"/>
    <col min="3" max="3" width="19" style="26" customWidth="1"/>
    <col min="4" max="4" width="19" style="26" hidden="1" customWidth="1"/>
    <col min="5" max="5" width="18" style="26" customWidth="1"/>
    <col min="6" max="6" width="15.7109375" style="26" hidden="1" customWidth="1"/>
    <col min="7" max="7" width="10.7109375" style="26" customWidth="1"/>
    <col min="8" max="8" width="8.7109375" style="26" hidden="1" customWidth="1"/>
    <col min="9" max="9" width="17.42578125" style="26" bestFit="1" customWidth="1"/>
    <col min="10" max="10" width="15" style="26" hidden="1" customWidth="1"/>
    <col min="11" max="11" width="11.42578125" style="26" customWidth="1"/>
    <col min="12" max="12" width="7.7109375" style="26" hidden="1" customWidth="1"/>
    <col min="13" max="13" width="17.42578125" style="26" hidden="1" customWidth="1"/>
    <col min="14" max="14" width="9" style="26" hidden="1" customWidth="1"/>
    <col min="15" max="15" width="19" style="155" bestFit="1" customWidth="1"/>
    <col min="16" max="16" width="17.5703125" style="26" bestFit="1" customWidth="1"/>
    <col min="17" max="17" width="17.85546875" style="26" bestFit="1" customWidth="1"/>
    <col min="18" max="247" width="11.42578125" style="26"/>
    <col min="248" max="248" width="1.85546875" style="26" customWidth="1"/>
    <col min="249" max="249" width="47.140625" style="26" customWidth="1"/>
    <col min="250" max="250" width="19" style="26" customWidth="1"/>
    <col min="251" max="251" width="0" style="26" hidden="1" customWidth="1"/>
    <col min="252" max="252" width="18" style="26" customWidth="1"/>
    <col min="253" max="253" width="0" style="26" hidden="1" customWidth="1"/>
    <col min="254" max="254" width="8.85546875" style="26" customWidth="1"/>
    <col min="255" max="255" width="0" style="26" hidden="1" customWidth="1"/>
    <col min="256" max="256" width="18.7109375" style="26" customWidth="1"/>
    <col min="257" max="257" width="0" style="26" hidden="1" customWidth="1"/>
    <col min="258" max="258" width="9" style="26" customWidth="1"/>
    <col min="259" max="259" width="0" style="26" hidden="1" customWidth="1"/>
    <col min="260" max="260" width="17.42578125" style="26" customWidth="1"/>
    <col min="261" max="262" width="16.85546875" style="26" bestFit="1" customWidth="1"/>
    <col min="263" max="503" width="11.42578125" style="26"/>
    <col min="504" max="504" width="1.85546875" style="26" customWidth="1"/>
    <col min="505" max="505" width="47.140625" style="26" customWidth="1"/>
    <col min="506" max="506" width="19" style="26" customWidth="1"/>
    <col min="507" max="507" width="0" style="26" hidden="1" customWidth="1"/>
    <col min="508" max="508" width="18" style="26" customWidth="1"/>
    <col min="509" max="509" width="0" style="26" hidden="1" customWidth="1"/>
    <col min="510" max="510" width="8.85546875" style="26" customWidth="1"/>
    <col min="511" max="511" width="0" style="26" hidden="1" customWidth="1"/>
    <col min="512" max="512" width="18.7109375" style="26" customWidth="1"/>
    <col min="513" max="513" width="0" style="26" hidden="1" customWidth="1"/>
    <col min="514" max="514" width="9" style="26" customWidth="1"/>
    <col min="515" max="515" width="0" style="26" hidden="1" customWidth="1"/>
    <col min="516" max="516" width="17.42578125" style="26" customWidth="1"/>
    <col min="517" max="518" width="16.85546875" style="26" bestFit="1" customWidth="1"/>
    <col min="519" max="759" width="11.42578125" style="26"/>
    <col min="760" max="760" width="1.85546875" style="26" customWidth="1"/>
    <col min="761" max="761" width="47.140625" style="26" customWidth="1"/>
    <col min="762" max="762" width="19" style="26" customWidth="1"/>
    <col min="763" max="763" width="0" style="26" hidden="1" customWidth="1"/>
    <col min="764" max="764" width="18" style="26" customWidth="1"/>
    <col min="765" max="765" width="0" style="26" hidden="1" customWidth="1"/>
    <col min="766" max="766" width="8.85546875" style="26" customWidth="1"/>
    <col min="767" max="767" width="0" style="26" hidden="1" customWidth="1"/>
    <col min="768" max="768" width="18.7109375" style="26" customWidth="1"/>
    <col min="769" max="769" width="0" style="26" hidden="1" customWidth="1"/>
    <col min="770" max="770" width="9" style="26" customWidth="1"/>
    <col min="771" max="771" width="0" style="26" hidden="1" customWidth="1"/>
    <col min="772" max="772" width="17.42578125" style="26" customWidth="1"/>
    <col min="773" max="774" width="16.85546875" style="26" bestFit="1" customWidth="1"/>
    <col min="775" max="1015" width="11.42578125" style="26"/>
    <col min="1016" max="1016" width="1.85546875" style="26" customWidth="1"/>
    <col min="1017" max="1017" width="47.140625" style="26" customWidth="1"/>
    <col min="1018" max="1018" width="19" style="26" customWidth="1"/>
    <col min="1019" max="1019" width="0" style="26" hidden="1" customWidth="1"/>
    <col min="1020" max="1020" width="18" style="26" customWidth="1"/>
    <col min="1021" max="1021" width="0" style="26" hidden="1" customWidth="1"/>
    <col min="1022" max="1022" width="8.85546875" style="26" customWidth="1"/>
    <col min="1023" max="1023" width="0" style="26" hidden="1" customWidth="1"/>
    <col min="1024" max="1024" width="18.7109375" style="26" customWidth="1"/>
    <col min="1025" max="1025" width="0" style="26" hidden="1" customWidth="1"/>
    <col min="1026" max="1026" width="9" style="26" customWidth="1"/>
    <col min="1027" max="1027" width="0" style="26" hidden="1" customWidth="1"/>
    <col min="1028" max="1028" width="17.42578125" style="26" customWidth="1"/>
    <col min="1029" max="1030" width="16.85546875" style="26" bestFit="1" customWidth="1"/>
    <col min="1031" max="1271" width="11.42578125" style="26"/>
    <col min="1272" max="1272" width="1.85546875" style="26" customWidth="1"/>
    <col min="1273" max="1273" width="47.140625" style="26" customWidth="1"/>
    <col min="1274" max="1274" width="19" style="26" customWidth="1"/>
    <col min="1275" max="1275" width="0" style="26" hidden="1" customWidth="1"/>
    <col min="1276" max="1276" width="18" style="26" customWidth="1"/>
    <col min="1277" max="1277" width="0" style="26" hidden="1" customWidth="1"/>
    <col min="1278" max="1278" width="8.85546875" style="26" customWidth="1"/>
    <col min="1279" max="1279" width="0" style="26" hidden="1" customWidth="1"/>
    <col min="1280" max="1280" width="18.7109375" style="26" customWidth="1"/>
    <col min="1281" max="1281" width="0" style="26" hidden="1" customWidth="1"/>
    <col min="1282" max="1282" width="9" style="26" customWidth="1"/>
    <col min="1283" max="1283" width="0" style="26" hidden="1" customWidth="1"/>
    <col min="1284" max="1284" width="17.42578125" style="26" customWidth="1"/>
    <col min="1285" max="1286" width="16.85546875" style="26" bestFit="1" customWidth="1"/>
    <col min="1287" max="1527" width="11.42578125" style="26"/>
    <col min="1528" max="1528" width="1.85546875" style="26" customWidth="1"/>
    <col min="1529" max="1529" width="47.140625" style="26" customWidth="1"/>
    <col min="1530" max="1530" width="19" style="26" customWidth="1"/>
    <col min="1531" max="1531" width="0" style="26" hidden="1" customWidth="1"/>
    <col min="1532" max="1532" width="18" style="26" customWidth="1"/>
    <col min="1533" max="1533" width="0" style="26" hidden="1" customWidth="1"/>
    <col min="1534" max="1534" width="8.85546875" style="26" customWidth="1"/>
    <col min="1535" max="1535" width="0" style="26" hidden="1" customWidth="1"/>
    <col min="1536" max="1536" width="18.7109375" style="26" customWidth="1"/>
    <col min="1537" max="1537" width="0" style="26" hidden="1" customWidth="1"/>
    <col min="1538" max="1538" width="9" style="26" customWidth="1"/>
    <col min="1539" max="1539" width="0" style="26" hidden="1" customWidth="1"/>
    <col min="1540" max="1540" width="17.42578125" style="26" customWidth="1"/>
    <col min="1541" max="1542" width="16.85546875" style="26" bestFit="1" customWidth="1"/>
    <col min="1543" max="1783" width="11.42578125" style="26"/>
    <col min="1784" max="1784" width="1.85546875" style="26" customWidth="1"/>
    <col min="1785" max="1785" width="47.140625" style="26" customWidth="1"/>
    <col min="1786" max="1786" width="19" style="26" customWidth="1"/>
    <col min="1787" max="1787" width="0" style="26" hidden="1" customWidth="1"/>
    <col min="1788" max="1788" width="18" style="26" customWidth="1"/>
    <col min="1789" max="1789" width="0" style="26" hidden="1" customWidth="1"/>
    <col min="1790" max="1790" width="8.85546875" style="26" customWidth="1"/>
    <col min="1791" max="1791" width="0" style="26" hidden="1" customWidth="1"/>
    <col min="1792" max="1792" width="18.7109375" style="26" customWidth="1"/>
    <col min="1793" max="1793" width="0" style="26" hidden="1" customWidth="1"/>
    <col min="1794" max="1794" width="9" style="26" customWidth="1"/>
    <col min="1795" max="1795" width="0" style="26" hidden="1" customWidth="1"/>
    <col min="1796" max="1796" width="17.42578125" style="26" customWidth="1"/>
    <col min="1797" max="1798" width="16.85546875" style="26" bestFit="1" customWidth="1"/>
    <col min="1799" max="2039" width="11.42578125" style="26"/>
    <col min="2040" max="2040" width="1.85546875" style="26" customWidth="1"/>
    <col min="2041" max="2041" width="47.140625" style="26" customWidth="1"/>
    <col min="2042" max="2042" width="19" style="26" customWidth="1"/>
    <col min="2043" max="2043" width="0" style="26" hidden="1" customWidth="1"/>
    <col min="2044" max="2044" width="18" style="26" customWidth="1"/>
    <col min="2045" max="2045" width="0" style="26" hidden="1" customWidth="1"/>
    <col min="2046" max="2046" width="8.85546875" style="26" customWidth="1"/>
    <col min="2047" max="2047" width="0" style="26" hidden="1" customWidth="1"/>
    <col min="2048" max="2048" width="18.7109375" style="26" customWidth="1"/>
    <col min="2049" max="2049" width="0" style="26" hidden="1" customWidth="1"/>
    <col min="2050" max="2050" width="9" style="26" customWidth="1"/>
    <col min="2051" max="2051" width="0" style="26" hidden="1" customWidth="1"/>
    <col min="2052" max="2052" width="17.42578125" style="26" customWidth="1"/>
    <col min="2053" max="2054" width="16.85546875" style="26" bestFit="1" customWidth="1"/>
    <col min="2055" max="2295" width="11.42578125" style="26"/>
    <col min="2296" max="2296" width="1.85546875" style="26" customWidth="1"/>
    <col min="2297" max="2297" width="47.140625" style="26" customWidth="1"/>
    <col min="2298" max="2298" width="19" style="26" customWidth="1"/>
    <col min="2299" max="2299" width="0" style="26" hidden="1" customWidth="1"/>
    <col min="2300" max="2300" width="18" style="26" customWidth="1"/>
    <col min="2301" max="2301" width="0" style="26" hidden="1" customWidth="1"/>
    <col min="2302" max="2302" width="8.85546875" style="26" customWidth="1"/>
    <col min="2303" max="2303" width="0" style="26" hidden="1" customWidth="1"/>
    <col min="2304" max="2304" width="18.7109375" style="26" customWidth="1"/>
    <col min="2305" max="2305" width="0" style="26" hidden="1" customWidth="1"/>
    <col min="2306" max="2306" width="9" style="26" customWidth="1"/>
    <col min="2307" max="2307" width="0" style="26" hidden="1" customWidth="1"/>
    <col min="2308" max="2308" width="17.42578125" style="26" customWidth="1"/>
    <col min="2309" max="2310" width="16.85546875" style="26" bestFit="1" customWidth="1"/>
    <col min="2311" max="2551" width="11.42578125" style="26"/>
    <col min="2552" max="2552" width="1.85546875" style="26" customWidth="1"/>
    <col min="2553" max="2553" width="47.140625" style="26" customWidth="1"/>
    <col min="2554" max="2554" width="19" style="26" customWidth="1"/>
    <col min="2555" max="2555" width="0" style="26" hidden="1" customWidth="1"/>
    <col min="2556" max="2556" width="18" style="26" customWidth="1"/>
    <col min="2557" max="2557" width="0" style="26" hidden="1" customWidth="1"/>
    <col min="2558" max="2558" width="8.85546875" style="26" customWidth="1"/>
    <col min="2559" max="2559" width="0" style="26" hidden="1" customWidth="1"/>
    <col min="2560" max="2560" width="18.7109375" style="26" customWidth="1"/>
    <col min="2561" max="2561" width="0" style="26" hidden="1" customWidth="1"/>
    <col min="2562" max="2562" width="9" style="26" customWidth="1"/>
    <col min="2563" max="2563" width="0" style="26" hidden="1" customWidth="1"/>
    <col min="2564" max="2564" width="17.42578125" style="26" customWidth="1"/>
    <col min="2565" max="2566" width="16.85546875" style="26" bestFit="1" customWidth="1"/>
    <col min="2567" max="2807" width="11.42578125" style="26"/>
    <col min="2808" max="2808" width="1.85546875" style="26" customWidth="1"/>
    <col min="2809" max="2809" width="47.140625" style="26" customWidth="1"/>
    <col min="2810" max="2810" width="19" style="26" customWidth="1"/>
    <col min="2811" max="2811" width="0" style="26" hidden="1" customWidth="1"/>
    <col min="2812" max="2812" width="18" style="26" customWidth="1"/>
    <col min="2813" max="2813" width="0" style="26" hidden="1" customWidth="1"/>
    <col min="2814" max="2814" width="8.85546875" style="26" customWidth="1"/>
    <col min="2815" max="2815" width="0" style="26" hidden="1" customWidth="1"/>
    <col min="2816" max="2816" width="18.7109375" style="26" customWidth="1"/>
    <col min="2817" max="2817" width="0" style="26" hidden="1" customWidth="1"/>
    <col min="2818" max="2818" width="9" style="26" customWidth="1"/>
    <col min="2819" max="2819" width="0" style="26" hidden="1" customWidth="1"/>
    <col min="2820" max="2820" width="17.42578125" style="26" customWidth="1"/>
    <col min="2821" max="2822" width="16.85546875" style="26" bestFit="1" customWidth="1"/>
    <col min="2823" max="3063" width="11.42578125" style="26"/>
    <col min="3064" max="3064" width="1.85546875" style="26" customWidth="1"/>
    <col min="3065" max="3065" width="47.140625" style="26" customWidth="1"/>
    <col min="3066" max="3066" width="19" style="26" customWidth="1"/>
    <col min="3067" max="3067" width="0" style="26" hidden="1" customWidth="1"/>
    <col min="3068" max="3068" width="18" style="26" customWidth="1"/>
    <col min="3069" max="3069" width="0" style="26" hidden="1" customWidth="1"/>
    <col min="3070" max="3070" width="8.85546875" style="26" customWidth="1"/>
    <col min="3071" max="3071" width="0" style="26" hidden="1" customWidth="1"/>
    <col min="3072" max="3072" width="18.7109375" style="26" customWidth="1"/>
    <col min="3073" max="3073" width="0" style="26" hidden="1" customWidth="1"/>
    <col min="3074" max="3074" width="9" style="26" customWidth="1"/>
    <col min="3075" max="3075" width="0" style="26" hidden="1" customWidth="1"/>
    <col min="3076" max="3076" width="17.42578125" style="26" customWidth="1"/>
    <col min="3077" max="3078" width="16.85546875" style="26" bestFit="1" customWidth="1"/>
    <col min="3079" max="3319" width="11.42578125" style="26"/>
    <col min="3320" max="3320" width="1.85546875" style="26" customWidth="1"/>
    <col min="3321" max="3321" width="47.140625" style="26" customWidth="1"/>
    <col min="3322" max="3322" width="19" style="26" customWidth="1"/>
    <col min="3323" max="3323" width="0" style="26" hidden="1" customWidth="1"/>
    <col min="3324" max="3324" width="18" style="26" customWidth="1"/>
    <col min="3325" max="3325" width="0" style="26" hidden="1" customWidth="1"/>
    <col min="3326" max="3326" width="8.85546875" style="26" customWidth="1"/>
    <col min="3327" max="3327" width="0" style="26" hidden="1" customWidth="1"/>
    <col min="3328" max="3328" width="18.7109375" style="26" customWidth="1"/>
    <col min="3329" max="3329" width="0" style="26" hidden="1" customWidth="1"/>
    <col min="3330" max="3330" width="9" style="26" customWidth="1"/>
    <col min="3331" max="3331" width="0" style="26" hidden="1" customWidth="1"/>
    <col min="3332" max="3332" width="17.42578125" style="26" customWidth="1"/>
    <col min="3333" max="3334" width="16.85546875" style="26" bestFit="1" customWidth="1"/>
    <col min="3335" max="3575" width="11.42578125" style="26"/>
    <col min="3576" max="3576" width="1.85546875" style="26" customWidth="1"/>
    <col min="3577" max="3577" width="47.140625" style="26" customWidth="1"/>
    <col min="3578" max="3578" width="19" style="26" customWidth="1"/>
    <col min="3579" max="3579" width="0" style="26" hidden="1" customWidth="1"/>
    <col min="3580" max="3580" width="18" style="26" customWidth="1"/>
    <col min="3581" max="3581" width="0" style="26" hidden="1" customWidth="1"/>
    <col min="3582" max="3582" width="8.85546875" style="26" customWidth="1"/>
    <col min="3583" max="3583" width="0" style="26" hidden="1" customWidth="1"/>
    <col min="3584" max="3584" width="18.7109375" style="26" customWidth="1"/>
    <col min="3585" max="3585" width="0" style="26" hidden="1" customWidth="1"/>
    <col min="3586" max="3586" width="9" style="26" customWidth="1"/>
    <col min="3587" max="3587" width="0" style="26" hidden="1" customWidth="1"/>
    <col min="3588" max="3588" width="17.42578125" style="26" customWidth="1"/>
    <col min="3589" max="3590" width="16.85546875" style="26" bestFit="1" customWidth="1"/>
    <col min="3591" max="3831" width="11.42578125" style="26"/>
    <col min="3832" max="3832" width="1.85546875" style="26" customWidth="1"/>
    <col min="3833" max="3833" width="47.140625" style="26" customWidth="1"/>
    <col min="3834" max="3834" width="19" style="26" customWidth="1"/>
    <col min="3835" max="3835" width="0" style="26" hidden="1" customWidth="1"/>
    <col min="3836" max="3836" width="18" style="26" customWidth="1"/>
    <col min="3837" max="3837" width="0" style="26" hidden="1" customWidth="1"/>
    <col min="3838" max="3838" width="8.85546875" style="26" customWidth="1"/>
    <col min="3839" max="3839" width="0" style="26" hidden="1" customWidth="1"/>
    <col min="3840" max="3840" width="18.7109375" style="26" customWidth="1"/>
    <col min="3841" max="3841" width="0" style="26" hidden="1" customWidth="1"/>
    <col min="3842" max="3842" width="9" style="26" customWidth="1"/>
    <col min="3843" max="3843" width="0" style="26" hidden="1" customWidth="1"/>
    <col min="3844" max="3844" width="17.42578125" style="26" customWidth="1"/>
    <col min="3845" max="3846" width="16.85546875" style="26" bestFit="1" customWidth="1"/>
    <col min="3847" max="4087" width="11.42578125" style="26"/>
    <col min="4088" max="4088" width="1.85546875" style="26" customWidth="1"/>
    <col min="4089" max="4089" width="47.140625" style="26" customWidth="1"/>
    <col min="4090" max="4090" width="19" style="26" customWidth="1"/>
    <col min="4091" max="4091" width="0" style="26" hidden="1" customWidth="1"/>
    <col min="4092" max="4092" width="18" style="26" customWidth="1"/>
    <col min="4093" max="4093" width="0" style="26" hidden="1" customWidth="1"/>
    <col min="4094" max="4094" width="8.85546875" style="26" customWidth="1"/>
    <col min="4095" max="4095" width="0" style="26" hidden="1" customWidth="1"/>
    <col min="4096" max="4096" width="18.7109375" style="26" customWidth="1"/>
    <col min="4097" max="4097" width="0" style="26" hidden="1" customWidth="1"/>
    <col min="4098" max="4098" width="9" style="26" customWidth="1"/>
    <col min="4099" max="4099" width="0" style="26" hidden="1" customWidth="1"/>
    <col min="4100" max="4100" width="17.42578125" style="26" customWidth="1"/>
    <col min="4101" max="4102" width="16.85546875" style="26" bestFit="1" customWidth="1"/>
    <col min="4103" max="4343" width="11.42578125" style="26"/>
    <col min="4344" max="4344" width="1.85546875" style="26" customWidth="1"/>
    <col min="4345" max="4345" width="47.140625" style="26" customWidth="1"/>
    <col min="4346" max="4346" width="19" style="26" customWidth="1"/>
    <col min="4347" max="4347" width="0" style="26" hidden="1" customWidth="1"/>
    <col min="4348" max="4348" width="18" style="26" customWidth="1"/>
    <col min="4349" max="4349" width="0" style="26" hidden="1" customWidth="1"/>
    <col min="4350" max="4350" width="8.85546875" style="26" customWidth="1"/>
    <col min="4351" max="4351" width="0" style="26" hidden="1" customWidth="1"/>
    <col min="4352" max="4352" width="18.7109375" style="26" customWidth="1"/>
    <col min="4353" max="4353" width="0" style="26" hidden="1" customWidth="1"/>
    <col min="4354" max="4354" width="9" style="26" customWidth="1"/>
    <col min="4355" max="4355" width="0" style="26" hidden="1" customWidth="1"/>
    <col min="4356" max="4356" width="17.42578125" style="26" customWidth="1"/>
    <col min="4357" max="4358" width="16.85546875" style="26" bestFit="1" customWidth="1"/>
    <col min="4359" max="4599" width="11.42578125" style="26"/>
    <col min="4600" max="4600" width="1.85546875" style="26" customWidth="1"/>
    <col min="4601" max="4601" width="47.140625" style="26" customWidth="1"/>
    <col min="4602" max="4602" width="19" style="26" customWidth="1"/>
    <col min="4603" max="4603" width="0" style="26" hidden="1" customWidth="1"/>
    <col min="4604" max="4604" width="18" style="26" customWidth="1"/>
    <col min="4605" max="4605" width="0" style="26" hidden="1" customWidth="1"/>
    <col min="4606" max="4606" width="8.85546875" style="26" customWidth="1"/>
    <col min="4607" max="4607" width="0" style="26" hidden="1" customWidth="1"/>
    <col min="4608" max="4608" width="18.7109375" style="26" customWidth="1"/>
    <col min="4609" max="4609" width="0" style="26" hidden="1" customWidth="1"/>
    <col min="4610" max="4610" width="9" style="26" customWidth="1"/>
    <col min="4611" max="4611" width="0" style="26" hidden="1" customWidth="1"/>
    <col min="4612" max="4612" width="17.42578125" style="26" customWidth="1"/>
    <col min="4613" max="4614" width="16.85546875" style="26" bestFit="1" customWidth="1"/>
    <col min="4615" max="4855" width="11.42578125" style="26"/>
    <col min="4856" max="4856" width="1.85546875" style="26" customWidth="1"/>
    <col min="4857" max="4857" width="47.140625" style="26" customWidth="1"/>
    <col min="4858" max="4858" width="19" style="26" customWidth="1"/>
    <col min="4859" max="4859" width="0" style="26" hidden="1" customWidth="1"/>
    <col min="4860" max="4860" width="18" style="26" customWidth="1"/>
    <col min="4861" max="4861" width="0" style="26" hidden="1" customWidth="1"/>
    <col min="4862" max="4862" width="8.85546875" style="26" customWidth="1"/>
    <col min="4863" max="4863" width="0" style="26" hidden="1" customWidth="1"/>
    <col min="4864" max="4864" width="18.7109375" style="26" customWidth="1"/>
    <col min="4865" max="4865" width="0" style="26" hidden="1" customWidth="1"/>
    <col min="4866" max="4866" width="9" style="26" customWidth="1"/>
    <col min="4867" max="4867" width="0" style="26" hidden="1" customWidth="1"/>
    <col min="4868" max="4868" width="17.42578125" style="26" customWidth="1"/>
    <col min="4869" max="4870" width="16.85546875" style="26" bestFit="1" customWidth="1"/>
    <col min="4871" max="5111" width="11.42578125" style="26"/>
    <col min="5112" max="5112" width="1.85546875" style="26" customWidth="1"/>
    <col min="5113" max="5113" width="47.140625" style="26" customWidth="1"/>
    <col min="5114" max="5114" width="19" style="26" customWidth="1"/>
    <col min="5115" max="5115" width="0" style="26" hidden="1" customWidth="1"/>
    <col min="5116" max="5116" width="18" style="26" customWidth="1"/>
    <col min="5117" max="5117" width="0" style="26" hidden="1" customWidth="1"/>
    <col min="5118" max="5118" width="8.85546875" style="26" customWidth="1"/>
    <col min="5119" max="5119" width="0" style="26" hidden="1" customWidth="1"/>
    <col min="5120" max="5120" width="18.7109375" style="26" customWidth="1"/>
    <col min="5121" max="5121" width="0" style="26" hidden="1" customWidth="1"/>
    <col min="5122" max="5122" width="9" style="26" customWidth="1"/>
    <col min="5123" max="5123" width="0" style="26" hidden="1" customWidth="1"/>
    <col min="5124" max="5124" width="17.42578125" style="26" customWidth="1"/>
    <col min="5125" max="5126" width="16.85546875" style="26" bestFit="1" customWidth="1"/>
    <col min="5127" max="5367" width="11.42578125" style="26"/>
    <col min="5368" max="5368" width="1.85546875" style="26" customWidth="1"/>
    <col min="5369" max="5369" width="47.140625" style="26" customWidth="1"/>
    <col min="5370" max="5370" width="19" style="26" customWidth="1"/>
    <col min="5371" max="5371" width="0" style="26" hidden="1" customWidth="1"/>
    <col min="5372" max="5372" width="18" style="26" customWidth="1"/>
    <col min="5373" max="5373" width="0" style="26" hidden="1" customWidth="1"/>
    <col min="5374" max="5374" width="8.85546875" style="26" customWidth="1"/>
    <col min="5375" max="5375" width="0" style="26" hidden="1" customWidth="1"/>
    <col min="5376" max="5376" width="18.7109375" style="26" customWidth="1"/>
    <col min="5377" max="5377" width="0" style="26" hidden="1" customWidth="1"/>
    <col min="5378" max="5378" width="9" style="26" customWidth="1"/>
    <col min="5379" max="5379" width="0" style="26" hidden="1" customWidth="1"/>
    <col min="5380" max="5380" width="17.42578125" style="26" customWidth="1"/>
    <col min="5381" max="5382" width="16.85546875" style="26" bestFit="1" customWidth="1"/>
    <col min="5383" max="5623" width="11.42578125" style="26"/>
    <col min="5624" max="5624" width="1.85546875" style="26" customWidth="1"/>
    <col min="5625" max="5625" width="47.140625" style="26" customWidth="1"/>
    <col min="5626" max="5626" width="19" style="26" customWidth="1"/>
    <col min="5627" max="5627" width="0" style="26" hidden="1" customWidth="1"/>
    <col min="5628" max="5628" width="18" style="26" customWidth="1"/>
    <col min="5629" max="5629" width="0" style="26" hidden="1" customWidth="1"/>
    <col min="5630" max="5630" width="8.85546875" style="26" customWidth="1"/>
    <col min="5631" max="5631" width="0" style="26" hidden="1" customWidth="1"/>
    <col min="5632" max="5632" width="18.7109375" style="26" customWidth="1"/>
    <col min="5633" max="5633" width="0" style="26" hidden="1" customWidth="1"/>
    <col min="5634" max="5634" width="9" style="26" customWidth="1"/>
    <col min="5635" max="5635" width="0" style="26" hidden="1" customWidth="1"/>
    <col min="5636" max="5636" width="17.42578125" style="26" customWidth="1"/>
    <col min="5637" max="5638" width="16.85546875" style="26" bestFit="1" customWidth="1"/>
    <col min="5639" max="5879" width="11.42578125" style="26"/>
    <col min="5880" max="5880" width="1.85546875" style="26" customWidth="1"/>
    <col min="5881" max="5881" width="47.140625" style="26" customWidth="1"/>
    <col min="5882" max="5882" width="19" style="26" customWidth="1"/>
    <col min="5883" max="5883" width="0" style="26" hidden="1" customWidth="1"/>
    <col min="5884" max="5884" width="18" style="26" customWidth="1"/>
    <col min="5885" max="5885" width="0" style="26" hidden="1" customWidth="1"/>
    <col min="5886" max="5886" width="8.85546875" style="26" customWidth="1"/>
    <col min="5887" max="5887" width="0" style="26" hidden="1" customWidth="1"/>
    <col min="5888" max="5888" width="18.7109375" style="26" customWidth="1"/>
    <col min="5889" max="5889" width="0" style="26" hidden="1" customWidth="1"/>
    <col min="5890" max="5890" width="9" style="26" customWidth="1"/>
    <col min="5891" max="5891" width="0" style="26" hidden="1" customWidth="1"/>
    <col min="5892" max="5892" width="17.42578125" style="26" customWidth="1"/>
    <col min="5893" max="5894" width="16.85546875" style="26" bestFit="1" customWidth="1"/>
    <col min="5895" max="6135" width="11.42578125" style="26"/>
    <col min="6136" max="6136" width="1.85546875" style="26" customWidth="1"/>
    <col min="6137" max="6137" width="47.140625" style="26" customWidth="1"/>
    <col min="6138" max="6138" width="19" style="26" customWidth="1"/>
    <col min="6139" max="6139" width="0" style="26" hidden="1" customWidth="1"/>
    <col min="6140" max="6140" width="18" style="26" customWidth="1"/>
    <col min="6141" max="6141" width="0" style="26" hidden="1" customWidth="1"/>
    <col min="6142" max="6142" width="8.85546875" style="26" customWidth="1"/>
    <col min="6143" max="6143" width="0" style="26" hidden="1" customWidth="1"/>
    <col min="6144" max="6144" width="18.7109375" style="26" customWidth="1"/>
    <col min="6145" max="6145" width="0" style="26" hidden="1" customWidth="1"/>
    <col min="6146" max="6146" width="9" style="26" customWidth="1"/>
    <col min="6147" max="6147" width="0" style="26" hidden="1" customWidth="1"/>
    <col min="6148" max="6148" width="17.42578125" style="26" customWidth="1"/>
    <col min="6149" max="6150" width="16.85546875" style="26" bestFit="1" customWidth="1"/>
    <col min="6151" max="6391" width="11.42578125" style="26"/>
    <col min="6392" max="6392" width="1.85546875" style="26" customWidth="1"/>
    <col min="6393" max="6393" width="47.140625" style="26" customWidth="1"/>
    <col min="6394" max="6394" width="19" style="26" customWidth="1"/>
    <col min="6395" max="6395" width="0" style="26" hidden="1" customWidth="1"/>
    <col min="6396" max="6396" width="18" style="26" customWidth="1"/>
    <col min="6397" max="6397" width="0" style="26" hidden="1" customWidth="1"/>
    <col min="6398" max="6398" width="8.85546875" style="26" customWidth="1"/>
    <col min="6399" max="6399" width="0" style="26" hidden="1" customWidth="1"/>
    <col min="6400" max="6400" width="18.7109375" style="26" customWidth="1"/>
    <col min="6401" max="6401" width="0" style="26" hidden="1" customWidth="1"/>
    <col min="6402" max="6402" width="9" style="26" customWidth="1"/>
    <col min="6403" max="6403" width="0" style="26" hidden="1" customWidth="1"/>
    <col min="6404" max="6404" width="17.42578125" style="26" customWidth="1"/>
    <col min="6405" max="6406" width="16.85546875" style="26" bestFit="1" customWidth="1"/>
    <col min="6407" max="6647" width="11.42578125" style="26"/>
    <col min="6648" max="6648" width="1.85546875" style="26" customWidth="1"/>
    <col min="6649" max="6649" width="47.140625" style="26" customWidth="1"/>
    <col min="6650" max="6650" width="19" style="26" customWidth="1"/>
    <col min="6651" max="6651" width="0" style="26" hidden="1" customWidth="1"/>
    <col min="6652" max="6652" width="18" style="26" customWidth="1"/>
    <col min="6653" max="6653" width="0" style="26" hidden="1" customWidth="1"/>
    <col min="6654" max="6654" width="8.85546875" style="26" customWidth="1"/>
    <col min="6655" max="6655" width="0" style="26" hidden="1" customWidth="1"/>
    <col min="6656" max="6656" width="18.7109375" style="26" customWidth="1"/>
    <col min="6657" max="6657" width="0" style="26" hidden="1" customWidth="1"/>
    <col min="6658" max="6658" width="9" style="26" customWidth="1"/>
    <col min="6659" max="6659" width="0" style="26" hidden="1" customWidth="1"/>
    <col min="6660" max="6660" width="17.42578125" style="26" customWidth="1"/>
    <col min="6661" max="6662" width="16.85546875" style="26" bestFit="1" customWidth="1"/>
    <col min="6663" max="6903" width="11.42578125" style="26"/>
    <col min="6904" max="6904" width="1.85546875" style="26" customWidth="1"/>
    <col min="6905" max="6905" width="47.140625" style="26" customWidth="1"/>
    <col min="6906" max="6906" width="19" style="26" customWidth="1"/>
    <col min="6907" max="6907" width="0" style="26" hidden="1" customWidth="1"/>
    <col min="6908" max="6908" width="18" style="26" customWidth="1"/>
    <col min="6909" max="6909" width="0" style="26" hidden="1" customWidth="1"/>
    <col min="6910" max="6910" width="8.85546875" style="26" customWidth="1"/>
    <col min="6911" max="6911" width="0" style="26" hidden="1" customWidth="1"/>
    <col min="6912" max="6912" width="18.7109375" style="26" customWidth="1"/>
    <col min="6913" max="6913" width="0" style="26" hidden="1" customWidth="1"/>
    <col min="6914" max="6914" width="9" style="26" customWidth="1"/>
    <col min="6915" max="6915" width="0" style="26" hidden="1" customWidth="1"/>
    <col min="6916" max="6916" width="17.42578125" style="26" customWidth="1"/>
    <col min="6917" max="6918" width="16.85546875" style="26" bestFit="1" customWidth="1"/>
    <col min="6919" max="7159" width="11.42578125" style="26"/>
    <col min="7160" max="7160" width="1.85546875" style="26" customWidth="1"/>
    <col min="7161" max="7161" width="47.140625" style="26" customWidth="1"/>
    <col min="7162" max="7162" width="19" style="26" customWidth="1"/>
    <col min="7163" max="7163" width="0" style="26" hidden="1" customWidth="1"/>
    <col min="7164" max="7164" width="18" style="26" customWidth="1"/>
    <col min="7165" max="7165" width="0" style="26" hidden="1" customWidth="1"/>
    <col min="7166" max="7166" width="8.85546875" style="26" customWidth="1"/>
    <col min="7167" max="7167" width="0" style="26" hidden="1" customWidth="1"/>
    <col min="7168" max="7168" width="18.7109375" style="26" customWidth="1"/>
    <col min="7169" max="7169" width="0" style="26" hidden="1" customWidth="1"/>
    <col min="7170" max="7170" width="9" style="26" customWidth="1"/>
    <col min="7171" max="7171" width="0" style="26" hidden="1" customWidth="1"/>
    <col min="7172" max="7172" width="17.42578125" style="26" customWidth="1"/>
    <col min="7173" max="7174" width="16.85546875" style="26" bestFit="1" customWidth="1"/>
    <col min="7175" max="7415" width="11.42578125" style="26"/>
    <col min="7416" max="7416" width="1.85546875" style="26" customWidth="1"/>
    <col min="7417" max="7417" width="47.140625" style="26" customWidth="1"/>
    <col min="7418" max="7418" width="19" style="26" customWidth="1"/>
    <col min="7419" max="7419" width="0" style="26" hidden="1" customWidth="1"/>
    <col min="7420" max="7420" width="18" style="26" customWidth="1"/>
    <col min="7421" max="7421" width="0" style="26" hidden="1" customWidth="1"/>
    <col min="7422" max="7422" width="8.85546875" style="26" customWidth="1"/>
    <col min="7423" max="7423" width="0" style="26" hidden="1" customWidth="1"/>
    <col min="7424" max="7424" width="18.7109375" style="26" customWidth="1"/>
    <col min="7425" max="7425" width="0" style="26" hidden="1" customWidth="1"/>
    <col min="7426" max="7426" width="9" style="26" customWidth="1"/>
    <col min="7427" max="7427" width="0" style="26" hidden="1" customWidth="1"/>
    <col min="7428" max="7428" width="17.42578125" style="26" customWidth="1"/>
    <col min="7429" max="7430" width="16.85546875" style="26" bestFit="1" customWidth="1"/>
    <col min="7431" max="7671" width="11.42578125" style="26"/>
    <col min="7672" max="7672" width="1.85546875" style="26" customWidth="1"/>
    <col min="7673" max="7673" width="47.140625" style="26" customWidth="1"/>
    <col min="7674" max="7674" width="19" style="26" customWidth="1"/>
    <col min="7675" max="7675" width="0" style="26" hidden="1" customWidth="1"/>
    <col min="7676" max="7676" width="18" style="26" customWidth="1"/>
    <col min="7677" max="7677" width="0" style="26" hidden="1" customWidth="1"/>
    <col min="7678" max="7678" width="8.85546875" style="26" customWidth="1"/>
    <col min="7679" max="7679" width="0" style="26" hidden="1" customWidth="1"/>
    <col min="7680" max="7680" width="18.7109375" style="26" customWidth="1"/>
    <col min="7681" max="7681" width="0" style="26" hidden="1" customWidth="1"/>
    <col min="7682" max="7682" width="9" style="26" customWidth="1"/>
    <col min="7683" max="7683" width="0" style="26" hidden="1" customWidth="1"/>
    <col min="7684" max="7684" width="17.42578125" style="26" customWidth="1"/>
    <col min="7685" max="7686" width="16.85546875" style="26" bestFit="1" customWidth="1"/>
    <col min="7687" max="7927" width="11.42578125" style="26"/>
    <col min="7928" max="7928" width="1.85546875" style="26" customWidth="1"/>
    <col min="7929" max="7929" width="47.140625" style="26" customWidth="1"/>
    <col min="7930" max="7930" width="19" style="26" customWidth="1"/>
    <col min="7931" max="7931" width="0" style="26" hidden="1" customWidth="1"/>
    <col min="7932" max="7932" width="18" style="26" customWidth="1"/>
    <col min="7933" max="7933" width="0" style="26" hidden="1" customWidth="1"/>
    <col min="7934" max="7934" width="8.85546875" style="26" customWidth="1"/>
    <col min="7935" max="7935" width="0" style="26" hidden="1" customWidth="1"/>
    <col min="7936" max="7936" width="18.7109375" style="26" customWidth="1"/>
    <col min="7937" max="7937" width="0" style="26" hidden="1" customWidth="1"/>
    <col min="7938" max="7938" width="9" style="26" customWidth="1"/>
    <col min="7939" max="7939" width="0" style="26" hidden="1" customWidth="1"/>
    <col min="7940" max="7940" width="17.42578125" style="26" customWidth="1"/>
    <col min="7941" max="7942" width="16.85546875" style="26" bestFit="1" customWidth="1"/>
    <col min="7943" max="8183" width="11.42578125" style="26"/>
    <col min="8184" max="8184" width="1.85546875" style="26" customWidth="1"/>
    <col min="8185" max="8185" width="47.140625" style="26" customWidth="1"/>
    <col min="8186" max="8186" width="19" style="26" customWidth="1"/>
    <col min="8187" max="8187" width="0" style="26" hidden="1" customWidth="1"/>
    <col min="8188" max="8188" width="18" style="26" customWidth="1"/>
    <col min="8189" max="8189" width="0" style="26" hidden="1" customWidth="1"/>
    <col min="8190" max="8190" width="8.85546875" style="26" customWidth="1"/>
    <col min="8191" max="8191" width="0" style="26" hidden="1" customWidth="1"/>
    <col min="8192" max="8192" width="18.7109375" style="26" customWidth="1"/>
    <col min="8193" max="8193" width="0" style="26" hidden="1" customWidth="1"/>
    <col min="8194" max="8194" width="9" style="26" customWidth="1"/>
    <col min="8195" max="8195" width="0" style="26" hidden="1" customWidth="1"/>
    <col min="8196" max="8196" width="17.42578125" style="26" customWidth="1"/>
    <col min="8197" max="8198" width="16.85546875" style="26" bestFit="1" customWidth="1"/>
    <col min="8199" max="8439" width="11.42578125" style="26"/>
    <col min="8440" max="8440" width="1.85546875" style="26" customWidth="1"/>
    <col min="8441" max="8441" width="47.140625" style="26" customWidth="1"/>
    <col min="8442" max="8442" width="19" style="26" customWidth="1"/>
    <col min="8443" max="8443" width="0" style="26" hidden="1" customWidth="1"/>
    <col min="8444" max="8444" width="18" style="26" customWidth="1"/>
    <col min="8445" max="8445" width="0" style="26" hidden="1" customWidth="1"/>
    <col min="8446" max="8446" width="8.85546875" style="26" customWidth="1"/>
    <col min="8447" max="8447" width="0" style="26" hidden="1" customWidth="1"/>
    <col min="8448" max="8448" width="18.7109375" style="26" customWidth="1"/>
    <col min="8449" max="8449" width="0" style="26" hidden="1" customWidth="1"/>
    <col min="8450" max="8450" width="9" style="26" customWidth="1"/>
    <col min="8451" max="8451" width="0" style="26" hidden="1" customWidth="1"/>
    <col min="8452" max="8452" width="17.42578125" style="26" customWidth="1"/>
    <col min="8453" max="8454" width="16.85546875" style="26" bestFit="1" customWidth="1"/>
    <col min="8455" max="8695" width="11.42578125" style="26"/>
    <col min="8696" max="8696" width="1.85546875" style="26" customWidth="1"/>
    <col min="8697" max="8697" width="47.140625" style="26" customWidth="1"/>
    <col min="8698" max="8698" width="19" style="26" customWidth="1"/>
    <col min="8699" max="8699" width="0" style="26" hidden="1" customWidth="1"/>
    <col min="8700" max="8700" width="18" style="26" customWidth="1"/>
    <col min="8701" max="8701" width="0" style="26" hidden="1" customWidth="1"/>
    <col min="8702" max="8702" width="8.85546875" style="26" customWidth="1"/>
    <col min="8703" max="8703" width="0" style="26" hidden="1" customWidth="1"/>
    <col min="8704" max="8704" width="18.7109375" style="26" customWidth="1"/>
    <col min="8705" max="8705" width="0" style="26" hidden="1" customWidth="1"/>
    <col min="8706" max="8706" width="9" style="26" customWidth="1"/>
    <col min="8707" max="8707" width="0" style="26" hidden="1" customWidth="1"/>
    <col min="8708" max="8708" width="17.42578125" style="26" customWidth="1"/>
    <col min="8709" max="8710" width="16.85546875" style="26" bestFit="1" customWidth="1"/>
    <col min="8711" max="8951" width="11.42578125" style="26"/>
    <col min="8952" max="8952" width="1.85546875" style="26" customWidth="1"/>
    <col min="8953" max="8953" width="47.140625" style="26" customWidth="1"/>
    <col min="8954" max="8954" width="19" style="26" customWidth="1"/>
    <col min="8955" max="8955" width="0" style="26" hidden="1" customWidth="1"/>
    <col min="8956" max="8956" width="18" style="26" customWidth="1"/>
    <col min="8957" max="8957" width="0" style="26" hidden="1" customWidth="1"/>
    <col min="8958" max="8958" width="8.85546875" style="26" customWidth="1"/>
    <col min="8959" max="8959" width="0" style="26" hidden="1" customWidth="1"/>
    <col min="8960" max="8960" width="18.7109375" style="26" customWidth="1"/>
    <col min="8961" max="8961" width="0" style="26" hidden="1" customWidth="1"/>
    <col min="8962" max="8962" width="9" style="26" customWidth="1"/>
    <col min="8963" max="8963" width="0" style="26" hidden="1" customWidth="1"/>
    <col min="8964" max="8964" width="17.42578125" style="26" customWidth="1"/>
    <col min="8965" max="8966" width="16.85546875" style="26" bestFit="1" customWidth="1"/>
    <col min="8967" max="9207" width="11.42578125" style="26"/>
    <col min="9208" max="9208" width="1.85546875" style="26" customWidth="1"/>
    <col min="9209" max="9209" width="47.140625" style="26" customWidth="1"/>
    <col min="9210" max="9210" width="19" style="26" customWidth="1"/>
    <col min="9211" max="9211" width="0" style="26" hidden="1" customWidth="1"/>
    <col min="9212" max="9212" width="18" style="26" customWidth="1"/>
    <col min="9213" max="9213" width="0" style="26" hidden="1" customWidth="1"/>
    <col min="9214" max="9214" width="8.85546875" style="26" customWidth="1"/>
    <col min="9215" max="9215" width="0" style="26" hidden="1" customWidth="1"/>
    <col min="9216" max="9216" width="18.7109375" style="26" customWidth="1"/>
    <col min="9217" max="9217" width="0" style="26" hidden="1" customWidth="1"/>
    <col min="9218" max="9218" width="9" style="26" customWidth="1"/>
    <col min="9219" max="9219" width="0" style="26" hidden="1" customWidth="1"/>
    <col min="9220" max="9220" width="17.42578125" style="26" customWidth="1"/>
    <col min="9221" max="9222" width="16.85546875" style="26" bestFit="1" customWidth="1"/>
    <col min="9223" max="9463" width="11.42578125" style="26"/>
    <col min="9464" max="9464" width="1.85546875" style="26" customWidth="1"/>
    <col min="9465" max="9465" width="47.140625" style="26" customWidth="1"/>
    <col min="9466" max="9466" width="19" style="26" customWidth="1"/>
    <col min="9467" max="9467" width="0" style="26" hidden="1" customWidth="1"/>
    <col min="9468" max="9468" width="18" style="26" customWidth="1"/>
    <col min="9469" max="9469" width="0" style="26" hidden="1" customWidth="1"/>
    <col min="9470" max="9470" width="8.85546875" style="26" customWidth="1"/>
    <col min="9471" max="9471" width="0" style="26" hidden="1" customWidth="1"/>
    <col min="9472" max="9472" width="18.7109375" style="26" customWidth="1"/>
    <col min="9473" max="9473" width="0" style="26" hidden="1" customWidth="1"/>
    <col min="9474" max="9474" width="9" style="26" customWidth="1"/>
    <col min="9475" max="9475" width="0" style="26" hidden="1" customWidth="1"/>
    <col min="9476" max="9476" width="17.42578125" style="26" customWidth="1"/>
    <col min="9477" max="9478" width="16.85546875" style="26" bestFit="1" customWidth="1"/>
    <col min="9479" max="9719" width="11.42578125" style="26"/>
    <col min="9720" max="9720" width="1.85546875" style="26" customWidth="1"/>
    <col min="9721" max="9721" width="47.140625" style="26" customWidth="1"/>
    <col min="9722" max="9722" width="19" style="26" customWidth="1"/>
    <col min="9723" max="9723" width="0" style="26" hidden="1" customWidth="1"/>
    <col min="9724" max="9724" width="18" style="26" customWidth="1"/>
    <col min="9725" max="9725" width="0" style="26" hidden="1" customWidth="1"/>
    <col min="9726" max="9726" width="8.85546875" style="26" customWidth="1"/>
    <col min="9727" max="9727" width="0" style="26" hidden="1" customWidth="1"/>
    <col min="9728" max="9728" width="18.7109375" style="26" customWidth="1"/>
    <col min="9729" max="9729" width="0" style="26" hidden="1" customWidth="1"/>
    <col min="9730" max="9730" width="9" style="26" customWidth="1"/>
    <col min="9731" max="9731" width="0" style="26" hidden="1" customWidth="1"/>
    <col min="9732" max="9732" width="17.42578125" style="26" customWidth="1"/>
    <col min="9733" max="9734" width="16.85546875" style="26" bestFit="1" customWidth="1"/>
    <col min="9735" max="9975" width="11.42578125" style="26"/>
    <col min="9976" max="9976" width="1.85546875" style="26" customWidth="1"/>
    <col min="9977" max="9977" width="47.140625" style="26" customWidth="1"/>
    <col min="9978" max="9978" width="19" style="26" customWidth="1"/>
    <col min="9979" max="9979" width="0" style="26" hidden="1" customWidth="1"/>
    <col min="9980" max="9980" width="18" style="26" customWidth="1"/>
    <col min="9981" max="9981" width="0" style="26" hidden="1" customWidth="1"/>
    <col min="9982" max="9982" width="8.85546875" style="26" customWidth="1"/>
    <col min="9983" max="9983" width="0" style="26" hidden="1" customWidth="1"/>
    <col min="9984" max="9984" width="18.7109375" style="26" customWidth="1"/>
    <col min="9985" max="9985" width="0" style="26" hidden="1" customWidth="1"/>
    <col min="9986" max="9986" width="9" style="26" customWidth="1"/>
    <col min="9987" max="9987" width="0" style="26" hidden="1" customWidth="1"/>
    <col min="9988" max="9988" width="17.42578125" style="26" customWidth="1"/>
    <col min="9989" max="9990" width="16.85546875" style="26" bestFit="1" customWidth="1"/>
    <col min="9991" max="10231" width="11.42578125" style="26"/>
    <col min="10232" max="10232" width="1.85546875" style="26" customWidth="1"/>
    <col min="10233" max="10233" width="47.140625" style="26" customWidth="1"/>
    <col min="10234" max="10234" width="19" style="26" customWidth="1"/>
    <col min="10235" max="10235" width="0" style="26" hidden="1" customWidth="1"/>
    <col min="10236" max="10236" width="18" style="26" customWidth="1"/>
    <col min="10237" max="10237" width="0" style="26" hidden="1" customWidth="1"/>
    <col min="10238" max="10238" width="8.85546875" style="26" customWidth="1"/>
    <col min="10239" max="10239" width="0" style="26" hidden="1" customWidth="1"/>
    <col min="10240" max="10240" width="18.7109375" style="26" customWidth="1"/>
    <col min="10241" max="10241" width="0" style="26" hidden="1" customWidth="1"/>
    <col min="10242" max="10242" width="9" style="26" customWidth="1"/>
    <col min="10243" max="10243" width="0" style="26" hidden="1" customWidth="1"/>
    <col min="10244" max="10244" width="17.42578125" style="26" customWidth="1"/>
    <col min="10245" max="10246" width="16.85546875" style="26" bestFit="1" customWidth="1"/>
    <col min="10247" max="10487" width="11.42578125" style="26"/>
    <col min="10488" max="10488" width="1.85546875" style="26" customWidth="1"/>
    <col min="10489" max="10489" width="47.140625" style="26" customWidth="1"/>
    <col min="10490" max="10490" width="19" style="26" customWidth="1"/>
    <col min="10491" max="10491" width="0" style="26" hidden="1" customWidth="1"/>
    <col min="10492" max="10492" width="18" style="26" customWidth="1"/>
    <col min="10493" max="10493" width="0" style="26" hidden="1" customWidth="1"/>
    <col min="10494" max="10494" width="8.85546875" style="26" customWidth="1"/>
    <col min="10495" max="10495" width="0" style="26" hidden="1" customWidth="1"/>
    <col min="10496" max="10496" width="18.7109375" style="26" customWidth="1"/>
    <col min="10497" max="10497" width="0" style="26" hidden="1" customWidth="1"/>
    <col min="10498" max="10498" width="9" style="26" customWidth="1"/>
    <col min="10499" max="10499" width="0" style="26" hidden="1" customWidth="1"/>
    <col min="10500" max="10500" width="17.42578125" style="26" customWidth="1"/>
    <col min="10501" max="10502" width="16.85546875" style="26" bestFit="1" customWidth="1"/>
    <col min="10503" max="10743" width="11.42578125" style="26"/>
    <col min="10744" max="10744" width="1.85546875" style="26" customWidth="1"/>
    <col min="10745" max="10745" width="47.140625" style="26" customWidth="1"/>
    <col min="10746" max="10746" width="19" style="26" customWidth="1"/>
    <col min="10747" max="10747" width="0" style="26" hidden="1" customWidth="1"/>
    <col min="10748" max="10748" width="18" style="26" customWidth="1"/>
    <col min="10749" max="10749" width="0" style="26" hidden="1" customWidth="1"/>
    <col min="10750" max="10750" width="8.85546875" style="26" customWidth="1"/>
    <col min="10751" max="10751" width="0" style="26" hidden="1" customWidth="1"/>
    <col min="10752" max="10752" width="18.7109375" style="26" customWidth="1"/>
    <col min="10753" max="10753" width="0" style="26" hidden="1" customWidth="1"/>
    <col min="10754" max="10754" width="9" style="26" customWidth="1"/>
    <col min="10755" max="10755" width="0" style="26" hidden="1" customWidth="1"/>
    <col min="10756" max="10756" width="17.42578125" style="26" customWidth="1"/>
    <col min="10757" max="10758" width="16.85546875" style="26" bestFit="1" customWidth="1"/>
    <col min="10759" max="10999" width="11.42578125" style="26"/>
    <col min="11000" max="11000" width="1.85546875" style="26" customWidth="1"/>
    <col min="11001" max="11001" width="47.140625" style="26" customWidth="1"/>
    <col min="11002" max="11002" width="19" style="26" customWidth="1"/>
    <col min="11003" max="11003" width="0" style="26" hidden="1" customWidth="1"/>
    <col min="11004" max="11004" width="18" style="26" customWidth="1"/>
    <col min="11005" max="11005" width="0" style="26" hidden="1" customWidth="1"/>
    <col min="11006" max="11006" width="8.85546875" style="26" customWidth="1"/>
    <col min="11007" max="11007" width="0" style="26" hidden="1" customWidth="1"/>
    <col min="11008" max="11008" width="18.7109375" style="26" customWidth="1"/>
    <col min="11009" max="11009" width="0" style="26" hidden="1" customWidth="1"/>
    <col min="11010" max="11010" width="9" style="26" customWidth="1"/>
    <col min="11011" max="11011" width="0" style="26" hidden="1" customWidth="1"/>
    <col min="11012" max="11012" width="17.42578125" style="26" customWidth="1"/>
    <col min="11013" max="11014" width="16.85546875" style="26" bestFit="1" customWidth="1"/>
    <col min="11015" max="11255" width="11.42578125" style="26"/>
    <col min="11256" max="11256" width="1.85546875" style="26" customWidth="1"/>
    <col min="11257" max="11257" width="47.140625" style="26" customWidth="1"/>
    <col min="11258" max="11258" width="19" style="26" customWidth="1"/>
    <col min="11259" max="11259" width="0" style="26" hidden="1" customWidth="1"/>
    <col min="11260" max="11260" width="18" style="26" customWidth="1"/>
    <col min="11261" max="11261" width="0" style="26" hidden="1" customWidth="1"/>
    <col min="11262" max="11262" width="8.85546875" style="26" customWidth="1"/>
    <col min="11263" max="11263" width="0" style="26" hidden="1" customWidth="1"/>
    <col min="11264" max="11264" width="18.7109375" style="26" customWidth="1"/>
    <col min="11265" max="11265" width="0" style="26" hidden="1" customWidth="1"/>
    <col min="11266" max="11266" width="9" style="26" customWidth="1"/>
    <col min="11267" max="11267" width="0" style="26" hidden="1" customWidth="1"/>
    <col min="11268" max="11268" width="17.42578125" style="26" customWidth="1"/>
    <col min="11269" max="11270" width="16.85546875" style="26" bestFit="1" customWidth="1"/>
    <col min="11271" max="11511" width="11.42578125" style="26"/>
    <col min="11512" max="11512" width="1.85546875" style="26" customWidth="1"/>
    <col min="11513" max="11513" width="47.140625" style="26" customWidth="1"/>
    <col min="11514" max="11514" width="19" style="26" customWidth="1"/>
    <col min="11515" max="11515" width="0" style="26" hidden="1" customWidth="1"/>
    <col min="11516" max="11516" width="18" style="26" customWidth="1"/>
    <col min="11517" max="11517" width="0" style="26" hidden="1" customWidth="1"/>
    <col min="11518" max="11518" width="8.85546875" style="26" customWidth="1"/>
    <col min="11519" max="11519" width="0" style="26" hidden="1" customWidth="1"/>
    <col min="11520" max="11520" width="18.7109375" style="26" customWidth="1"/>
    <col min="11521" max="11521" width="0" style="26" hidden="1" customWidth="1"/>
    <col min="11522" max="11522" width="9" style="26" customWidth="1"/>
    <col min="11523" max="11523" width="0" style="26" hidden="1" customWidth="1"/>
    <col min="11524" max="11524" width="17.42578125" style="26" customWidth="1"/>
    <col min="11525" max="11526" width="16.85546875" style="26" bestFit="1" customWidth="1"/>
    <col min="11527" max="11767" width="11.42578125" style="26"/>
    <col min="11768" max="11768" width="1.85546875" style="26" customWidth="1"/>
    <col min="11769" max="11769" width="47.140625" style="26" customWidth="1"/>
    <col min="11770" max="11770" width="19" style="26" customWidth="1"/>
    <col min="11771" max="11771" width="0" style="26" hidden="1" customWidth="1"/>
    <col min="11772" max="11772" width="18" style="26" customWidth="1"/>
    <col min="11773" max="11773" width="0" style="26" hidden="1" customWidth="1"/>
    <col min="11774" max="11774" width="8.85546875" style="26" customWidth="1"/>
    <col min="11775" max="11775" width="0" style="26" hidden="1" customWidth="1"/>
    <col min="11776" max="11776" width="18.7109375" style="26" customWidth="1"/>
    <col min="11777" max="11777" width="0" style="26" hidden="1" customWidth="1"/>
    <col min="11778" max="11778" width="9" style="26" customWidth="1"/>
    <col min="11779" max="11779" width="0" style="26" hidden="1" customWidth="1"/>
    <col min="11780" max="11780" width="17.42578125" style="26" customWidth="1"/>
    <col min="11781" max="11782" width="16.85546875" style="26" bestFit="1" customWidth="1"/>
    <col min="11783" max="12023" width="11.42578125" style="26"/>
    <col min="12024" max="12024" width="1.85546875" style="26" customWidth="1"/>
    <col min="12025" max="12025" width="47.140625" style="26" customWidth="1"/>
    <col min="12026" max="12026" width="19" style="26" customWidth="1"/>
    <col min="12027" max="12027" width="0" style="26" hidden="1" customWidth="1"/>
    <col min="12028" max="12028" width="18" style="26" customWidth="1"/>
    <col min="12029" max="12029" width="0" style="26" hidden="1" customWidth="1"/>
    <col min="12030" max="12030" width="8.85546875" style="26" customWidth="1"/>
    <col min="12031" max="12031" width="0" style="26" hidden="1" customWidth="1"/>
    <col min="12032" max="12032" width="18.7109375" style="26" customWidth="1"/>
    <col min="12033" max="12033" width="0" style="26" hidden="1" customWidth="1"/>
    <col min="12034" max="12034" width="9" style="26" customWidth="1"/>
    <col min="12035" max="12035" width="0" style="26" hidden="1" customWidth="1"/>
    <col min="12036" max="12036" width="17.42578125" style="26" customWidth="1"/>
    <col min="12037" max="12038" width="16.85546875" style="26" bestFit="1" customWidth="1"/>
    <col min="12039" max="12279" width="11.42578125" style="26"/>
    <col min="12280" max="12280" width="1.85546875" style="26" customWidth="1"/>
    <col min="12281" max="12281" width="47.140625" style="26" customWidth="1"/>
    <col min="12282" max="12282" width="19" style="26" customWidth="1"/>
    <col min="12283" max="12283" width="0" style="26" hidden="1" customWidth="1"/>
    <col min="12284" max="12284" width="18" style="26" customWidth="1"/>
    <col min="12285" max="12285" width="0" style="26" hidden="1" customWidth="1"/>
    <col min="12286" max="12286" width="8.85546875" style="26" customWidth="1"/>
    <col min="12287" max="12287" width="0" style="26" hidden="1" customWidth="1"/>
    <col min="12288" max="12288" width="18.7109375" style="26" customWidth="1"/>
    <col min="12289" max="12289" width="0" style="26" hidden="1" customWidth="1"/>
    <col min="12290" max="12290" width="9" style="26" customWidth="1"/>
    <col min="12291" max="12291" width="0" style="26" hidden="1" customWidth="1"/>
    <col min="12292" max="12292" width="17.42578125" style="26" customWidth="1"/>
    <col min="12293" max="12294" width="16.85546875" style="26" bestFit="1" customWidth="1"/>
    <col min="12295" max="12535" width="11.42578125" style="26"/>
    <col min="12536" max="12536" width="1.85546875" style="26" customWidth="1"/>
    <col min="12537" max="12537" width="47.140625" style="26" customWidth="1"/>
    <col min="12538" max="12538" width="19" style="26" customWidth="1"/>
    <col min="12539" max="12539" width="0" style="26" hidden="1" customWidth="1"/>
    <col min="12540" max="12540" width="18" style="26" customWidth="1"/>
    <col min="12541" max="12541" width="0" style="26" hidden="1" customWidth="1"/>
    <col min="12542" max="12542" width="8.85546875" style="26" customWidth="1"/>
    <col min="12543" max="12543" width="0" style="26" hidden="1" customWidth="1"/>
    <col min="12544" max="12544" width="18.7109375" style="26" customWidth="1"/>
    <col min="12545" max="12545" width="0" style="26" hidden="1" customWidth="1"/>
    <col min="12546" max="12546" width="9" style="26" customWidth="1"/>
    <col min="12547" max="12547" width="0" style="26" hidden="1" customWidth="1"/>
    <col min="12548" max="12548" width="17.42578125" style="26" customWidth="1"/>
    <col min="12549" max="12550" width="16.85546875" style="26" bestFit="1" customWidth="1"/>
    <col min="12551" max="12791" width="11.42578125" style="26"/>
    <col min="12792" max="12792" width="1.85546875" style="26" customWidth="1"/>
    <col min="12793" max="12793" width="47.140625" style="26" customWidth="1"/>
    <col min="12794" max="12794" width="19" style="26" customWidth="1"/>
    <col min="12795" max="12795" width="0" style="26" hidden="1" customWidth="1"/>
    <col min="12796" max="12796" width="18" style="26" customWidth="1"/>
    <col min="12797" max="12797" width="0" style="26" hidden="1" customWidth="1"/>
    <col min="12798" max="12798" width="8.85546875" style="26" customWidth="1"/>
    <col min="12799" max="12799" width="0" style="26" hidden="1" customWidth="1"/>
    <col min="12800" max="12800" width="18.7109375" style="26" customWidth="1"/>
    <col min="12801" max="12801" width="0" style="26" hidden="1" customWidth="1"/>
    <col min="12802" max="12802" width="9" style="26" customWidth="1"/>
    <col min="12803" max="12803" width="0" style="26" hidden="1" customWidth="1"/>
    <col min="12804" max="12804" width="17.42578125" style="26" customWidth="1"/>
    <col min="12805" max="12806" width="16.85546875" style="26" bestFit="1" customWidth="1"/>
    <col min="12807" max="13047" width="11.42578125" style="26"/>
    <col min="13048" max="13048" width="1.85546875" style="26" customWidth="1"/>
    <col min="13049" max="13049" width="47.140625" style="26" customWidth="1"/>
    <col min="13050" max="13050" width="19" style="26" customWidth="1"/>
    <col min="13051" max="13051" width="0" style="26" hidden="1" customWidth="1"/>
    <col min="13052" max="13052" width="18" style="26" customWidth="1"/>
    <col min="13053" max="13053" width="0" style="26" hidden="1" customWidth="1"/>
    <col min="13054" max="13054" width="8.85546875" style="26" customWidth="1"/>
    <col min="13055" max="13055" width="0" style="26" hidden="1" customWidth="1"/>
    <col min="13056" max="13056" width="18.7109375" style="26" customWidth="1"/>
    <col min="13057" max="13057" width="0" style="26" hidden="1" customWidth="1"/>
    <col min="13058" max="13058" width="9" style="26" customWidth="1"/>
    <col min="13059" max="13059" width="0" style="26" hidden="1" customWidth="1"/>
    <col min="13060" max="13060" width="17.42578125" style="26" customWidth="1"/>
    <col min="13061" max="13062" width="16.85546875" style="26" bestFit="1" customWidth="1"/>
    <col min="13063" max="13303" width="11.42578125" style="26"/>
    <col min="13304" max="13304" width="1.85546875" style="26" customWidth="1"/>
    <col min="13305" max="13305" width="47.140625" style="26" customWidth="1"/>
    <col min="13306" max="13306" width="19" style="26" customWidth="1"/>
    <col min="13307" max="13307" width="0" style="26" hidden="1" customWidth="1"/>
    <col min="13308" max="13308" width="18" style="26" customWidth="1"/>
    <col min="13309" max="13309" width="0" style="26" hidden="1" customWidth="1"/>
    <col min="13310" max="13310" width="8.85546875" style="26" customWidth="1"/>
    <col min="13311" max="13311" width="0" style="26" hidden="1" customWidth="1"/>
    <col min="13312" max="13312" width="18.7109375" style="26" customWidth="1"/>
    <col min="13313" max="13313" width="0" style="26" hidden="1" customWidth="1"/>
    <col min="13314" max="13314" width="9" style="26" customWidth="1"/>
    <col min="13315" max="13315" width="0" style="26" hidden="1" customWidth="1"/>
    <col min="13316" max="13316" width="17.42578125" style="26" customWidth="1"/>
    <col min="13317" max="13318" width="16.85546875" style="26" bestFit="1" customWidth="1"/>
    <col min="13319" max="13559" width="11.42578125" style="26"/>
    <col min="13560" max="13560" width="1.85546875" style="26" customWidth="1"/>
    <col min="13561" max="13561" width="47.140625" style="26" customWidth="1"/>
    <col min="13562" max="13562" width="19" style="26" customWidth="1"/>
    <col min="13563" max="13563" width="0" style="26" hidden="1" customWidth="1"/>
    <col min="13564" max="13564" width="18" style="26" customWidth="1"/>
    <col min="13565" max="13565" width="0" style="26" hidden="1" customWidth="1"/>
    <col min="13566" max="13566" width="8.85546875" style="26" customWidth="1"/>
    <col min="13567" max="13567" width="0" style="26" hidden="1" customWidth="1"/>
    <col min="13568" max="13568" width="18.7109375" style="26" customWidth="1"/>
    <col min="13569" max="13569" width="0" style="26" hidden="1" customWidth="1"/>
    <col min="13570" max="13570" width="9" style="26" customWidth="1"/>
    <col min="13571" max="13571" width="0" style="26" hidden="1" customWidth="1"/>
    <col min="13572" max="13572" width="17.42578125" style="26" customWidth="1"/>
    <col min="13573" max="13574" width="16.85546875" style="26" bestFit="1" customWidth="1"/>
    <col min="13575" max="13815" width="11.42578125" style="26"/>
    <col min="13816" max="13816" width="1.85546875" style="26" customWidth="1"/>
    <col min="13817" max="13817" width="47.140625" style="26" customWidth="1"/>
    <col min="13818" max="13818" width="19" style="26" customWidth="1"/>
    <col min="13819" max="13819" width="0" style="26" hidden="1" customWidth="1"/>
    <col min="13820" max="13820" width="18" style="26" customWidth="1"/>
    <col min="13821" max="13821" width="0" style="26" hidden="1" customWidth="1"/>
    <col min="13822" max="13822" width="8.85546875" style="26" customWidth="1"/>
    <col min="13823" max="13823" width="0" style="26" hidden="1" customWidth="1"/>
    <col min="13824" max="13824" width="18.7109375" style="26" customWidth="1"/>
    <col min="13825" max="13825" width="0" style="26" hidden="1" customWidth="1"/>
    <col min="13826" max="13826" width="9" style="26" customWidth="1"/>
    <col min="13827" max="13827" width="0" style="26" hidden="1" customWidth="1"/>
    <col min="13828" max="13828" width="17.42578125" style="26" customWidth="1"/>
    <col min="13829" max="13830" width="16.85546875" style="26" bestFit="1" customWidth="1"/>
    <col min="13831" max="14071" width="11.42578125" style="26"/>
    <col min="14072" max="14072" width="1.85546875" style="26" customWidth="1"/>
    <col min="14073" max="14073" width="47.140625" style="26" customWidth="1"/>
    <col min="14074" max="14074" width="19" style="26" customWidth="1"/>
    <col min="14075" max="14075" width="0" style="26" hidden="1" customWidth="1"/>
    <col min="14076" max="14076" width="18" style="26" customWidth="1"/>
    <col min="14077" max="14077" width="0" style="26" hidden="1" customWidth="1"/>
    <col min="14078" max="14078" width="8.85546875" style="26" customWidth="1"/>
    <col min="14079" max="14079" width="0" style="26" hidden="1" customWidth="1"/>
    <col min="14080" max="14080" width="18.7109375" style="26" customWidth="1"/>
    <col min="14081" max="14081" width="0" style="26" hidden="1" customWidth="1"/>
    <col min="14082" max="14082" width="9" style="26" customWidth="1"/>
    <col min="14083" max="14083" width="0" style="26" hidden="1" customWidth="1"/>
    <col min="14084" max="14084" width="17.42578125" style="26" customWidth="1"/>
    <col min="14085" max="14086" width="16.85546875" style="26" bestFit="1" customWidth="1"/>
    <col min="14087" max="14327" width="11.42578125" style="26"/>
    <col min="14328" max="14328" width="1.85546875" style="26" customWidth="1"/>
    <col min="14329" max="14329" width="47.140625" style="26" customWidth="1"/>
    <col min="14330" max="14330" width="19" style="26" customWidth="1"/>
    <col min="14331" max="14331" width="0" style="26" hidden="1" customWidth="1"/>
    <col min="14332" max="14332" width="18" style="26" customWidth="1"/>
    <col min="14333" max="14333" width="0" style="26" hidden="1" customWidth="1"/>
    <col min="14334" max="14334" width="8.85546875" style="26" customWidth="1"/>
    <col min="14335" max="14335" width="0" style="26" hidden="1" customWidth="1"/>
    <col min="14336" max="14336" width="18.7109375" style="26" customWidth="1"/>
    <col min="14337" max="14337" width="0" style="26" hidden="1" customWidth="1"/>
    <col min="14338" max="14338" width="9" style="26" customWidth="1"/>
    <col min="14339" max="14339" width="0" style="26" hidden="1" customWidth="1"/>
    <col min="14340" max="14340" width="17.42578125" style="26" customWidth="1"/>
    <col min="14341" max="14342" width="16.85546875" style="26" bestFit="1" customWidth="1"/>
    <col min="14343" max="14583" width="11.42578125" style="26"/>
    <col min="14584" max="14584" width="1.85546875" style="26" customWidth="1"/>
    <col min="14585" max="14585" width="47.140625" style="26" customWidth="1"/>
    <col min="14586" max="14586" width="19" style="26" customWidth="1"/>
    <col min="14587" max="14587" width="0" style="26" hidden="1" customWidth="1"/>
    <col min="14588" max="14588" width="18" style="26" customWidth="1"/>
    <col min="14589" max="14589" width="0" style="26" hidden="1" customWidth="1"/>
    <col min="14590" max="14590" width="8.85546875" style="26" customWidth="1"/>
    <col min="14591" max="14591" width="0" style="26" hidden="1" customWidth="1"/>
    <col min="14592" max="14592" width="18.7109375" style="26" customWidth="1"/>
    <col min="14593" max="14593" width="0" style="26" hidden="1" customWidth="1"/>
    <col min="14594" max="14594" width="9" style="26" customWidth="1"/>
    <col min="14595" max="14595" width="0" style="26" hidden="1" customWidth="1"/>
    <col min="14596" max="14596" width="17.42578125" style="26" customWidth="1"/>
    <col min="14597" max="14598" width="16.85546875" style="26" bestFit="1" customWidth="1"/>
    <col min="14599" max="14839" width="11.42578125" style="26"/>
    <col min="14840" max="14840" width="1.85546875" style="26" customWidth="1"/>
    <col min="14841" max="14841" width="47.140625" style="26" customWidth="1"/>
    <col min="14842" max="14842" width="19" style="26" customWidth="1"/>
    <col min="14843" max="14843" width="0" style="26" hidden="1" customWidth="1"/>
    <col min="14844" max="14844" width="18" style="26" customWidth="1"/>
    <col min="14845" max="14845" width="0" style="26" hidden="1" customWidth="1"/>
    <col min="14846" max="14846" width="8.85546875" style="26" customWidth="1"/>
    <col min="14847" max="14847" width="0" style="26" hidden="1" customWidth="1"/>
    <col min="14848" max="14848" width="18.7109375" style="26" customWidth="1"/>
    <col min="14849" max="14849" width="0" style="26" hidden="1" customWidth="1"/>
    <col min="14850" max="14850" width="9" style="26" customWidth="1"/>
    <col min="14851" max="14851" width="0" style="26" hidden="1" customWidth="1"/>
    <col min="14852" max="14852" width="17.42578125" style="26" customWidth="1"/>
    <col min="14853" max="14854" width="16.85546875" style="26" bestFit="1" customWidth="1"/>
    <col min="14855" max="15095" width="11.42578125" style="26"/>
    <col min="15096" max="15096" width="1.85546875" style="26" customWidth="1"/>
    <col min="15097" max="15097" width="47.140625" style="26" customWidth="1"/>
    <col min="15098" max="15098" width="19" style="26" customWidth="1"/>
    <col min="15099" max="15099" width="0" style="26" hidden="1" customWidth="1"/>
    <col min="15100" max="15100" width="18" style="26" customWidth="1"/>
    <col min="15101" max="15101" width="0" style="26" hidden="1" customWidth="1"/>
    <col min="15102" max="15102" width="8.85546875" style="26" customWidth="1"/>
    <col min="15103" max="15103" width="0" style="26" hidden="1" customWidth="1"/>
    <col min="15104" max="15104" width="18.7109375" style="26" customWidth="1"/>
    <col min="15105" max="15105" width="0" style="26" hidden="1" customWidth="1"/>
    <col min="15106" max="15106" width="9" style="26" customWidth="1"/>
    <col min="15107" max="15107" width="0" style="26" hidden="1" customWidth="1"/>
    <col min="15108" max="15108" width="17.42578125" style="26" customWidth="1"/>
    <col min="15109" max="15110" width="16.85546875" style="26" bestFit="1" customWidth="1"/>
    <col min="15111" max="15351" width="11.42578125" style="26"/>
    <col min="15352" max="15352" width="1.85546875" style="26" customWidth="1"/>
    <col min="15353" max="15353" width="47.140625" style="26" customWidth="1"/>
    <col min="15354" max="15354" width="19" style="26" customWidth="1"/>
    <col min="15355" max="15355" width="0" style="26" hidden="1" customWidth="1"/>
    <col min="15356" max="15356" width="18" style="26" customWidth="1"/>
    <col min="15357" max="15357" width="0" style="26" hidden="1" customWidth="1"/>
    <col min="15358" max="15358" width="8.85546875" style="26" customWidth="1"/>
    <col min="15359" max="15359" width="0" style="26" hidden="1" customWidth="1"/>
    <col min="15360" max="15360" width="18.7109375" style="26" customWidth="1"/>
    <col min="15361" max="15361" width="0" style="26" hidden="1" customWidth="1"/>
    <col min="15362" max="15362" width="9" style="26" customWidth="1"/>
    <col min="15363" max="15363" width="0" style="26" hidden="1" customWidth="1"/>
    <col min="15364" max="15364" width="17.42578125" style="26" customWidth="1"/>
    <col min="15365" max="15366" width="16.85546875" style="26" bestFit="1" customWidth="1"/>
    <col min="15367" max="15607" width="11.42578125" style="26"/>
    <col min="15608" max="15608" width="1.85546875" style="26" customWidth="1"/>
    <col min="15609" max="15609" width="47.140625" style="26" customWidth="1"/>
    <col min="15610" max="15610" width="19" style="26" customWidth="1"/>
    <col min="15611" max="15611" width="0" style="26" hidden="1" customWidth="1"/>
    <col min="15612" max="15612" width="18" style="26" customWidth="1"/>
    <col min="15613" max="15613" width="0" style="26" hidden="1" customWidth="1"/>
    <col min="15614" max="15614" width="8.85546875" style="26" customWidth="1"/>
    <col min="15615" max="15615" width="0" style="26" hidden="1" customWidth="1"/>
    <col min="15616" max="15616" width="18.7109375" style="26" customWidth="1"/>
    <col min="15617" max="15617" width="0" style="26" hidden="1" customWidth="1"/>
    <col min="15618" max="15618" width="9" style="26" customWidth="1"/>
    <col min="15619" max="15619" width="0" style="26" hidden="1" customWidth="1"/>
    <col min="15620" max="15620" width="17.42578125" style="26" customWidth="1"/>
    <col min="15621" max="15622" width="16.85546875" style="26" bestFit="1" customWidth="1"/>
    <col min="15623" max="15863" width="11.42578125" style="26"/>
    <col min="15864" max="15864" width="1.85546875" style="26" customWidth="1"/>
    <col min="15865" max="15865" width="47.140625" style="26" customWidth="1"/>
    <col min="15866" max="15866" width="19" style="26" customWidth="1"/>
    <col min="15867" max="15867" width="0" style="26" hidden="1" customWidth="1"/>
    <col min="15868" max="15868" width="18" style="26" customWidth="1"/>
    <col min="15869" max="15869" width="0" style="26" hidden="1" customWidth="1"/>
    <col min="15870" max="15870" width="8.85546875" style="26" customWidth="1"/>
    <col min="15871" max="15871" width="0" style="26" hidden="1" customWidth="1"/>
    <col min="15872" max="15872" width="18.7109375" style="26" customWidth="1"/>
    <col min="15873" max="15873" width="0" style="26" hidden="1" customWidth="1"/>
    <col min="15874" max="15874" width="9" style="26" customWidth="1"/>
    <col min="15875" max="15875" width="0" style="26" hidden="1" customWidth="1"/>
    <col min="15876" max="15876" width="17.42578125" style="26" customWidth="1"/>
    <col min="15877" max="15878" width="16.85546875" style="26" bestFit="1" customWidth="1"/>
    <col min="15879" max="16119" width="11.42578125" style="26"/>
    <col min="16120" max="16120" width="1.85546875" style="26" customWidth="1"/>
    <col min="16121" max="16121" width="47.140625" style="26" customWidth="1"/>
    <col min="16122" max="16122" width="19" style="26" customWidth="1"/>
    <col min="16123" max="16123" width="0" style="26" hidden="1" customWidth="1"/>
    <col min="16124" max="16124" width="18" style="26" customWidth="1"/>
    <col min="16125" max="16125" width="0" style="26" hidden="1" customWidth="1"/>
    <col min="16126" max="16126" width="8.85546875" style="26" customWidth="1"/>
    <col min="16127" max="16127" width="0" style="26" hidden="1" customWidth="1"/>
    <col min="16128" max="16128" width="18.7109375" style="26" customWidth="1"/>
    <col min="16129" max="16129" width="0" style="26" hidden="1" customWidth="1"/>
    <col min="16130" max="16130" width="9" style="26" customWidth="1"/>
    <col min="16131" max="16131" width="0" style="26" hidden="1" customWidth="1"/>
    <col min="16132" max="16132" width="17.42578125" style="26" customWidth="1"/>
    <col min="16133" max="16134" width="16.85546875" style="26" bestFit="1" customWidth="1"/>
    <col min="16135" max="16384" width="11.42578125" style="26"/>
  </cols>
  <sheetData>
    <row r="2" spans="1:17" ht="18.75" x14ac:dyDescent="0.25">
      <c r="B2" s="211" t="s">
        <v>90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152"/>
    </row>
    <row r="3" spans="1:17" ht="18.75" x14ac:dyDescent="0.25">
      <c r="B3" s="213" t="s">
        <v>414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4"/>
      <c r="O3" s="152"/>
    </row>
    <row r="4" spans="1:17" s="27" customFormat="1" ht="22.5" customHeight="1" thickBot="1" x14ac:dyDescent="0.3">
      <c r="B4" s="28" t="s">
        <v>21</v>
      </c>
      <c r="C4" s="28" t="s">
        <v>91</v>
      </c>
      <c r="D4" s="28" t="s">
        <v>91</v>
      </c>
      <c r="E4" s="28" t="s">
        <v>29</v>
      </c>
      <c r="F4" s="28" t="s">
        <v>29</v>
      </c>
      <c r="G4" s="28" t="s">
        <v>92</v>
      </c>
      <c r="H4" s="28" t="s">
        <v>93</v>
      </c>
      <c r="I4" s="28" t="s">
        <v>94</v>
      </c>
      <c r="J4" s="28" t="s">
        <v>94</v>
      </c>
      <c r="K4" s="28" t="s">
        <v>92</v>
      </c>
      <c r="L4" s="29" t="s">
        <v>93</v>
      </c>
      <c r="M4" s="29" t="s">
        <v>95</v>
      </c>
      <c r="N4" s="137" t="s">
        <v>92</v>
      </c>
      <c r="O4" s="157" t="s">
        <v>415</v>
      </c>
    </row>
    <row r="5" spans="1:17" s="30" customFormat="1" x14ac:dyDescent="0.25">
      <c r="B5" s="31" t="s">
        <v>96</v>
      </c>
      <c r="C5" s="32">
        <f>+EjecucionAgregada!T5+EjecucionAgregada!T6+EjecucionAgregada!T7</f>
        <v>12720000000</v>
      </c>
      <c r="D5" s="32">
        <f t="shared" ref="D5:D14" si="0">+C5/1000000</f>
        <v>12720</v>
      </c>
      <c r="E5" s="32">
        <f>+EjecucionAgregada!X5+EjecucionAgregada!X6+EjecucionAgregada!X7</f>
        <v>1101656011</v>
      </c>
      <c r="F5" s="32">
        <f t="shared" ref="F5:F10" si="1">+E5/1000000</f>
        <v>1101.656011</v>
      </c>
      <c r="G5" s="33">
        <f t="shared" ref="G5:G10" si="2">+E5/C5</f>
        <v>8.6608176965408804E-2</v>
      </c>
      <c r="H5" s="34">
        <v>0.50775993540863007</v>
      </c>
      <c r="I5" s="32">
        <f>+EjecucionAgregada!Y5+EjecucionAgregada!Y6+EjecucionAgregada!Y7</f>
        <v>1101656011</v>
      </c>
      <c r="J5" s="32">
        <f t="shared" ref="J5:J10" si="3">+I5/1000000</f>
        <v>1101.656011</v>
      </c>
      <c r="K5" s="35">
        <f t="shared" ref="K5:K10" si="4">+I5/C5</f>
        <v>8.6608176965408804E-2</v>
      </c>
      <c r="L5" s="36">
        <v>0.50775993540863007</v>
      </c>
      <c r="M5" s="37">
        <f t="shared" ref="M5:M10" si="5">+C5-E5</f>
        <v>11618343989</v>
      </c>
      <c r="N5" s="138">
        <f t="shared" ref="N5:N11" si="6">+M5/C5</f>
        <v>0.91339182303459121</v>
      </c>
      <c r="O5" s="154">
        <v>13500000000</v>
      </c>
      <c r="P5" s="151"/>
      <c r="Q5" s="44"/>
    </row>
    <row r="6" spans="1:17" s="39" customFormat="1" x14ac:dyDescent="0.25">
      <c r="A6" s="39" t="s">
        <v>97</v>
      </c>
      <c r="B6" s="40" t="s">
        <v>98</v>
      </c>
      <c r="C6" s="37">
        <f>+EjecucionAgregada!T8</f>
        <v>4499000000</v>
      </c>
      <c r="D6" s="37">
        <f t="shared" si="0"/>
        <v>4499</v>
      </c>
      <c r="E6" s="37">
        <f>+EjecucionAgregada!X8</f>
        <v>1397524682.53</v>
      </c>
      <c r="F6" s="37">
        <f t="shared" si="1"/>
        <v>1397.5246825300001</v>
      </c>
      <c r="G6" s="38">
        <f t="shared" si="2"/>
        <v>0.31063006946654814</v>
      </c>
      <c r="H6" s="41">
        <v>0.64733909715509053</v>
      </c>
      <c r="I6" s="37">
        <f>+EjecucionAgregada!Y8</f>
        <v>266526132.86000001</v>
      </c>
      <c r="J6" s="37">
        <f t="shared" si="3"/>
        <v>266.52613286000002</v>
      </c>
      <c r="K6" s="42">
        <f t="shared" si="4"/>
        <v>5.9241194234274284E-2</v>
      </c>
      <c r="L6" s="36">
        <v>0.54310517576293582</v>
      </c>
      <c r="M6" s="43">
        <f t="shared" si="5"/>
        <v>3101475317.4700003</v>
      </c>
      <c r="N6" s="139">
        <f>+M6/C6</f>
        <v>0.68936993053345197</v>
      </c>
      <c r="O6" s="154">
        <v>5100000000</v>
      </c>
      <c r="P6" s="44">
        <f>+O6-C6</f>
        <v>601000000</v>
      </c>
      <c r="Q6" s="44">
        <f>+C6*3/100</f>
        <v>134970000</v>
      </c>
    </row>
    <row r="7" spans="1:17" s="39" customFormat="1" x14ac:dyDescent="0.25">
      <c r="B7" s="40" t="s">
        <v>99</v>
      </c>
      <c r="C7" s="37">
        <f>+EjecucionAgregada!T9</f>
        <v>21135000000</v>
      </c>
      <c r="D7" s="37">
        <f t="shared" si="0"/>
        <v>21135</v>
      </c>
      <c r="E7" s="37">
        <f>+EjecucionAgregada!X9</f>
        <v>1427798666</v>
      </c>
      <c r="F7" s="37">
        <f t="shared" si="1"/>
        <v>1427.7986659999999</v>
      </c>
      <c r="G7" s="38">
        <f>+E7/C7</f>
        <v>6.7556123302578666E-2</v>
      </c>
      <c r="H7" s="45">
        <v>0.84496124031007747</v>
      </c>
      <c r="I7" s="37">
        <f>+EjecucionAgregada!Y9</f>
        <v>0</v>
      </c>
      <c r="J7" s="37">
        <f t="shared" si="3"/>
        <v>0</v>
      </c>
      <c r="K7" s="42">
        <f t="shared" si="4"/>
        <v>0</v>
      </c>
      <c r="L7" s="36">
        <v>0.53579134366925063</v>
      </c>
      <c r="M7" s="43">
        <f t="shared" si="5"/>
        <v>19707201334</v>
      </c>
      <c r="N7" s="139">
        <f t="shared" si="6"/>
        <v>0.93244387669742135</v>
      </c>
      <c r="O7" s="154">
        <v>25000000000</v>
      </c>
      <c r="Q7" s="156">
        <f>+C6+Q6</f>
        <v>4633970000</v>
      </c>
    </row>
    <row r="8" spans="1:17" s="30" customFormat="1" x14ac:dyDescent="0.25">
      <c r="B8" s="40" t="s">
        <v>100</v>
      </c>
      <c r="C8" s="37">
        <f>+EjecucionAgregada!T10</f>
        <v>103000000</v>
      </c>
      <c r="D8" s="37">
        <f t="shared" si="0"/>
        <v>103</v>
      </c>
      <c r="E8" s="37">
        <f>+EjecucionAgregada!X10</f>
        <v>2970513</v>
      </c>
      <c r="F8" s="37">
        <f t="shared" si="1"/>
        <v>2.970513</v>
      </c>
      <c r="G8" s="38">
        <f t="shared" si="2"/>
        <v>2.8839932038834951E-2</v>
      </c>
      <c r="H8" s="41">
        <v>0.98836642857142853</v>
      </c>
      <c r="I8" s="37">
        <f>+EjecucionAgregada!Y10</f>
        <v>2970513</v>
      </c>
      <c r="J8" s="37">
        <f t="shared" si="3"/>
        <v>2.970513</v>
      </c>
      <c r="K8" s="42">
        <f t="shared" si="4"/>
        <v>2.8839932038834951E-2</v>
      </c>
      <c r="L8" s="36">
        <v>0.98836642857142853</v>
      </c>
      <c r="M8" s="46">
        <f t="shared" si="5"/>
        <v>100029487</v>
      </c>
      <c r="N8" s="139">
        <f t="shared" si="6"/>
        <v>0.97116006796116505</v>
      </c>
      <c r="O8" s="154">
        <v>70000000</v>
      </c>
    </row>
    <row r="9" spans="1:17" s="30" customFormat="1" x14ac:dyDescent="0.25">
      <c r="B9" s="40" t="s">
        <v>101</v>
      </c>
      <c r="C9" s="37">
        <f>+EjecucionAgregada!T11</f>
        <v>3000000</v>
      </c>
      <c r="D9" s="37">
        <f t="shared" si="0"/>
        <v>3</v>
      </c>
      <c r="E9" s="37">
        <v>0</v>
      </c>
      <c r="F9" s="37">
        <f t="shared" si="1"/>
        <v>0</v>
      </c>
      <c r="G9" s="38">
        <f t="shared" si="2"/>
        <v>0</v>
      </c>
      <c r="H9" s="45">
        <v>0.47499999999999998</v>
      </c>
      <c r="I9" s="37">
        <v>0</v>
      </c>
      <c r="J9" s="37">
        <f t="shared" si="3"/>
        <v>0</v>
      </c>
      <c r="K9" s="42">
        <f t="shared" si="4"/>
        <v>0</v>
      </c>
      <c r="L9" s="36">
        <v>0.47499999999999998</v>
      </c>
      <c r="M9" s="46">
        <f t="shared" si="5"/>
        <v>3000000</v>
      </c>
      <c r="N9" s="139">
        <f t="shared" si="6"/>
        <v>1</v>
      </c>
      <c r="O9" s="154">
        <v>2000000</v>
      </c>
    </row>
    <row r="10" spans="1:17" s="30" customFormat="1" x14ac:dyDescent="0.25">
      <c r="B10" s="40" t="s">
        <v>102</v>
      </c>
      <c r="C10" s="37">
        <f>+EjecucionAgregada!T12</f>
        <v>528000000</v>
      </c>
      <c r="D10" s="37">
        <f t="shared" si="0"/>
        <v>528</v>
      </c>
      <c r="E10" s="37">
        <v>0</v>
      </c>
      <c r="F10" s="37">
        <f t="shared" si="1"/>
        <v>0</v>
      </c>
      <c r="G10" s="38">
        <f t="shared" si="2"/>
        <v>0</v>
      </c>
      <c r="H10" s="41">
        <v>0</v>
      </c>
      <c r="I10" s="37">
        <v>0</v>
      </c>
      <c r="J10" s="37">
        <f t="shared" si="3"/>
        <v>0</v>
      </c>
      <c r="K10" s="42">
        <f t="shared" si="4"/>
        <v>0</v>
      </c>
      <c r="L10" s="36">
        <f>+I10/C10</f>
        <v>0</v>
      </c>
      <c r="M10" s="46">
        <f t="shared" si="5"/>
        <v>528000000</v>
      </c>
      <c r="N10" s="140">
        <f t="shared" si="6"/>
        <v>1</v>
      </c>
      <c r="O10" s="154">
        <v>500000000</v>
      </c>
    </row>
    <row r="11" spans="1:17" x14ac:dyDescent="0.25">
      <c r="B11" s="47" t="s">
        <v>103</v>
      </c>
      <c r="C11" s="48">
        <f>SUM(C5:C10)</f>
        <v>38988000000</v>
      </c>
      <c r="D11" s="48">
        <f>SUM(D5:D10)</f>
        <v>38988</v>
      </c>
      <c r="E11" s="48">
        <f>SUM(E5:E10)</f>
        <v>3929949872.5299997</v>
      </c>
      <c r="F11" s="48">
        <f>SUM(F5:F10)</f>
        <v>3929.94987253</v>
      </c>
      <c r="G11" s="49">
        <f>+E11/C11</f>
        <v>0.10079896051426079</v>
      </c>
      <c r="H11" s="50"/>
      <c r="I11" s="48">
        <f>SUM(I5:I10)</f>
        <v>1371152656.8600001</v>
      </c>
      <c r="J11" s="48">
        <f>SUM(J5:J10)</f>
        <v>1371.15265686</v>
      </c>
      <c r="K11" s="51">
        <f>+I11/$C$11</f>
        <v>3.5168581534318254E-2</v>
      </c>
      <c r="L11" s="52"/>
      <c r="M11" s="53">
        <f>SUM(M5:M10)</f>
        <v>35058050127.470001</v>
      </c>
      <c r="N11" s="141">
        <f t="shared" si="6"/>
        <v>0.89920103948573926</v>
      </c>
      <c r="O11" s="158">
        <f>SUM(O5:O10)</f>
        <v>44172000000</v>
      </c>
    </row>
    <row r="12" spans="1:17" ht="15.75" thickBot="1" x14ac:dyDescent="0.3">
      <c r="B12" s="54" t="s">
        <v>104</v>
      </c>
      <c r="C12" s="55"/>
      <c r="D12" s="55"/>
      <c r="E12" s="55"/>
      <c r="F12" s="55"/>
      <c r="G12" s="56">
        <v>9.5317448086590748E-2</v>
      </c>
      <c r="H12" s="57"/>
      <c r="I12" s="55">
        <v>0</v>
      </c>
      <c r="J12" s="55"/>
      <c r="K12" s="58">
        <v>3.051703088129681E-2</v>
      </c>
      <c r="L12" s="59"/>
      <c r="M12" s="46"/>
      <c r="N12" s="142"/>
      <c r="O12" s="160">
        <v>51219597600</v>
      </c>
      <c r="P12" s="161" t="s">
        <v>416</v>
      </c>
    </row>
    <row r="13" spans="1:17" s="30" customFormat="1" x14ac:dyDescent="0.25">
      <c r="B13" s="31" t="s">
        <v>105</v>
      </c>
      <c r="C13" s="32">
        <v>0</v>
      </c>
      <c r="D13" s="32">
        <f>+C13/1000000</f>
        <v>0</v>
      </c>
      <c r="E13" s="32">
        <v>0</v>
      </c>
      <c r="F13" s="32">
        <f>+E13/1000000</f>
        <v>0</v>
      </c>
      <c r="G13" s="33">
        <v>0</v>
      </c>
      <c r="H13" s="34">
        <v>0</v>
      </c>
      <c r="I13" s="32">
        <v>0</v>
      </c>
      <c r="J13" s="32">
        <f>+I13/1000000</f>
        <v>0</v>
      </c>
      <c r="K13" s="35">
        <v>0</v>
      </c>
      <c r="L13" s="36" t="e">
        <f>+I13/C13</f>
        <v>#DIV/0!</v>
      </c>
      <c r="M13" s="46">
        <f>+C13-E13</f>
        <v>0</v>
      </c>
      <c r="N13" s="143" t="e">
        <f>+M13/C13</f>
        <v>#DIV/0!</v>
      </c>
      <c r="O13" s="153">
        <f>+O12-O11</f>
        <v>7047597600</v>
      </c>
      <c r="P13" s="30" t="s">
        <v>417</v>
      </c>
    </row>
    <row r="14" spans="1:17" x14ac:dyDescent="0.25">
      <c r="B14" s="47" t="s">
        <v>106</v>
      </c>
      <c r="C14" s="48">
        <f>+C13</f>
        <v>0</v>
      </c>
      <c r="D14" s="48">
        <f t="shared" si="0"/>
        <v>0</v>
      </c>
      <c r="E14" s="48">
        <f>+E13</f>
        <v>0</v>
      </c>
      <c r="F14" s="48">
        <f>+E14/1000000</f>
        <v>0</v>
      </c>
      <c r="G14" s="49">
        <v>0</v>
      </c>
      <c r="H14" s="50"/>
      <c r="I14" s="48">
        <f>+I13</f>
        <v>0</v>
      </c>
      <c r="J14" s="48">
        <f>+I14/1000000</f>
        <v>0</v>
      </c>
      <c r="K14" s="51">
        <v>0</v>
      </c>
      <c r="L14" s="52"/>
      <c r="M14" s="53">
        <f>+M13</f>
        <v>0</v>
      </c>
      <c r="N14" s="144" t="e">
        <f>+M14/C14</f>
        <v>#DIV/0!</v>
      </c>
      <c r="O14" s="160">
        <v>1625544948</v>
      </c>
      <c r="P14" s="161" t="s">
        <v>416</v>
      </c>
    </row>
    <row r="15" spans="1:17" ht="15.75" thickBot="1" x14ac:dyDescent="0.3">
      <c r="B15" s="54" t="s">
        <v>107</v>
      </c>
      <c r="C15" s="55"/>
      <c r="D15" s="55"/>
      <c r="E15" s="55"/>
      <c r="F15" s="55"/>
      <c r="G15" s="56">
        <v>0</v>
      </c>
      <c r="H15" s="60"/>
      <c r="I15" s="55"/>
      <c r="J15" s="55"/>
      <c r="K15" s="58">
        <v>0</v>
      </c>
      <c r="L15" s="59"/>
      <c r="M15" s="46"/>
      <c r="N15" s="142"/>
      <c r="O15" s="152">
        <f>+O13+O14</f>
        <v>8673142548</v>
      </c>
      <c r="P15" s="159" t="s">
        <v>417</v>
      </c>
    </row>
    <row r="16" spans="1:17" ht="27.75" customHeight="1" x14ac:dyDescent="0.25">
      <c r="B16" s="147" t="s">
        <v>143</v>
      </c>
      <c r="C16" s="32">
        <f>+EjecucionAgregada!T13</f>
        <v>677432914</v>
      </c>
      <c r="D16" s="32">
        <f>+C16/1000000</f>
        <v>677.43291399999998</v>
      </c>
      <c r="E16" s="32">
        <f>+EjecucionAgregada!X13</f>
        <v>240800000</v>
      </c>
      <c r="F16" s="32">
        <f>+E16/1000000</f>
        <v>240.8</v>
      </c>
      <c r="G16" s="33">
        <f>+E16/C16</f>
        <v>0.35545955182213068</v>
      </c>
      <c r="H16" s="34">
        <v>0.63989333333333331</v>
      </c>
      <c r="I16" s="32">
        <v>0</v>
      </c>
      <c r="J16" s="32">
        <f>+I16/1000000</f>
        <v>0</v>
      </c>
      <c r="K16" s="35">
        <f>+I16/C16</f>
        <v>0</v>
      </c>
      <c r="L16" s="36">
        <v>0.43251200000000001</v>
      </c>
      <c r="M16" s="46">
        <f t="shared" ref="M16:M18" si="7">+C16-E16</f>
        <v>436632914</v>
      </c>
      <c r="N16" s="145">
        <f t="shared" ref="N16:N22" si="8">+M16/C16</f>
        <v>0.64454044817786926</v>
      </c>
      <c r="O16" s="152"/>
    </row>
    <row r="17" spans="1:15" s="39" customFormat="1" ht="25.5" x14ac:dyDescent="0.25">
      <c r="A17" s="61"/>
      <c r="B17" s="62" t="s">
        <v>144</v>
      </c>
      <c r="C17" s="37">
        <f>+EjecucionAgregada!T14</f>
        <v>1270186714</v>
      </c>
      <c r="D17" s="37">
        <f>+C17/1000000</f>
        <v>1270.1867139999999</v>
      </c>
      <c r="E17" s="37">
        <f>+EjecucionAgregada!X14</f>
        <v>80500000</v>
      </c>
      <c r="F17" s="37">
        <f>+E17/1000000</f>
        <v>80.5</v>
      </c>
      <c r="G17" s="38">
        <f>+E17/C17</f>
        <v>6.3376509227130839E-2</v>
      </c>
      <c r="H17" s="41">
        <v>0.64702896775007979</v>
      </c>
      <c r="I17" s="37">
        <v>0</v>
      </c>
      <c r="J17" s="37">
        <f>+I17/1000000</f>
        <v>0</v>
      </c>
      <c r="K17" s="42">
        <f>+I17/C17</f>
        <v>0</v>
      </c>
      <c r="L17" s="36">
        <v>0.82524634840012767</v>
      </c>
      <c r="M17" s="46">
        <f>+C17-E17</f>
        <v>1189686714</v>
      </c>
      <c r="N17" s="139">
        <f t="shared" si="8"/>
        <v>0.93662349077286922</v>
      </c>
      <c r="O17" s="154">
        <f>+O11</f>
        <v>44172000000</v>
      </c>
    </row>
    <row r="18" spans="1:15" ht="17.25" customHeight="1" x14ac:dyDescent="0.25">
      <c r="A18" s="63"/>
      <c r="B18" s="148" t="s">
        <v>108</v>
      </c>
      <c r="C18" s="37">
        <f>+EjecucionAgregada!T16</f>
        <v>15322000000</v>
      </c>
      <c r="D18" s="37">
        <f>+C18/1000000</f>
        <v>15322</v>
      </c>
      <c r="E18" s="37">
        <f>+EjecucionAgregada!X16</f>
        <v>307521489.06999999</v>
      </c>
      <c r="F18" s="37">
        <f>+E18/1000000</f>
        <v>307.52148906999997</v>
      </c>
      <c r="G18" s="38">
        <f>+E18/C18</f>
        <v>2.0070584066701473E-2</v>
      </c>
      <c r="H18" s="41">
        <v>1</v>
      </c>
      <c r="I18" s="37">
        <v>0</v>
      </c>
      <c r="J18" s="37">
        <f>+I18/1000000</f>
        <v>0</v>
      </c>
      <c r="K18" s="42">
        <f>+I18/C18</f>
        <v>0</v>
      </c>
      <c r="L18" s="36">
        <v>0.36337426900584813</v>
      </c>
      <c r="M18" s="43">
        <f t="shared" si="7"/>
        <v>15014478510.93</v>
      </c>
      <c r="N18" s="145">
        <f t="shared" si="8"/>
        <v>0.97992941593329852</v>
      </c>
      <c r="O18" s="152">
        <f>+O13+O14</f>
        <v>8673142548</v>
      </c>
    </row>
    <row r="19" spans="1:15" ht="17.25" customHeight="1" x14ac:dyDescent="0.25">
      <c r="A19" s="63"/>
      <c r="B19" s="148" t="s">
        <v>145</v>
      </c>
      <c r="C19" s="37">
        <f>+EjecucionAgregada!T17</f>
        <v>762112028</v>
      </c>
      <c r="D19" s="37">
        <f>+C19/1000000</f>
        <v>762.11202800000001</v>
      </c>
      <c r="E19" s="37">
        <f>+EjecucionAgregada!X17</f>
        <v>345433333</v>
      </c>
      <c r="F19" s="37">
        <f>+E19/1000000</f>
        <v>345.433333</v>
      </c>
      <c r="G19" s="38">
        <f>+E19/C19</f>
        <v>0.45325794674375613</v>
      </c>
      <c r="H19" s="41">
        <v>1</v>
      </c>
      <c r="I19" s="37">
        <v>0</v>
      </c>
      <c r="J19" s="37">
        <f>+I19/1000000</f>
        <v>0</v>
      </c>
      <c r="K19" s="42">
        <f>+I19/C19</f>
        <v>0</v>
      </c>
      <c r="L19" s="36">
        <v>0.56999999999999995</v>
      </c>
      <c r="M19" s="46">
        <f>+C19-E19</f>
        <v>416678695</v>
      </c>
      <c r="N19" s="145">
        <f t="shared" si="8"/>
        <v>0.54674205325624381</v>
      </c>
      <c r="O19" s="152">
        <f>+O17+O18</f>
        <v>52845142548</v>
      </c>
    </row>
    <row r="20" spans="1:15" x14ac:dyDescent="0.25">
      <c r="B20" s="47" t="s">
        <v>109</v>
      </c>
      <c r="C20" s="48">
        <f>SUM(C16:C19)</f>
        <v>18031731656</v>
      </c>
      <c r="D20" s="48">
        <f t="shared" ref="D20:J20" si="9">SUM(D16:D19)</f>
        <v>18031.731656</v>
      </c>
      <c r="E20" s="48">
        <f t="shared" si="9"/>
        <v>974254822.06999993</v>
      </c>
      <c r="F20" s="48">
        <f t="shared" si="9"/>
        <v>974.25482207000005</v>
      </c>
      <c r="G20" s="49">
        <f>+E20/C20</f>
        <v>5.4030020003421012E-2</v>
      </c>
      <c r="H20" s="50"/>
      <c r="I20" s="48">
        <f t="shared" si="9"/>
        <v>0</v>
      </c>
      <c r="J20" s="48">
        <f t="shared" si="9"/>
        <v>0</v>
      </c>
      <c r="K20" s="51">
        <f>+I20/C20</f>
        <v>0</v>
      </c>
      <c r="L20" s="52"/>
      <c r="M20" s="53">
        <f t="shared" ref="M20" si="10">SUM(M16:M19)</f>
        <v>17057476833.93</v>
      </c>
      <c r="N20" s="141">
        <f t="shared" si="8"/>
        <v>0.94596997999657895</v>
      </c>
      <c r="O20" s="152"/>
    </row>
    <row r="21" spans="1:15" ht="15.75" thickBot="1" x14ac:dyDescent="0.3">
      <c r="B21" s="54" t="s">
        <v>110</v>
      </c>
      <c r="C21" s="55"/>
      <c r="D21" s="55"/>
      <c r="E21" s="55"/>
      <c r="F21" s="55"/>
      <c r="G21" s="56">
        <v>3.7006983729039586E-2</v>
      </c>
      <c r="H21" s="60"/>
      <c r="I21" s="55"/>
      <c r="J21" s="55"/>
      <c r="K21" s="58">
        <v>0</v>
      </c>
      <c r="L21" s="59"/>
      <c r="M21" s="65"/>
      <c r="N21" s="142"/>
      <c r="O21" s="152"/>
    </row>
    <row r="22" spans="1:15" ht="15.75" customHeight="1" thickBot="1" x14ac:dyDescent="0.3">
      <c r="A22" s="63"/>
      <c r="B22" s="66" t="s">
        <v>111</v>
      </c>
      <c r="C22" s="67">
        <f>+C11+C14+C20</f>
        <v>57019731656</v>
      </c>
      <c r="D22" s="67">
        <f>+D11+D14+D20</f>
        <v>57019.731656000004</v>
      </c>
      <c r="E22" s="67">
        <f>+E11+E14+E20</f>
        <v>4904204694.5999994</v>
      </c>
      <c r="F22" s="67">
        <f>+F11+F14+F20</f>
        <v>4904.2046946</v>
      </c>
      <c r="G22" s="68">
        <f>+E22/C22</f>
        <v>8.6008905201221619E-2</v>
      </c>
      <c r="H22" s="69"/>
      <c r="I22" s="67">
        <f>+I11+I14+I20</f>
        <v>1371152656.8600001</v>
      </c>
      <c r="J22" s="67">
        <f>+J11+J14+J20</f>
        <v>1371.15265686</v>
      </c>
      <c r="K22" s="70">
        <f>+I22/C22</f>
        <v>2.4046985438868129E-2</v>
      </c>
      <c r="L22" s="71"/>
      <c r="M22" s="72">
        <f>+M11+M14+M20</f>
        <v>52115526961.400002</v>
      </c>
      <c r="N22" s="146">
        <f t="shared" si="8"/>
        <v>0.91399109479877838</v>
      </c>
      <c r="O22" s="152"/>
    </row>
    <row r="23" spans="1:15" ht="15.75" customHeight="1" x14ac:dyDescent="0.25">
      <c r="A23" s="63"/>
      <c r="B23" s="73" t="s">
        <v>112</v>
      </c>
      <c r="C23" s="74"/>
      <c r="D23" s="75"/>
      <c r="E23" s="76" t="s">
        <v>113</v>
      </c>
      <c r="F23" s="77"/>
      <c r="G23" s="78">
        <v>0.92627769365165913</v>
      </c>
      <c r="H23" s="78"/>
      <c r="I23" s="79"/>
      <c r="J23" s="76"/>
      <c r="K23" s="78">
        <v>0.89387604485539218</v>
      </c>
      <c r="L23" s="80"/>
      <c r="M23" s="81"/>
      <c r="N23" s="81"/>
    </row>
    <row r="24" spans="1:15" ht="15.75" thickBot="1" x14ac:dyDescent="0.3">
      <c r="A24" s="63"/>
      <c r="B24" s="82"/>
      <c r="C24" s="83"/>
      <c r="D24" s="84"/>
      <c r="E24" s="84"/>
      <c r="F24" s="84"/>
      <c r="I24" s="84"/>
      <c r="J24" s="84"/>
      <c r="K24" s="84"/>
      <c r="L24" s="84"/>
    </row>
    <row r="25" spans="1:15" ht="15.75" hidden="1" thickBot="1" x14ac:dyDescent="0.3">
      <c r="A25" s="63"/>
      <c r="B25" s="85"/>
      <c r="C25" s="86"/>
      <c r="D25" s="86"/>
      <c r="E25" s="87"/>
      <c r="F25" s="88"/>
      <c r="G25" s="88"/>
      <c r="H25" s="88"/>
      <c r="I25" s="87"/>
      <c r="J25" s="88"/>
      <c r="K25" s="88"/>
      <c r="L25" s="86"/>
    </row>
    <row r="26" spans="1:15" ht="19.5" thickBot="1" x14ac:dyDescent="0.3">
      <c r="A26" s="63"/>
      <c r="B26" s="215" t="s">
        <v>114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89"/>
      <c r="O26" s="152"/>
    </row>
    <row r="27" spans="1:15" ht="15" hidden="1" customHeight="1" x14ac:dyDescent="0.25">
      <c r="A27" s="63"/>
      <c r="B27" s="90"/>
      <c r="C27" s="91"/>
      <c r="D27" s="91"/>
      <c r="E27" s="92"/>
      <c r="F27" s="92"/>
      <c r="G27" s="92"/>
      <c r="H27" s="92"/>
      <c r="I27" s="92"/>
      <c r="J27" s="92"/>
      <c r="K27" s="92"/>
      <c r="L27" s="92"/>
      <c r="M27" s="89"/>
      <c r="O27" s="152"/>
    </row>
    <row r="28" spans="1:15" ht="27.75" customHeight="1" x14ac:dyDescent="0.25">
      <c r="A28" s="63"/>
      <c r="B28" s="93" t="s">
        <v>21</v>
      </c>
      <c r="C28" s="94" t="s">
        <v>91</v>
      </c>
      <c r="D28" s="94" t="s">
        <v>91</v>
      </c>
      <c r="E28" s="94" t="s">
        <v>29</v>
      </c>
      <c r="F28" s="94" t="s">
        <v>29</v>
      </c>
      <c r="G28" s="217" t="s">
        <v>115</v>
      </c>
      <c r="H28" s="218"/>
      <c r="I28" s="94" t="s">
        <v>116</v>
      </c>
      <c r="J28" s="94" t="s">
        <v>116</v>
      </c>
      <c r="K28" s="217" t="s">
        <v>117</v>
      </c>
      <c r="L28" s="219"/>
      <c r="M28" s="89"/>
      <c r="O28" s="152"/>
    </row>
    <row r="29" spans="1:15" ht="16.5" customHeight="1" x14ac:dyDescent="0.25">
      <c r="A29" s="63"/>
      <c r="B29" s="95" t="s">
        <v>118</v>
      </c>
      <c r="C29" s="96">
        <f>+AdmonRecursos!S55</f>
        <v>3500000000</v>
      </c>
      <c r="D29" s="96">
        <f>+C29/1000000</f>
        <v>3500</v>
      </c>
      <c r="E29" s="96">
        <v>0</v>
      </c>
      <c r="F29" s="96">
        <f t="shared" ref="F29:F40" si="11">+E29/1000000</f>
        <v>0</v>
      </c>
      <c r="G29" s="208">
        <f>+E29/C29</f>
        <v>0</v>
      </c>
      <c r="H29" s="209"/>
      <c r="I29" s="97">
        <v>0</v>
      </c>
      <c r="J29" s="96">
        <f>+I29/1000000</f>
        <v>0</v>
      </c>
      <c r="K29" s="208">
        <f>+I29/C29</f>
        <v>0</v>
      </c>
      <c r="L29" s="210"/>
      <c r="M29" s="89"/>
      <c r="O29" s="152"/>
    </row>
    <row r="30" spans="1:15" ht="16.5" customHeight="1" x14ac:dyDescent="0.25">
      <c r="A30" s="63"/>
      <c r="B30" s="95" t="s">
        <v>119</v>
      </c>
      <c r="C30" s="96">
        <v>1E-3</v>
      </c>
      <c r="D30" s="96">
        <f t="shared" ref="D30:D40" si="12">+C30/1000000</f>
        <v>1.0000000000000001E-9</v>
      </c>
      <c r="E30" s="96">
        <v>0</v>
      </c>
      <c r="F30" s="96">
        <f t="shared" si="11"/>
        <v>0</v>
      </c>
      <c r="G30" s="208">
        <f>+E30/C30</f>
        <v>0</v>
      </c>
      <c r="H30" s="209"/>
      <c r="I30" s="97">
        <v>0</v>
      </c>
      <c r="J30" s="96">
        <f t="shared" ref="J30:J40" si="13">+I30/1000000</f>
        <v>0</v>
      </c>
      <c r="K30" s="208">
        <f>+I30/C30</f>
        <v>0</v>
      </c>
      <c r="L30" s="210"/>
      <c r="M30" s="89"/>
      <c r="O30" s="152"/>
    </row>
    <row r="31" spans="1:15" ht="16.5" customHeight="1" x14ac:dyDescent="0.25">
      <c r="A31" s="63"/>
      <c r="B31" s="95" t="s">
        <v>120</v>
      </c>
      <c r="C31" s="96">
        <f>+AdmonRecursos!S59</f>
        <v>494000000</v>
      </c>
      <c r="D31" s="96">
        <f t="shared" si="12"/>
        <v>494</v>
      </c>
      <c r="E31" s="96">
        <v>0</v>
      </c>
      <c r="F31" s="96">
        <f t="shared" si="11"/>
        <v>0</v>
      </c>
      <c r="G31" s="208">
        <f t="shared" ref="G31:G38" si="14">+E31/C31</f>
        <v>0</v>
      </c>
      <c r="H31" s="209"/>
      <c r="I31" s="97">
        <v>0</v>
      </c>
      <c r="J31" s="96">
        <f t="shared" si="13"/>
        <v>0</v>
      </c>
      <c r="K31" s="208">
        <f>+I31/C31</f>
        <v>0</v>
      </c>
      <c r="L31" s="210"/>
      <c r="M31" s="89"/>
      <c r="O31" s="152"/>
    </row>
    <row r="32" spans="1:15" ht="16.5" customHeight="1" x14ac:dyDescent="0.25">
      <c r="A32" s="63"/>
      <c r="B32" s="95" t="s">
        <v>121</v>
      </c>
      <c r="C32" s="96">
        <v>1E-3</v>
      </c>
      <c r="D32" s="96">
        <f t="shared" si="12"/>
        <v>1.0000000000000001E-9</v>
      </c>
      <c r="E32" s="96">
        <v>0</v>
      </c>
      <c r="F32" s="96">
        <f t="shared" si="11"/>
        <v>0</v>
      </c>
      <c r="G32" s="208">
        <f t="shared" si="14"/>
        <v>0</v>
      </c>
      <c r="H32" s="209"/>
      <c r="I32" s="97">
        <v>0</v>
      </c>
      <c r="J32" s="96">
        <f t="shared" si="13"/>
        <v>0</v>
      </c>
      <c r="K32" s="208">
        <f t="shared" ref="K32:K41" si="15">+I32/C32</f>
        <v>0</v>
      </c>
      <c r="L32" s="210"/>
      <c r="M32" s="89"/>
      <c r="O32" s="152"/>
    </row>
    <row r="33" spans="1:15" ht="16.5" hidden="1" customHeight="1" x14ac:dyDescent="0.25">
      <c r="A33" s="63"/>
      <c r="B33" s="98" t="s">
        <v>122</v>
      </c>
      <c r="C33" s="96">
        <v>0</v>
      </c>
      <c r="D33" s="96">
        <f t="shared" si="12"/>
        <v>0</v>
      </c>
      <c r="E33" s="96">
        <v>0</v>
      </c>
      <c r="F33" s="96">
        <f t="shared" si="11"/>
        <v>0</v>
      </c>
      <c r="G33" s="208">
        <v>0</v>
      </c>
      <c r="H33" s="209"/>
      <c r="I33" s="97">
        <v>0</v>
      </c>
      <c r="J33" s="96">
        <f t="shared" si="13"/>
        <v>0</v>
      </c>
      <c r="K33" s="208">
        <v>0</v>
      </c>
      <c r="L33" s="210"/>
      <c r="M33" s="89"/>
      <c r="O33" s="152"/>
    </row>
    <row r="34" spans="1:15" hidden="1" x14ac:dyDescent="0.25">
      <c r="A34" s="63"/>
      <c r="B34" s="99" t="s">
        <v>123</v>
      </c>
      <c r="C34" s="96">
        <v>0</v>
      </c>
      <c r="D34" s="96">
        <f t="shared" si="12"/>
        <v>0</v>
      </c>
      <c r="E34" s="96">
        <v>0</v>
      </c>
      <c r="F34" s="96">
        <f t="shared" si="11"/>
        <v>0</v>
      </c>
      <c r="G34" s="208">
        <v>0</v>
      </c>
      <c r="H34" s="209"/>
      <c r="I34" s="97">
        <v>0</v>
      </c>
      <c r="J34" s="96">
        <f t="shared" si="13"/>
        <v>0</v>
      </c>
      <c r="K34" s="208">
        <v>0</v>
      </c>
      <c r="L34" s="210"/>
      <c r="M34" s="89"/>
      <c r="O34" s="152"/>
    </row>
    <row r="35" spans="1:15" ht="16.5" hidden="1" customHeight="1" x14ac:dyDescent="0.25">
      <c r="A35" s="63"/>
      <c r="B35" s="100" t="s">
        <v>124</v>
      </c>
      <c r="C35" s="96">
        <v>0</v>
      </c>
      <c r="D35" s="96">
        <f t="shared" si="12"/>
        <v>0</v>
      </c>
      <c r="E35" s="96">
        <v>0</v>
      </c>
      <c r="F35" s="96">
        <f t="shared" si="11"/>
        <v>0</v>
      </c>
      <c r="G35" s="208">
        <v>0</v>
      </c>
      <c r="H35" s="209"/>
      <c r="I35" s="97">
        <v>0</v>
      </c>
      <c r="J35" s="96">
        <f t="shared" si="13"/>
        <v>0</v>
      </c>
      <c r="K35" s="208">
        <v>0</v>
      </c>
      <c r="L35" s="210"/>
      <c r="M35" s="89"/>
      <c r="O35" s="152"/>
    </row>
    <row r="36" spans="1:15" ht="16.5" hidden="1" customHeight="1" x14ac:dyDescent="0.25">
      <c r="A36" s="63"/>
      <c r="B36" s="100" t="s">
        <v>125</v>
      </c>
      <c r="C36" s="96">
        <v>0</v>
      </c>
      <c r="D36" s="96">
        <f t="shared" si="12"/>
        <v>0</v>
      </c>
      <c r="E36" s="96">
        <v>0</v>
      </c>
      <c r="F36" s="96">
        <f t="shared" si="11"/>
        <v>0</v>
      </c>
      <c r="G36" s="208">
        <v>0</v>
      </c>
      <c r="H36" s="209"/>
      <c r="I36" s="97">
        <v>0</v>
      </c>
      <c r="J36" s="96">
        <f t="shared" si="13"/>
        <v>0</v>
      </c>
      <c r="K36" s="208">
        <v>0</v>
      </c>
      <c r="L36" s="210"/>
      <c r="M36" s="89"/>
      <c r="O36" s="152"/>
    </row>
    <row r="37" spans="1:15" ht="16.5" customHeight="1" x14ac:dyDescent="0.25">
      <c r="A37" s="101" t="s">
        <v>126</v>
      </c>
      <c r="B37" s="95" t="s">
        <v>127</v>
      </c>
      <c r="C37" s="96">
        <f>+AdmonRecursos!S60</f>
        <v>4800000000</v>
      </c>
      <c r="D37" s="96">
        <f t="shared" si="12"/>
        <v>4800</v>
      </c>
      <c r="E37" s="96">
        <v>0</v>
      </c>
      <c r="F37" s="96">
        <f t="shared" si="11"/>
        <v>0</v>
      </c>
      <c r="G37" s="208">
        <f t="shared" si="14"/>
        <v>0</v>
      </c>
      <c r="H37" s="209"/>
      <c r="I37" s="97">
        <v>0</v>
      </c>
      <c r="J37" s="96">
        <f t="shared" si="13"/>
        <v>0</v>
      </c>
      <c r="K37" s="208">
        <f t="shared" si="15"/>
        <v>0</v>
      </c>
      <c r="L37" s="210"/>
      <c r="M37" s="89"/>
      <c r="O37" s="152"/>
    </row>
    <row r="38" spans="1:15" ht="16.5" customHeight="1" x14ac:dyDescent="0.25">
      <c r="A38" s="63"/>
      <c r="B38" s="102" t="s">
        <v>128</v>
      </c>
      <c r="C38" s="96">
        <f>+AdmonRecursos!S61</f>
        <v>6000000000</v>
      </c>
      <c r="D38" s="96">
        <f t="shared" si="12"/>
        <v>6000</v>
      </c>
      <c r="E38" s="96">
        <f>+AdmonRecursos!V61</f>
        <v>307521489.06999999</v>
      </c>
      <c r="F38" s="96">
        <f t="shared" si="11"/>
        <v>307.52148906999997</v>
      </c>
      <c r="G38" s="208">
        <f t="shared" si="14"/>
        <v>5.1253581511666667E-2</v>
      </c>
      <c r="H38" s="209"/>
      <c r="I38" s="97">
        <v>0</v>
      </c>
      <c r="J38" s="96">
        <f t="shared" si="13"/>
        <v>0</v>
      </c>
      <c r="K38" s="208">
        <f t="shared" si="15"/>
        <v>0</v>
      </c>
      <c r="L38" s="210"/>
      <c r="M38" s="89"/>
      <c r="O38" s="152"/>
    </row>
    <row r="39" spans="1:15" ht="16.5" hidden="1" customHeight="1" x14ac:dyDescent="0.25">
      <c r="A39" s="63"/>
      <c r="B39" s="102" t="s">
        <v>129</v>
      </c>
      <c r="C39" s="96">
        <v>0</v>
      </c>
      <c r="D39" s="96">
        <f t="shared" si="12"/>
        <v>0</v>
      </c>
      <c r="E39" s="96">
        <v>0</v>
      </c>
      <c r="F39" s="96">
        <f t="shared" si="11"/>
        <v>0</v>
      </c>
      <c r="G39" s="208">
        <v>0</v>
      </c>
      <c r="H39" s="209"/>
      <c r="I39" s="97">
        <v>0</v>
      </c>
      <c r="J39" s="96">
        <f t="shared" si="13"/>
        <v>0</v>
      </c>
      <c r="K39" s="208">
        <v>0</v>
      </c>
      <c r="L39" s="210"/>
      <c r="M39" s="89"/>
      <c r="O39" s="152"/>
    </row>
    <row r="40" spans="1:15" ht="16.5" customHeight="1" x14ac:dyDescent="0.25">
      <c r="A40" s="63"/>
      <c r="B40" s="102" t="s">
        <v>130</v>
      </c>
      <c r="C40" s="96">
        <f>+AdmonRecursos!S62</f>
        <v>528000000</v>
      </c>
      <c r="D40" s="103">
        <f t="shared" si="12"/>
        <v>528</v>
      </c>
      <c r="E40" s="103">
        <v>0</v>
      </c>
      <c r="F40" s="103">
        <f t="shared" si="11"/>
        <v>0</v>
      </c>
      <c r="G40" s="208">
        <f t="shared" ref="G40" si="16">+E40/C40</f>
        <v>0</v>
      </c>
      <c r="H40" s="209"/>
      <c r="I40" s="104">
        <v>0</v>
      </c>
      <c r="J40" s="103">
        <f t="shared" si="13"/>
        <v>0</v>
      </c>
      <c r="K40" s="208">
        <f>+I40/C40</f>
        <v>0</v>
      </c>
      <c r="L40" s="210"/>
      <c r="M40" s="89"/>
      <c r="O40" s="152"/>
    </row>
    <row r="41" spans="1:15" ht="15.75" thickBot="1" x14ac:dyDescent="0.3">
      <c r="B41" s="105" t="s">
        <v>131</v>
      </c>
      <c r="C41" s="106">
        <f>SUM(C29:C40)</f>
        <v>15322000000.001999</v>
      </c>
      <c r="D41" s="107">
        <f>SUM(D29:D39)</f>
        <v>14794.000000002001</v>
      </c>
      <c r="E41" s="106">
        <f>SUM(E29:E40)</f>
        <v>307521489.06999999</v>
      </c>
      <c r="F41" s="107">
        <f>SUM(F29:F40)</f>
        <v>307.52148906999997</v>
      </c>
      <c r="G41" s="220">
        <f>+E41/C41</f>
        <v>2.0070584066698857E-2</v>
      </c>
      <c r="H41" s="221"/>
      <c r="I41" s="106">
        <f>SUM(I29:I40)</f>
        <v>0</v>
      </c>
      <c r="J41" s="107">
        <f>SUM(J29:J40)</f>
        <v>0</v>
      </c>
      <c r="K41" s="220">
        <f t="shared" si="15"/>
        <v>0</v>
      </c>
      <c r="L41" s="222"/>
      <c r="M41" s="89"/>
      <c r="O41" s="152"/>
    </row>
    <row r="42" spans="1:15" x14ac:dyDescent="0.25">
      <c r="C42" s="39"/>
      <c r="E42" s="64"/>
      <c r="I42" s="64"/>
    </row>
    <row r="43" spans="1:15" x14ac:dyDescent="0.25">
      <c r="C43" s="44"/>
      <c r="E43" s="64"/>
      <c r="I43" s="64"/>
    </row>
  </sheetData>
  <mergeCells count="31">
    <mergeCell ref="G39:H39"/>
    <mergeCell ref="K39:L39"/>
    <mergeCell ref="G40:H40"/>
    <mergeCell ref="K40:L40"/>
    <mergeCell ref="G41:H41"/>
    <mergeCell ref="K41:L41"/>
    <mergeCell ref="G36:H36"/>
    <mergeCell ref="K36:L36"/>
    <mergeCell ref="G37:H37"/>
    <mergeCell ref="K37:L37"/>
    <mergeCell ref="G38:H38"/>
    <mergeCell ref="K38:L38"/>
    <mergeCell ref="G33:H33"/>
    <mergeCell ref="K33:L33"/>
    <mergeCell ref="G34:H34"/>
    <mergeCell ref="K34:L34"/>
    <mergeCell ref="G35:H35"/>
    <mergeCell ref="K35:L35"/>
    <mergeCell ref="G30:H30"/>
    <mergeCell ref="K30:L30"/>
    <mergeCell ref="G31:H31"/>
    <mergeCell ref="K31:L31"/>
    <mergeCell ref="G32:H32"/>
    <mergeCell ref="K32:L32"/>
    <mergeCell ref="G29:H29"/>
    <mergeCell ref="K29:L29"/>
    <mergeCell ref="B2:N2"/>
    <mergeCell ref="B3:N3"/>
    <mergeCell ref="B26:L26"/>
    <mergeCell ref="G28:H28"/>
    <mergeCell ref="K28:L28"/>
  </mergeCells>
  <conditionalFormatting sqref="G14">
    <cfRule type="cellIs" dxfId="23" priority="22" operator="lessThan">
      <formula>$G$15</formula>
    </cfRule>
    <cfRule type="cellIs" dxfId="22" priority="24" operator="notEqual">
      <formula>$G$15</formula>
    </cfRule>
  </conditionalFormatting>
  <conditionalFormatting sqref="K14">
    <cfRule type="cellIs" dxfId="21" priority="21" operator="lessThan">
      <formula>$K$15</formula>
    </cfRule>
    <cfRule type="cellIs" dxfId="20" priority="23" operator="greaterThan">
      <formula>$K$15</formula>
    </cfRule>
  </conditionalFormatting>
  <conditionalFormatting sqref="G20">
    <cfRule type="cellIs" dxfId="19" priority="19" operator="lessThan">
      <formula>$G$21</formula>
    </cfRule>
    <cfRule type="cellIs" dxfId="18" priority="20" operator="greaterThan">
      <formula>$G$21</formula>
    </cfRule>
  </conditionalFormatting>
  <conditionalFormatting sqref="K20">
    <cfRule type="cellIs" dxfId="17" priority="17" operator="lessThan">
      <formula>$K$21</formula>
    </cfRule>
    <cfRule type="cellIs" dxfId="16" priority="18" operator="greaterThan">
      <formula>$K$21</formula>
    </cfRule>
  </conditionalFormatting>
  <conditionalFormatting sqref="G11">
    <cfRule type="cellIs" dxfId="15" priority="14" operator="lessThan">
      <formula>$G$12</formula>
    </cfRule>
    <cfRule type="cellIs" dxfId="14" priority="16" operator="notEqual">
      <formula>$G$12</formula>
    </cfRule>
  </conditionalFormatting>
  <conditionalFormatting sqref="K11">
    <cfRule type="cellIs" dxfId="13" priority="13" operator="lessThan">
      <formula>$K$12</formula>
    </cfRule>
    <cfRule type="cellIs" dxfId="12" priority="15" operator="greaterThan">
      <formula>$K$12</formula>
    </cfRule>
  </conditionalFormatting>
  <conditionalFormatting sqref="H14">
    <cfRule type="cellIs" dxfId="11" priority="11" operator="lessThan">
      <formula>$G$15</formula>
    </cfRule>
    <cfRule type="cellIs" dxfId="10" priority="12" operator="notEqual">
      <formula>$G$15</formula>
    </cfRule>
  </conditionalFormatting>
  <conditionalFormatting sqref="H20">
    <cfRule type="cellIs" dxfId="9" priority="9" operator="lessThan">
      <formula>$G$21</formula>
    </cfRule>
    <cfRule type="cellIs" dxfId="8" priority="10" operator="greaterThan">
      <formula>$G$21</formula>
    </cfRule>
  </conditionalFormatting>
  <conditionalFormatting sqref="H11">
    <cfRule type="cellIs" dxfId="7" priority="7" operator="lessThan">
      <formula>$G$12</formula>
    </cfRule>
    <cfRule type="cellIs" dxfId="6" priority="8" operator="notEqual">
      <formula>$G$12</formula>
    </cfRule>
  </conditionalFormatting>
  <conditionalFormatting sqref="L14">
    <cfRule type="cellIs" dxfId="5" priority="5" operator="lessThan">
      <formula>$K$15</formula>
    </cfRule>
    <cfRule type="cellIs" dxfId="4" priority="6" operator="greaterThan">
      <formula>$K$15</formula>
    </cfRule>
  </conditionalFormatting>
  <conditionalFormatting sqref="L20">
    <cfRule type="cellIs" dxfId="3" priority="3" operator="lessThan">
      <formula>$K$21</formula>
    </cfRule>
    <cfRule type="cellIs" dxfId="2" priority="4" operator="greaterThan">
      <formula>$K$21</formula>
    </cfRule>
  </conditionalFormatting>
  <conditionalFormatting sqref="L11">
    <cfRule type="cellIs" dxfId="1" priority="1" operator="lessThan">
      <formula>$K$12</formula>
    </cfRule>
    <cfRule type="cellIs" dxfId="0" priority="2" operator="greaterThan">
      <formula>$K$12</formula>
    </cfRule>
  </conditionalFormatting>
  <printOptions horizontalCentered="1" verticalCentered="1"/>
  <pageMargins left="0.39370078740157483" right="0.39370078740157483" top="0.74803149606299213" bottom="0.39370078740157483" header="0" footer="0"/>
  <pageSetup scale="93" orientation="landscape" horizontalDpi="4294967294" verticalDpi="4294967294" r:id="rId1"/>
  <ignoredErrors>
    <ignoredError sqref="E12:E24 E11 E5:E7 E9:E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C13" sqref="C13"/>
    </sheetView>
  </sheetViews>
  <sheetFormatPr baseColWidth="10" defaultRowHeight="15" x14ac:dyDescent="0.25"/>
  <cols>
    <col min="1" max="1" width="13.42578125" customWidth="1"/>
    <col min="2" max="2" width="15.7109375" customWidth="1"/>
    <col min="3" max="3" width="12.28515625" bestFit="1" customWidth="1"/>
    <col min="4" max="11" width="5.42578125" hidden="1" customWidth="1"/>
    <col min="12" max="12" width="7" hidden="1" customWidth="1"/>
    <col min="13" max="13" width="9.5703125" customWidth="1"/>
    <col min="14" max="14" width="4.42578125" bestFit="1" customWidth="1"/>
    <col min="15" max="15" width="3.85546875" bestFit="1" customWidth="1"/>
    <col min="16" max="16" width="27.5703125" customWidth="1"/>
    <col min="17" max="17" width="15.140625" hidden="1" customWidth="1"/>
    <col min="18" max="18" width="17.85546875" hidden="1" customWidth="1"/>
    <col min="19" max="22" width="15.140625" customWidth="1"/>
    <col min="23" max="23" width="0" hidden="1" customWidth="1"/>
    <col min="24" max="24" width="6.42578125" customWidth="1"/>
  </cols>
  <sheetData>
    <row r="1" spans="1:22" x14ac:dyDescent="0.25">
      <c r="A1" s="7" t="s">
        <v>0</v>
      </c>
      <c r="B1" s="7">
        <v>2024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2" x14ac:dyDescent="0.25">
      <c r="A2" s="7" t="s">
        <v>2</v>
      </c>
      <c r="B2" s="7" t="s">
        <v>82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</row>
    <row r="3" spans="1:22" x14ac:dyDescent="0.25">
      <c r="A3" s="7" t="s">
        <v>4</v>
      </c>
      <c r="B3" s="7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</row>
    <row r="4" spans="1:22" ht="24" customHeight="1" x14ac:dyDescent="0.25">
      <c r="A4" s="7" t="s">
        <v>6</v>
      </c>
      <c r="B4" s="7" t="s">
        <v>7</v>
      </c>
      <c r="C4" s="12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20</v>
      </c>
      <c r="P4" s="7" t="s">
        <v>21</v>
      </c>
      <c r="Q4" s="7" t="s">
        <v>83</v>
      </c>
      <c r="R4" s="7" t="s">
        <v>84</v>
      </c>
      <c r="S4" s="7" t="s">
        <v>29</v>
      </c>
      <c r="T4" s="7" t="s">
        <v>30</v>
      </c>
      <c r="U4" s="7" t="s">
        <v>31</v>
      </c>
      <c r="V4" s="7" t="s">
        <v>32</v>
      </c>
    </row>
    <row r="5" spans="1:22" ht="24" customHeight="1" x14ac:dyDescent="0.25">
      <c r="A5" s="8" t="s">
        <v>33</v>
      </c>
      <c r="B5" s="9" t="s">
        <v>34</v>
      </c>
      <c r="C5" s="13" t="s">
        <v>48</v>
      </c>
      <c r="D5" s="8" t="s">
        <v>36</v>
      </c>
      <c r="E5" s="8" t="s">
        <v>43</v>
      </c>
      <c r="F5" s="8"/>
      <c r="G5" s="8"/>
      <c r="H5" s="8"/>
      <c r="I5" s="8"/>
      <c r="J5" s="8"/>
      <c r="K5" s="8"/>
      <c r="L5" s="8"/>
      <c r="M5" s="8" t="s">
        <v>38</v>
      </c>
      <c r="N5" s="8" t="s">
        <v>39</v>
      </c>
      <c r="O5" s="8" t="s">
        <v>40</v>
      </c>
      <c r="P5" s="22" t="s">
        <v>49</v>
      </c>
      <c r="Q5" s="23" t="s">
        <v>1</v>
      </c>
      <c r="R5" s="23" t="s">
        <v>1</v>
      </c>
      <c r="S5" s="11">
        <v>25385759.52</v>
      </c>
      <c r="T5" s="11">
        <v>17873984</v>
      </c>
      <c r="U5" s="11">
        <v>0</v>
      </c>
      <c r="V5" s="11">
        <v>0</v>
      </c>
    </row>
    <row r="6" spans="1:22" ht="24" customHeight="1" x14ac:dyDescent="0.25">
      <c r="A6" s="8" t="s">
        <v>33</v>
      </c>
      <c r="B6" s="9" t="s">
        <v>34</v>
      </c>
      <c r="C6" s="10" t="s">
        <v>50</v>
      </c>
      <c r="D6" s="8" t="s">
        <v>36</v>
      </c>
      <c r="E6" s="8" t="s">
        <v>46</v>
      </c>
      <c r="F6" s="8" t="s">
        <v>43</v>
      </c>
      <c r="G6" s="8" t="s">
        <v>43</v>
      </c>
      <c r="H6" s="8"/>
      <c r="I6" s="8"/>
      <c r="J6" s="8"/>
      <c r="K6" s="8"/>
      <c r="L6" s="8"/>
      <c r="M6" s="8" t="s">
        <v>38</v>
      </c>
      <c r="N6" s="8" t="s">
        <v>39</v>
      </c>
      <c r="O6" s="8" t="s">
        <v>40</v>
      </c>
      <c r="P6" s="22" t="s">
        <v>51</v>
      </c>
      <c r="Q6" s="23" t="s">
        <v>1</v>
      </c>
      <c r="R6" s="23" t="s">
        <v>1</v>
      </c>
      <c r="S6" s="11">
        <v>1584267</v>
      </c>
      <c r="T6" s="11">
        <v>0</v>
      </c>
      <c r="U6" s="11">
        <v>0</v>
      </c>
      <c r="V6" s="11">
        <v>0</v>
      </c>
    </row>
    <row r="7" spans="1:22" ht="24" customHeight="1" x14ac:dyDescent="0.25">
      <c r="A7" s="8" t="s">
        <v>33</v>
      </c>
      <c r="B7" s="9" t="s">
        <v>34</v>
      </c>
      <c r="C7" s="10" t="s">
        <v>85</v>
      </c>
      <c r="D7" s="8" t="s">
        <v>64</v>
      </c>
      <c r="E7" s="8" t="s">
        <v>65</v>
      </c>
      <c r="F7" s="8" t="s">
        <v>66</v>
      </c>
      <c r="G7" s="8" t="s">
        <v>86</v>
      </c>
      <c r="H7" s="8"/>
      <c r="I7" s="8"/>
      <c r="J7" s="8"/>
      <c r="K7" s="8"/>
      <c r="L7" s="8"/>
      <c r="M7" s="8" t="s">
        <v>76</v>
      </c>
      <c r="N7" s="8" t="s">
        <v>77</v>
      </c>
      <c r="O7" s="8" t="s">
        <v>40</v>
      </c>
      <c r="P7" s="22" t="s">
        <v>87</v>
      </c>
      <c r="Q7" s="23" t="s">
        <v>1</v>
      </c>
      <c r="R7" s="23" t="s">
        <v>1</v>
      </c>
      <c r="S7" s="11">
        <v>2561106994.1900001</v>
      </c>
      <c r="T7" s="11">
        <v>397814</v>
      </c>
      <c r="U7" s="11">
        <v>0</v>
      </c>
      <c r="V7" s="11">
        <v>0</v>
      </c>
    </row>
    <row r="8" spans="1:22" ht="24" customHeight="1" x14ac:dyDescent="0.25">
      <c r="A8" s="8" t="s">
        <v>33</v>
      </c>
      <c r="B8" s="9" t="s">
        <v>34</v>
      </c>
      <c r="C8" s="10" t="s">
        <v>88</v>
      </c>
      <c r="D8" s="8" t="s">
        <v>64</v>
      </c>
      <c r="E8" s="8" t="s">
        <v>65</v>
      </c>
      <c r="F8" s="8" t="s">
        <v>66</v>
      </c>
      <c r="G8" s="8" t="s">
        <v>39</v>
      </c>
      <c r="H8" s="8"/>
      <c r="I8" s="8"/>
      <c r="J8" s="8"/>
      <c r="K8" s="8"/>
      <c r="L8" s="8"/>
      <c r="M8" s="8" t="s">
        <v>38</v>
      </c>
      <c r="N8" s="8" t="s">
        <v>60</v>
      </c>
      <c r="O8" s="8" t="s">
        <v>40</v>
      </c>
      <c r="P8" s="22" t="s">
        <v>89</v>
      </c>
      <c r="Q8" s="23" t="s">
        <v>1</v>
      </c>
      <c r="R8" s="23" t="s">
        <v>1</v>
      </c>
      <c r="S8" s="11">
        <v>113421280</v>
      </c>
      <c r="T8" s="11">
        <v>0</v>
      </c>
      <c r="U8" s="11">
        <v>0</v>
      </c>
      <c r="V8" s="11">
        <v>0</v>
      </c>
    </row>
    <row r="9" spans="1:22" s="18" customFormat="1" x14ac:dyDescent="0.25">
      <c r="A9" s="14" t="s">
        <v>1</v>
      </c>
      <c r="B9" s="15" t="s">
        <v>1</v>
      </c>
      <c r="C9" s="16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4" t="s">
        <v>1</v>
      </c>
      <c r="J9" s="14" t="s">
        <v>1</v>
      </c>
      <c r="K9" s="14" t="s">
        <v>1</v>
      </c>
      <c r="L9" s="14" t="s">
        <v>1</v>
      </c>
      <c r="M9" s="14" t="s">
        <v>1</v>
      </c>
      <c r="N9" s="14" t="s">
        <v>1</v>
      </c>
      <c r="O9" s="14" t="s">
        <v>1</v>
      </c>
      <c r="P9" s="24" t="s">
        <v>1</v>
      </c>
      <c r="Q9" s="25" t="s">
        <v>1</v>
      </c>
      <c r="R9" s="25" t="s">
        <v>1</v>
      </c>
      <c r="S9" s="17">
        <v>2701498300.71</v>
      </c>
      <c r="T9" s="17">
        <v>18271798</v>
      </c>
      <c r="U9" s="17">
        <v>0</v>
      </c>
      <c r="V9" s="17">
        <v>0</v>
      </c>
    </row>
    <row r="10" spans="1:22" x14ac:dyDescent="0.25">
      <c r="A10" s="2" t="s">
        <v>1</v>
      </c>
      <c r="B10" s="3" t="s">
        <v>1</v>
      </c>
      <c r="C10" s="4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0" t="s">
        <v>1</v>
      </c>
      <c r="Q10" s="21" t="s">
        <v>1</v>
      </c>
      <c r="R10" s="21" t="s">
        <v>1</v>
      </c>
      <c r="S10" s="6" t="s">
        <v>1</v>
      </c>
      <c r="T10" s="6" t="s">
        <v>1</v>
      </c>
      <c r="U10" s="6" t="s">
        <v>1</v>
      </c>
      <c r="V10" s="6" t="s">
        <v>1</v>
      </c>
    </row>
    <row r="11" spans="1:22" x14ac:dyDescent="0.25">
      <c r="B11" s="19"/>
    </row>
    <row r="12" spans="1:22" x14ac:dyDescent="0.25">
      <c r="B1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12"/>
  <sheetViews>
    <sheetView zoomScale="145" zoomScaleNormal="145" workbookViewId="0">
      <selection activeCell="C12" sqref="C12"/>
    </sheetView>
  </sheetViews>
  <sheetFormatPr baseColWidth="10" defaultRowHeight="15" x14ac:dyDescent="0.25"/>
  <cols>
    <col min="1" max="1" width="30.7109375" customWidth="1"/>
    <col min="2" max="2" width="16.85546875" hidden="1" customWidth="1"/>
    <col min="3" max="3" width="13.140625" customWidth="1"/>
    <col min="4" max="4" width="16" hidden="1" customWidth="1"/>
    <col min="5" max="5" width="11.42578125" customWidth="1"/>
    <col min="6" max="6" width="16.140625" hidden="1" customWidth="1"/>
    <col min="7" max="8" width="11.42578125" customWidth="1"/>
    <col min="9" max="9" width="15" hidden="1" customWidth="1"/>
    <col min="10" max="10" width="10.42578125" customWidth="1"/>
    <col min="11" max="11" width="9.42578125" bestFit="1" customWidth="1"/>
    <col min="257" max="257" width="17.140625" customWidth="1"/>
    <col min="258" max="258" width="0" hidden="1" customWidth="1"/>
    <col min="259" max="259" width="13.140625" customWidth="1"/>
    <col min="260" max="260" width="14.42578125" customWidth="1"/>
    <col min="261" max="261" width="11.42578125" customWidth="1"/>
    <col min="262" max="262" width="0" hidden="1" customWidth="1"/>
    <col min="263" max="263" width="11.42578125" customWidth="1"/>
    <col min="265" max="265" width="0" hidden="1" customWidth="1"/>
    <col min="266" max="266" width="11.42578125" customWidth="1"/>
    <col min="267" max="267" width="9.42578125" bestFit="1" customWidth="1"/>
    <col min="513" max="513" width="17.140625" customWidth="1"/>
    <col min="514" max="514" width="0" hidden="1" customWidth="1"/>
    <col min="515" max="515" width="13.140625" customWidth="1"/>
    <col min="516" max="516" width="14.42578125" customWidth="1"/>
    <col min="517" max="517" width="11.42578125" customWidth="1"/>
    <col min="518" max="518" width="0" hidden="1" customWidth="1"/>
    <col min="519" max="519" width="11.42578125" customWidth="1"/>
    <col min="521" max="521" width="0" hidden="1" customWidth="1"/>
    <col min="522" max="522" width="11.42578125" customWidth="1"/>
    <col min="523" max="523" width="9.42578125" bestFit="1" customWidth="1"/>
    <col min="769" max="769" width="17.140625" customWidth="1"/>
    <col min="770" max="770" width="0" hidden="1" customWidth="1"/>
    <col min="771" max="771" width="13.140625" customWidth="1"/>
    <col min="772" max="772" width="14.42578125" customWidth="1"/>
    <col min="773" max="773" width="11.42578125" customWidth="1"/>
    <col min="774" max="774" width="0" hidden="1" customWidth="1"/>
    <col min="775" max="775" width="11.42578125" customWidth="1"/>
    <col min="777" max="777" width="0" hidden="1" customWidth="1"/>
    <col min="778" max="778" width="11.42578125" customWidth="1"/>
    <col min="779" max="779" width="9.42578125" bestFit="1" customWidth="1"/>
    <col min="1025" max="1025" width="17.140625" customWidth="1"/>
    <col min="1026" max="1026" width="0" hidden="1" customWidth="1"/>
    <col min="1027" max="1027" width="13.140625" customWidth="1"/>
    <col min="1028" max="1028" width="14.42578125" customWidth="1"/>
    <col min="1029" max="1029" width="11.42578125" customWidth="1"/>
    <col min="1030" max="1030" width="0" hidden="1" customWidth="1"/>
    <col min="1031" max="1031" width="11.42578125" customWidth="1"/>
    <col min="1033" max="1033" width="0" hidden="1" customWidth="1"/>
    <col min="1034" max="1034" width="11.42578125" customWidth="1"/>
    <col min="1035" max="1035" width="9.42578125" bestFit="1" customWidth="1"/>
    <col min="1281" max="1281" width="17.140625" customWidth="1"/>
    <col min="1282" max="1282" width="0" hidden="1" customWidth="1"/>
    <col min="1283" max="1283" width="13.140625" customWidth="1"/>
    <col min="1284" max="1284" width="14.42578125" customWidth="1"/>
    <col min="1285" max="1285" width="11.42578125" customWidth="1"/>
    <col min="1286" max="1286" width="0" hidden="1" customWidth="1"/>
    <col min="1287" max="1287" width="11.42578125" customWidth="1"/>
    <col min="1289" max="1289" width="0" hidden="1" customWidth="1"/>
    <col min="1290" max="1290" width="11.42578125" customWidth="1"/>
    <col min="1291" max="1291" width="9.42578125" bestFit="1" customWidth="1"/>
    <col min="1537" max="1537" width="17.140625" customWidth="1"/>
    <col min="1538" max="1538" width="0" hidden="1" customWidth="1"/>
    <col min="1539" max="1539" width="13.140625" customWidth="1"/>
    <col min="1540" max="1540" width="14.42578125" customWidth="1"/>
    <col min="1541" max="1541" width="11.42578125" customWidth="1"/>
    <col min="1542" max="1542" width="0" hidden="1" customWidth="1"/>
    <col min="1543" max="1543" width="11.42578125" customWidth="1"/>
    <col min="1545" max="1545" width="0" hidden="1" customWidth="1"/>
    <col min="1546" max="1546" width="11.42578125" customWidth="1"/>
    <col min="1547" max="1547" width="9.42578125" bestFit="1" customWidth="1"/>
    <col min="1793" max="1793" width="17.140625" customWidth="1"/>
    <col min="1794" max="1794" width="0" hidden="1" customWidth="1"/>
    <col min="1795" max="1795" width="13.140625" customWidth="1"/>
    <col min="1796" max="1796" width="14.42578125" customWidth="1"/>
    <col min="1797" max="1797" width="11.42578125" customWidth="1"/>
    <col min="1798" max="1798" width="0" hidden="1" customWidth="1"/>
    <col min="1799" max="1799" width="11.42578125" customWidth="1"/>
    <col min="1801" max="1801" width="0" hidden="1" customWidth="1"/>
    <col min="1802" max="1802" width="11.42578125" customWidth="1"/>
    <col min="1803" max="1803" width="9.42578125" bestFit="1" customWidth="1"/>
    <col min="2049" max="2049" width="17.140625" customWidth="1"/>
    <col min="2050" max="2050" width="0" hidden="1" customWidth="1"/>
    <col min="2051" max="2051" width="13.140625" customWidth="1"/>
    <col min="2052" max="2052" width="14.42578125" customWidth="1"/>
    <col min="2053" max="2053" width="11.42578125" customWidth="1"/>
    <col min="2054" max="2054" width="0" hidden="1" customWidth="1"/>
    <col min="2055" max="2055" width="11.42578125" customWidth="1"/>
    <col min="2057" max="2057" width="0" hidden="1" customWidth="1"/>
    <col min="2058" max="2058" width="11.42578125" customWidth="1"/>
    <col min="2059" max="2059" width="9.42578125" bestFit="1" customWidth="1"/>
    <col min="2305" max="2305" width="17.140625" customWidth="1"/>
    <col min="2306" max="2306" width="0" hidden="1" customWidth="1"/>
    <col min="2307" max="2307" width="13.140625" customWidth="1"/>
    <col min="2308" max="2308" width="14.42578125" customWidth="1"/>
    <col min="2309" max="2309" width="11.42578125" customWidth="1"/>
    <col min="2310" max="2310" width="0" hidden="1" customWidth="1"/>
    <col min="2311" max="2311" width="11.42578125" customWidth="1"/>
    <col min="2313" max="2313" width="0" hidden="1" customWidth="1"/>
    <col min="2314" max="2314" width="11.42578125" customWidth="1"/>
    <col min="2315" max="2315" width="9.42578125" bestFit="1" customWidth="1"/>
    <col min="2561" max="2561" width="17.140625" customWidth="1"/>
    <col min="2562" max="2562" width="0" hidden="1" customWidth="1"/>
    <col min="2563" max="2563" width="13.140625" customWidth="1"/>
    <col min="2564" max="2564" width="14.42578125" customWidth="1"/>
    <col min="2565" max="2565" width="11.42578125" customWidth="1"/>
    <col min="2566" max="2566" width="0" hidden="1" customWidth="1"/>
    <col min="2567" max="2567" width="11.42578125" customWidth="1"/>
    <col min="2569" max="2569" width="0" hidden="1" customWidth="1"/>
    <col min="2570" max="2570" width="11.42578125" customWidth="1"/>
    <col min="2571" max="2571" width="9.42578125" bestFit="1" customWidth="1"/>
    <col min="2817" max="2817" width="17.140625" customWidth="1"/>
    <col min="2818" max="2818" width="0" hidden="1" customWidth="1"/>
    <col min="2819" max="2819" width="13.140625" customWidth="1"/>
    <col min="2820" max="2820" width="14.42578125" customWidth="1"/>
    <col min="2821" max="2821" width="11.42578125" customWidth="1"/>
    <col min="2822" max="2822" width="0" hidden="1" customWidth="1"/>
    <col min="2823" max="2823" width="11.42578125" customWidth="1"/>
    <col min="2825" max="2825" width="0" hidden="1" customWidth="1"/>
    <col min="2826" max="2826" width="11.42578125" customWidth="1"/>
    <col min="2827" max="2827" width="9.42578125" bestFit="1" customWidth="1"/>
    <col min="3073" max="3073" width="17.140625" customWidth="1"/>
    <col min="3074" max="3074" width="0" hidden="1" customWidth="1"/>
    <col min="3075" max="3075" width="13.140625" customWidth="1"/>
    <col min="3076" max="3076" width="14.42578125" customWidth="1"/>
    <col min="3077" max="3077" width="11.42578125" customWidth="1"/>
    <col min="3078" max="3078" width="0" hidden="1" customWidth="1"/>
    <col min="3079" max="3079" width="11.42578125" customWidth="1"/>
    <col min="3081" max="3081" width="0" hidden="1" customWidth="1"/>
    <col min="3082" max="3082" width="11.42578125" customWidth="1"/>
    <col min="3083" max="3083" width="9.42578125" bestFit="1" customWidth="1"/>
    <col min="3329" max="3329" width="17.140625" customWidth="1"/>
    <col min="3330" max="3330" width="0" hidden="1" customWidth="1"/>
    <col min="3331" max="3331" width="13.140625" customWidth="1"/>
    <col min="3332" max="3332" width="14.42578125" customWidth="1"/>
    <col min="3333" max="3333" width="11.42578125" customWidth="1"/>
    <col min="3334" max="3334" width="0" hidden="1" customWidth="1"/>
    <col min="3335" max="3335" width="11.42578125" customWidth="1"/>
    <col min="3337" max="3337" width="0" hidden="1" customWidth="1"/>
    <col min="3338" max="3338" width="11.42578125" customWidth="1"/>
    <col min="3339" max="3339" width="9.42578125" bestFit="1" customWidth="1"/>
    <col min="3585" max="3585" width="17.140625" customWidth="1"/>
    <col min="3586" max="3586" width="0" hidden="1" customWidth="1"/>
    <col min="3587" max="3587" width="13.140625" customWidth="1"/>
    <col min="3588" max="3588" width="14.42578125" customWidth="1"/>
    <col min="3589" max="3589" width="11.42578125" customWidth="1"/>
    <col min="3590" max="3590" width="0" hidden="1" customWidth="1"/>
    <col min="3591" max="3591" width="11.42578125" customWidth="1"/>
    <col min="3593" max="3593" width="0" hidden="1" customWidth="1"/>
    <col min="3594" max="3594" width="11.42578125" customWidth="1"/>
    <col min="3595" max="3595" width="9.42578125" bestFit="1" customWidth="1"/>
    <col min="3841" max="3841" width="17.140625" customWidth="1"/>
    <col min="3842" max="3842" width="0" hidden="1" customWidth="1"/>
    <col min="3843" max="3843" width="13.140625" customWidth="1"/>
    <col min="3844" max="3844" width="14.42578125" customWidth="1"/>
    <col min="3845" max="3845" width="11.42578125" customWidth="1"/>
    <col min="3846" max="3846" width="0" hidden="1" customWidth="1"/>
    <col min="3847" max="3847" width="11.42578125" customWidth="1"/>
    <col min="3849" max="3849" width="0" hidden="1" customWidth="1"/>
    <col min="3850" max="3850" width="11.42578125" customWidth="1"/>
    <col min="3851" max="3851" width="9.42578125" bestFit="1" customWidth="1"/>
    <col min="4097" max="4097" width="17.140625" customWidth="1"/>
    <col min="4098" max="4098" width="0" hidden="1" customWidth="1"/>
    <col min="4099" max="4099" width="13.140625" customWidth="1"/>
    <col min="4100" max="4100" width="14.42578125" customWidth="1"/>
    <col min="4101" max="4101" width="11.42578125" customWidth="1"/>
    <col min="4102" max="4102" width="0" hidden="1" customWidth="1"/>
    <col min="4103" max="4103" width="11.42578125" customWidth="1"/>
    <col min="4105" max="4105" width="0" hidden="1" customWidth="1"/>
    <col min="4106" max="4106" width="11.42578125" customWidth="1"/>
    <col min="4107" max="4107" width="9.42578125" bestFit="1" customWidth="1"/>
    <col min="4353" max="4353" width="17.140625" customWidth="1"/>
    <col min="4354" max="4354" width="0" hidden="1" customWidth="1"/>
    <col min="4355" max="4355" width="13.140625" customWidth="1"/>
    <col min="4356" max="4356" width="14.42578125" customWidth="1"/>
    <col min="4357" max="4357" width="11.42578125" customWidth="1"/>
    <col min="4358" max="4358" width="0" hidden="1" customWidth="1"/>
    <col min="4359" max="4359" width="11.42578125" customWidth="1"/>
    <col min="4361" max="4361" width="0" hidden="1" customWidth="1"/>
    <col min="4362" max="4362" width="11.42578125" customWidth="1"/>
    <col min="4363" max="4363" width="9.42578125" bestFit="1" customWidth="1"/>
    <col min="4609" max="4609" width="17.140625" customWidth="1"/>
    <col min="4610" max="4610" width="0" hidden="1" customWidth="1"/>
    <col min="4611" max="4611" width="13.140625" customWidth="1"/>
    <col min="4612" max="4612" width="14.42578125" customWidth="1"/>
    <col min="4613" max="4613" width="11.42578125" customWidth="1"/>
    <col min="4614" max="4614" width="0" hidden="1" customWidth="1"/>
    <col min="4615" max="4615" width="11.42578125" customWidth="1"/>
    <col min="4617" max="4617" width="0" hidden="1" customWidth="1"/>
    <col min="4618" max="4618" width="11.42578125" customWidth="1"/>
    <col min="4619" max="4619" width="9.42578125" bestFit="1" customWidth="1"/>
    <col min="4865" max="4865" width="17.140625" customWidth="1"/>
    <col min="4866" max="4866" width="0" hidden="1" customWidth="1"/>
    <col min="4867" max="4867" width="13.140625" customWidth="1"/>
    <col min="4868" max="4868" width="14.42578125" customWidth="1"/>
    <col min="4869" max="4869" width="11.42578125" customWidth="1"/>
    <col min="4870" max="4870" width="0" hidden="1" customWidth="1"/>
    <col min="4871" max="4871" width="11.42578125" customWidth="1"/>
    <col min="4873" max="4873" width="0" hidden="1" customWidth="1"/>
    <col min="4874" max="4874" width="11.42578125" customWidth="1"/>
    <col min="4875" max="4875" width="9.42578125" bestFit="1" customWidth="1"/>
    <col min="5121" max="5121" width="17.140625" customWidth="1"/>
    <col min="5122" max="5122" width="0" hidden="1" customWidth="1"/>
    <col min="5123" max="5123" width="13.140625" customWidth="1"/>
    <col min="5124" max="5124" width="14.42578125" customWidth="1"/>
    <col min="5125" max="5125" width="11.42578125" customWidth="1"/>
    <col min="5126" max="5126" width="0" hidden="1" customWidth="1"/>
    <col min="5127" max="5127" width="11.42578125" customWidth="1"/>
    <col min="5129" max="5129" width="0" hidden="1" customWidth="1"/>
    <col min="5130" max="5130" width="11.42578125" customWidth="1"/>
    <col min="5131" max="5131" width="9.42578125" bestFit="1" customWidth="1"/>
    <col min="5377" max="5377" width="17.140625" customWidth="1"/>
    <col min="5378" max="5378" width="0" hidden="1" customWidth="1"/>
    <col min="5379" max="5379" width="13.140625" customWidth="1"/>
    <col min="5380" max="5380" width="14.42578125" customWidth="1"/>
    <col min="5381" max="5381" width="11.42578125" customWidth="1"/>
    <col min="5382" max="5382" width="0" hidden="1" customWidth="1"/>
    <col min="5383" max="5383" width="11.42578125" customWidth="1"/>
    <col min="5385" max="5385" width="0" hidden="1" customWidth="1"/>
    <col min="5386" max="5386" width="11.42578125" customWidth="1"/>
    <col min="5387" max="5387" width="9.42578125" bestFit="1" customWidth="1"/>
    <col min="5633" max="5633" width="17.140625" customWidth="1"/>
    <col min="5634" max="5634" width="0" hidden="1" customWidth="1"/>
    <col min="5635" max="5635" width="13.140625" customWidth="1"/>
    <col min="5636" max="5636" width="14.42578125" customWidth="1"/>
    <col min="5637" max="5637" width="11.42578125" customWidth="1"/>
    <col min="5638" max="5638" width="0" hidden="1" customWidth="1"/>
    <col min="5639" max="5639" width="11.42578125" customWidth="1"/>
    <col min="5641" max="5641" width="0" hidden="1" customWidth="1"/>
    <col min="5642" max="5642" width="11.42578125" customWidth="1"/>
    <col min="5643" max="5643" width="9.42578125" bestFit="1" customWidth="1"/>
    <col min="5889" max="5889" width="17.140625" customWidth="1"/>
    <col min="5890" max="5890" width="0" hidden="1" customWidth="1"/>
    <col min="5891" max="5891" width="13.140625" customWidth="1"/>
    <col min="5892" max="5892" width="14.42578125" customWidth="1"/>
    <col min="5893" max="5893" width="11.42578125" customWidth="1"/>
    <col min="5894" max="5894" width="0" hidden="1" customWidth="1"/>
    <col min="5895" max="5895" width="11.42578125" customWidth="1"/>
    <col min="5897" max="5897" width="0" hidden="1" customWidth="1"/>
    <col min="5898" max="5898" width="11.42578125" customWidth="1"/>
    <col min="5899" max="5899" width="9.42578125" bestFit="1" customWidth="1"/>
    <col min="6145" max="6145" width="17.140625" customWidth="1"/>
    <col min="6146" max="6146" width="0" hidden="1" customWidth="1"/>
    <col min="6147" max="6147" width="13.140625" customWidth="1"/>
    <col min="6148" max="6148" width="14.42578125" customWidth="1"/>
    <col min="6149" max="6149" width="11.42578125" customWidth="1"/>
    <col min="6150" max="6150" width="0" hidden="1" customWidth="1"/>
    <col min="6151" max="6151" width="11.42578125" customWidth="1"/>
    <col min="6153" max="6153" width="0" hidden="1" customWidth="1"/>
    <col min="6154" max="6154" width="11.42578125" customWidth="1"/>
    <col min="6155" max="6155" width="9.42578125" bestFit="1" customWidth="1"/>
    <col min="6401" max="6401" width="17.140625" customWidth="1"/>
    <col min="6402" max="6402" width="0" hidden="1" customWidth="1"/>
    <col min="6403" max="6403" width="13.140625" customWidth="1"/>
    <col min="6404" max="6404" width="14.42578125" customWidth="1"/>
    <col min="6405" max="6405" width="11.42578125" customWidth="1"/>
    <col min="6406" max="6406" width="0" hidden="1" customWidth="1"/>
    <col min="6407" max="6407" width="11.42578125" customWidth="1"/>
    <col min="6409" max="6409" width="0" hidden="1" customWidth="1"/>
    <col min="6410" max="6410" width="11.42578125" customWidth="1"/>
    <col min="6411" max="6411" width="9.42578125" bestFit="1" customWidth="1"/>
    <col min="6657" max="6657" width="17.140625" customWidth="1"/>
    <col min="6658" max="6658" width="0" hidden="1" customWidth="1"/>
    <col min="6659" max="6659" width="13.140625" customWidth="1"/>
    <col min="6660" max="6660" width="14.42578125" customWidth="1"/>
    <col min="6661" max="6661" width="11.42578125" customWidth="1"/>
    <col min="6662" max="6662" width="0" hidden="1" customWidth="1"/>
    <col min="6663" max="6663" width="11.42578125" customWidth="1"/>
    <col min="6665" max="6665" width="0" hidden="1" customWidth="1"/>
    <col min="6666" max="6666" width="11.42578125" customWidth="1"/>
    <col min="6667" max="6667" width="9.42578125" bestFit="1" customWidth="1"/>
    <col min="6913" max="6913" width="17.140625" customWidth="1"/>
    <col min="6914" max="6914" width="0" hidden="1" customWidth="1"/>
    <col min="6915" max="6915" width="13.140625" customWidth="1"/>
    <col min="6916" max="6916" width="14.42578125" customWidth="1"/>
    <col min="6917" max="6917" width="11.42578125" customWidth="1"/>
    <col min="6918" max="6918" width="0" hidden="1" customWidth="1"/>
    <col min="6919" max="6919" width="11.42578125" customWidth="1"/>
    <col min="6921" max="6921" width="0" hidden="1" customWidth="1"/>
    <col min="6922" max="6922" width="11.42578125" customWidth="1"/>
    <col min="6923" max="6923" width="9.42578125" bestFit="1" customWidth="1"/>
    <col min="7169" max="7169" width="17.140625" customWidth="1"/>
    <col min="7170" max="7170" width="0" hidden="1" customWidth="1"/>
    <col min="7171" max="7171" width="13.140625" customWidth="1"/>
    <col min="7172" max="7172" width="14.42578125" customWidth="1"/>
    <col min="7173" max="7173" width="11.42578125" customWidth="1"/>
    <col min="7174" max="7174" width="0" hidden="1" customWidth="1"/>
    <col min="7175" max="7175" width="11.42578125" customWidth="1"/>
    <col min="7177" max="7177" width="0" hidden="1" customWidth="1"/>
    <col min="7178" max="7178" width="11.42578125" customWidth="1"/>
    <col min="7179" max="7179" width="9.42578125" bestFit="1" customWidth="1"/>
    <col min="7425" max="7425" width="17.140625" customWidth="1"/>
    <col min="7426" max="7426" width="0" hidden="1" customWidth="1"/>
    <col min="7427" max="7427" width="13.140625" customWidth="1"/>
    <col min="7428" max="7428" width="14.42578125" customWidth="1"/>
    <col min="7429" max="7429" width="11.42578125" customWidth="1"/>
    <col min="7430" max="7430" width="0" hidden="1" customWidth="1"/>
    <col min="7431" max="7431" width="11.42578125" customWidth="1"/>
    <col min="7433" max="7433" width="0" hidden="1" customWidth="1"/>
    <col min="7434" max="7434" width="11.42578125" customWidth="1"/>
    <col min="7435" max="7435" width="9.42578125" bestFit="1" customWidth="1"/>
    <col min="7681" max="7681" width="17.140625" customWidth="1"/>
    <col min="7682" max="7682" width="0" hidden="1" customWidth="1"/>
    <col min="7683" max="7683" width="13.140625" customWidth="1"/>
    <col min="7684" max="7684" width="14.42578125" customWidth="1"/>
    <col min="7685" max="7685" width="11.42578125" customWidth="1"/>
    <col min="7686" max="7686" width="0" hidden="1" customWidth="1"/>
    <col min="7687" max="7687" width="11.42578125" customWidth="1"/>
    <col min="7689" max="7689" width="0" hidden="1" customWidth="1"/>
    <col min="7690" max="7690" width="11.42578125" customWidth="1"/>
    <col min="7691" max="7691" width="9.42578125" bestFit="1" customWidth="1"/>
    <col min="7937" max="7937" width="17.140625" customWidth="1"/>
    <col min="7938" max="7938" width="0" hidden="1" customWidth="1"/>
    <col min="7939" max="7939" width="13.140625" customWidth="1"/>
    <col min="7940" max="7940" width="14.42578125" customWidth="1"/>
    <col min="7941" max="7941" width="11.42578125" customWidth="1"/>
    <col min="7942" max="7942" width="0" hidden="1" customWidth="1"/>
    <col min="7943" max="7943" width="11.42578125" customWidth="1"/>
    <col min="7945" max="7945" width="0" hidden="1" customWidth="1"/>
    <col min="7946" max="7946" width="11.42578125" customWidth="1"/>
    <col min="7947" max="7947" width="9.42578125" bestFit="1" customWidth="1"/>
    <col min="8193" max="8193" width="17.140625" customWidth="1"/>
    <col min="8194" max="8194" width="0" hidden="1" customWidth="1"/>
    <col min="8195" max="8195" width="13.140625" customWidth="1"/>
    <col min="8196" max="8196" width="14.42578125" customWidth="1"/>
    <col min="8197" max="8197" width="11.42578125" customWidth="1"/>
    <col min="8198" max="8198" width="0" hidden="1" customWidth="1"/>
    <col min="8199" max="8199" width="11.42578125" customWidth="1"/>
    <col min="8201" max="8201" width="0" hidden="1" customWidth="1"/>
    <col min="8202" max="8202" width="11.42578125" customWidth="1"/>
    <col min="8203" max="8203" width="9.42578125" bestFit="1" customWidth="1"/>
    <col min="8449" max="8449" width="17.140625" customWidth="1"/>
    <col min="8450" max="8450" width="0" hidden="1" customWidth="1"/>
    <col min="8451" max="8451" width="13.140625" customWidth="1"/>
    <col min="8452" max="8452" width="14.42578125" customWidth="1"/>
    <col min="8453" max="8453" width="11.42578125" customWidth="1"/>
    <col min="8454" max="8454" width="0" hidden="1" customWidth="1"/>
    <col min="8455" max="8455" width="11.42578125" customWidth="1"/>
    <col min="8457" max="8457" width="0" hidden="1" customWidth="1"/>
    <col min="8458" max="8458" width="11.42578125" customWidth="1"/>
    <col min="8459" max="8459" width="9.42578125" bestFit="1" customWidth="1"/>
    <col min="8705" max="8705" width="17.140625" customWidth="1"/>
    <col min="8706" max="8706" width="0" hidden="1" customWidth="1"/>
    <col min="8707" max="8707" width="13.140625" customWidth="1"/>
    <col min="8708" max="8708" width="14.42578125" customWidth="1"/>
    <col min="8709" max="8709" width="11.42578125" customWidth="1"/>
    <col min="8710" max="8710" width="0" hidden="1" customWidth="1"/>
    <col min="8711" max="8711" width="11.42578125" customWidth="1"/>
    <col min="8713" max="8713" width="0" hidden="1" customWidth="1"/>
    <col min="8714" max="8714" width="11.42578125" customWidth="1"/>
    <col min="8715" max="8715" width="9.42578125" bestFit="1" customWidth="1"/>
    <col min="8961" max="8961" width="17.140625" customWidth="1"/>
    <col min="8962" max="8962" width="0" hidden="1" customWidth="1"/>
    <col min="8963" max="8963" width="13.140625" customWidth="1"/>
    <col min="8964" max="8964" width="14.42578125" customWidth="1"/>
    <col min="8965" max="8965" width="11.42578125" customWidth="1"/>
    <col min="8966" max="8966" width="0" hidden="1" customWidth="1"/>
    <col min="8967" max="8967" width="11.42578125" customWidth="1"/>
    <col min="8969" max="8969" width="0" hidden="1" customWidth="1"/>
    <col min="8970" max="8970" width="11.42578125" customWidth="1"/>
    <col min="8971" max="8971" width="9.42578125" bestFit="1" customWidth="1"/>
    <col min="9217" max="9217" width="17.140625" customWidth="1"/>
    <col min="9218" max="9218" width="0" hidden="1" customWidth="1"/>
    <col min="9219" max="9219" width="13.140625" customWidth="1"/>
    <col min="9220" max="9220" width="14.42578125" customWidth="1"/>
    <col min="9221" max="9221" width="11.42578125" customWidth="1"/>
    <col min="9222" max="9222" width="0" hidden="1" customWidth="1"/>
    <col min="9223" max="9223" width="11.42578125" customWidth="1"/>
    <col min="9225" max="9225" width="0" hidden="1" customWidth="1"/>
    <col min="9226" max="9226" width="11.42578125" customWidth="1"/>
    <col min="9227" max="9227" width="9.42578125" bestFit="1" customWidth="1"/>
    <col min="9473" max="9473" width="17.140625" customWidth="1"/>
    <col min="9474" max="9474" width="0" hidden="1" customWidth="1"/>
    <col min="9475" max="9475" width="13.140625" customWidth="1"/>
    <col min="9476" max="9476" width="14.42578125" customWidth="1"/>
    <col min="9477" max="9477" width="11.42578125" customWidth="1"/>
    <col min="9478" max="9478" width="0" hidden="1" customWidth="1"/>
    <col min="9479" max="9479" width="11.42578125" customWidth="1"/>
    <col min="9481" max="9481" width="0" hidden="1" customWidth="1"/>
    <col min="9482" max="9482" width="11.42578125" customWidth="1"/>
    <col min="9483" max="9483" width="9.42578125" bestFit="1" customWidth="1"/>
    <col min="9729" max="9729" width="17.140625" customWidth="1"/>
    <col min="9730" max="9730" width="0" hidden="1" customWidth="1"/>
    <col min="9731" max="9731" width="13.140625" customWidth="1"/>
    <col min="9732" max="9732" width="14.42578125" customWidth="1"/>
    <col min="9733" max="9733" width="11.42578125" customWidth="1"/>
    <col min="9734" max="9734" width="0" hidden="1" customWidth="1"/>
    <col min="9735" max="9735" width="11.42578125" customWidth="1"/>
    <col min="9737" max="9737" width="0" hidden="1" customWidth="1"/>
    <col min="9738" max="9738" width="11.42578125" customWidth="1"/>
    <col min="9739" max="9739" width="9.42578125" bestFit="1" customWidth="1"/>
    <col min="9985" max="9985" width="17.140625" customWidth="1"/>
    <col min="9986" max="9986" width="0" hidden="1" customWidth="1"/>
    <col min="9987" max="9987" width="13.140625" customWidth="1"/>
    <col min="9988" max="9988" width="14.42578125" customWidth="1"/>
    <col min="9989" max="9989" width="11.42578125" customWidth="1"/>
    <col min="9990" max="9990" width="0" hidden="1" customWidth="1"/>
    <col min="9991" max="9991" width="11.42578125" customWidth="1"/>
    <col min="9993" max="9993" width="0" hidden="1" customWidth="1"/>
    <col min="9994" max="9994" width="11.42578125" customWidth="1"/>
    <col min="9995" max="9995" width="9.42578125" bestFit="1" customWidth="1"/>
    <col min="10241" max="10241" width="17.140625" customWidth="1"/>
    <col min="10242" max="10242" width="0" hidden="1" customWidth="1"/>
    <col min="10243" max="10243" width="13.140625" customWidth="1"/>
    <col min="10244" max="10244" width="14.42578125" customWidth="1"/>
    <col min="10245" max="10245" width="11.42578125" customWidth="1"/>
    <col min="10246" max="10246" width="0" hidden="1" customWidth="1"/>
    <col min="10247" max="10247" width="11.42578125" customWidth="1"/>
    <col min="10249" max="10249" width="0" hidden="1" customWidth="1"/>
    <col min="10250" max="10250" width="11.42578125" customWidth="1"/>
    <col min="10251" max="10251" width="9.42578125" bestFit="1" customWidth="1"/>
    <col min="10497" max="10497" width="17.140625" customWidth="1"/>
    <col min="10498" max="10498" width="0" hidden="1" customWidth="1"/>
    <col min="10499" max="10499" width="13.140625" customWidth="1"/>
    <col min="10500" max="10500" width="14.42578125" customWidth="1"/>
    <col min="10501" max="10501" width="11.42578125" customWidth="1"/>
    <col min="10502" max="10502" width="0" hidden="1" customWidth="1"/>
    <col min="10503" max="10503" width="11.42578125" customWidth="1"/>
    <col min="10505" max="10505" width="0" hidden="1" customWidth="1"/>
    <col min="10506" max="10506" width="11.42578125" customWidth="1"/>
    <col min="10507" max="10507" width="9.42578125" bestFit="1" customWidth="1"/>
    <col min="10753" max="10753" width="17.140625" customWidth="1"/>
    <col min="10754" max="10754" width="0" hidden="1" customWidth="1"/>
    <col min="10755" max="10755" width="13.140625" customWidth="1"/>
    <col min="10756" max="10756" width="14.42578125" customWidth="1"/>
    <col min="10757" max="10757" width="11.42578125" customWidth="1"/>
    <col min="10758" max="10758" width="0" hidden="1" customWidth="1"/>
    <col min="10759" max="10759" width="11.42578125" customWidth="1"/>
    <col min="10761" max="10761" width="0" hidden="1" customWidth="1"/>
    <col min="10762" max="10762" width="11.42578125" customWidth="1"/>
    <col min="10763" max="10763" width="9.42578125" bestFit="1" customWidth="1"/>
    <col min="11009" max="11009" width="17.140625" customWidth="1"/>
    <col min="11010" max="11010" width="0" hidden="1" customWidth="1"/>
    <col min="11011" max="11011" width="13.140625" customWidth="1"/>
    <col min="11012" max="11012" width="14.42578125" customWidth="1"/>
    <col min="11013" max="11013" width="11.42578125" customWidth="1"/>
    <col min="11014" max="11014" width="0" hidden="1" customWidth="1"/>
    <col min="11015" max="11015" width="11.42578125" customWidth="1"/>
    <col min="11017" max="11017" width="0" hidden="1" customWidth="1"/>
    <col min="11018" max="11018" width="11.42578125" customWidth="1"/>
    <col min="11019" max="11019" width="9.42578125" bestFit="1" customWidth="1"/>
    <col min="11265" max="11265" width="17.140625" customWidth="1"/>
    <col min="11266" max="11266" width="0" hidden="1" customWidth="1"/>
    <col min="11267" max="11267" width="13.140625" customWidth="1"/>
    <col min="11268" max="11268" width="14.42578125" customWidth="1"/>
    <col min="11269" max="11269" width="11.42578125" customWidth="1"/>
    <col min="11270" max="11270" width="0" hidden="1" customWidth="1"/>
    <col min="11271" max="11271" width="11.42578125" customWidth="1"/>
    <col min="11273" max="11273" width="0" hidden="1" customWidth="1"/>
    <col min="11274" max="11274" width="11.42578125" customWidth="1"/>
    <col min="11275" max="11275" width="9.42578125" bestFit="1" customWidth="1"/>
    <col min="11521" max="11521" width="17.140625" customWidth="1"/>
    <col min="11522" max="11522" width="0" hidden="1" customWidth="1"/>
    <col min="11523" max="11523" width="13.140625" customWidth="1"/>
    <col min="11524" max="11524" width="14.42578125" customWidth="1"/>
    <col min="11525" max="11525" width="11.42578125" customWidth="1"/>
    <col min="11526" max="11526" width="0" hidden="1" customWidth="1"/>
    <col min="11527" max="11527" width="11.42578125" customWidth="1"/>
    <col min="11529" max="11529" width="0" hidden="1" customWidth="1"/>
    <col min="11530" max="11530" width="11.42578125" customWidth="1"/>
    <col min="11531" max="11531" width="9.42578125" bestFit="1" customWidth="1"/>
    <col min="11777" max="11777" width="17.140625" customWidth="1"/>
    <col min="11778" max="11778" width="0" hidden="1" customWidth="1"/>
    <col min="11779" max="11779" width="13.140625" customWidth="1"/>
    <col min="11780" max="11780" width="14.42578125" customWidth="1"/>
    <col min="11781" max="11781" width="11.42578125" customWidth="1"/>
    <col min="11782" max="11782" width="0" hidden="1" customWidth="1"/>
    <col min="11783" max="11783" width="11.42578125" customWidth="1"/>
    <col min="11785" max="11785" width="0" hidden="1" customWidth="1"/>
    <col min="11786" max="11786" width="11.42578125" customWidth="1"/>
    <col min="11787" max="11787" width="9.42578125" bestFit="1" customWidth="1"/>
    <col min="12033" max="12033" width="17.140625" customWidth="1"/>
    <col min="12034" max="12034" width="0" hidden="1" customWidth="1"/>
    <col min="12035" max="12035" width="13.140625" customWidth="1"/>
    <col min="12036" max="12036" width="14.42578125" customWidth="1"/>
    <col min="12037" max="12037" width="11.42578125" customWidth="1"/>
    <col min="12038" max="12038" width="0" hidden="1" customWidth="1"/>
    <col min="12039" max="12039" width="11.42578125" customWidth="1"/>
    <col min="12041" max="12041" width="0" hidden="1" customWidth="1"/>
    <col min="12042" max="12042" width="11.42578125" customWidth="1"/>
    <col min="12043" max="12043" width="9.42578125" bestFit="1" customWidth="1"/>
    <col min="12289" max="12289" width="17.140625" customWidth="1"/>
    <col min="12290" max="12290" width="0" hidden="1" customWidth="1"/>
    <col min="12291" max="12291" width="13.140625" customWidth="1"/>
    <col min="12292" max="12292" width="14.42578125" customWidth="1"/>
    <col min="12293" max="12293" width="11.42578125" customWidth="1"/>
    <col min="12294" max="12294" width="0" hidden="1" customWidth="1"/>
    <col min="12295" max="12295" width="11.42578125" customWidth="1"/>
    <col min="12297" max="12297" width="0" hidden="1" customWidth="1"/>
    <col min="12298" max="12298" width="11.42578125" customWidth="1"/>
    <col min="12299" max="12299" width="9.42578125" bestFit="1" customWidth="1"/>
    <col min="12545" max="12545" width="17.140625" customWidth="1"/>
    <col min="12546" max="12546" width="0" hidden="1" customWidth="1"/>
    <col min="12547" max="12547" width="13.140625" customWidth="1"/>
    <col min="12548" max="12548" width="14.42578125" customWidth="1"/>
    <col min="12549" max="12549" width="11.42578125" customWidth="1"/>
    <col min="12550" max="12550" width="0" hidden="1" customWidth="1"/>
    <col min="12551" max="12551" width="11.42578125" customWidth="1"/>
    <col min="12553" max="12553" width="0" hidden="1" customWidth="1"/>
    <col min="12554" max="12554" width="11.42578125" customWidth="1"/>
    <col min="12555" max="12555" width="9.42578125" bestFit="1" customWidth="1"/>
    <col min="12801" max="12801" width="17.140625" customWidth="1"/>
    <col min="12802" max="12802" width="0" hidden="1" customWidth="1"/>
    <col min="12803" max="12803" width="13.140625" customWidth="1"/>
    <col min="12804" max="12804" width="14.42578125" customWidth="1"/>
    <col min="12805" max="12805" width="11.42578125" customWidth="1"/>
    <col min="12806" max="12806" width="0" hidden="1" customWidth="1"/>
    <col min="12807" max="12807" width="11.42578125" customWidth="1"/>
    <col min="12809" max="12809" width="0" hidden="1" customWidth="1"/>
    <col min="12810" max="12810" width="11.42578125" customWidth="1"/>
    <col min="12811" max="12811" width="9.42578125" bestFit="1" customWidth="1"/>
    <col min="13057" max="13057" width="17.140625" customWidth="1"/>
    <col min="13058" max="13058" width="0" hidden="1" customWidth="1"/>
    <col min="13059" max="13059" width="13.140625" customWidth="1"/>
    <col min="13060" max="13060" width="14.42578125" customWidth="1"/>
    <col min="13061" max="13061" width="11.42578125" customWidth="1"/>
    <col min="13062" max="13062" width="0" hidden="1" customWidth="1"/>
    <col min="13063" max="13063" width="11.42578125" customWidth="1"/>
    <col min="13065" max="13065" width="0" hidden="1" customWidth="1"/>
    <col min="13066" max="13066" width="11.42578125" customWidth="1"/>
    <col min="13067" max="13067" width="9.42578125" bestFit="1" customWidth="1"/>
    <col min="13313" max="13313" width="17.140625" customWidth="1"/>
    <col min="13314" max="13314" width="0" hidden="1" customWidth="1"/>
    <col min="13315" max="13315" width="13.140625" customWidth="1"/>
    <col min="13316" max="13316" width="14.42578125" customWidth="1"/>
    <col min="13317" max="13317" width="11.42578125" customWidth="1"/>
    <col min="13318" max="13318" width="0" hidden="1" customWidth="1"/>
    <col min="13319" max="13319" width="11.42578125" customWidth="1"/>
    <col min="13321" max="13321" width="0" hidden="1" customWidth="1"/>
    <col min="13322" max="13322" width="11.42578125" customWidth="1"/>
    <col min="13323" max="13323" width="9.42578125" bestFit="1" customWidth="1"/>
    <col min="13569" max="13569" width="17.140625" customWidth="1"/>
    <col min="13570" max="13570" width="0" hidden="1" customWidth="1"/>
    <col min="13571" max="13571" width="13.140625" customWidth="1"/>
    <col min="13572" max="13572" width="14.42578125" customWidth="1"/>
    <col min="13573" max="13573" width="11.42578125" customWidth="1"/>
    <col min="13574" max="13574" width="0" hidden="1" customWidth="1"/>
    <col min="13575" max="13575" width="11.42578125" customWidth="1"/>
    <col min="13577" max="13577" width="0" hidden="1" customWidth="1"/>
    <col min="13578" max="13578" width="11.42578125" customWidth="1"/>
    <col min="13579" max="13579" width="9.42578125" bestFit="1" customWidth="1"/>
    <col min="13825" max="13825" width="17.140625" customWidth="1"/>
    <col min="13826" max="13826" width="0" hidden="1" customWidth="1"/>
    <col min="13827" max="13827" width="13.140625" customWidth="1"/>
    <col min="13828" max="13828" width="14.42578125" customWidth="1"/>
    <col min="13829" max="13829" width="11.42578125" customWidth="1"/>
    <col min="13830" max="13830" width="0" hidden="1" customWidth="1"/>
    <col min="13831" max="13831" width="11.42578125" customWidth="1"/>
    <col min="13833" max="13833" width="0" hidden="1" customWidth="1"/>
    <col min="13834" max="13834" width="11.42578125" customWidth="1"/>
    <col min="13835" max="13835" width="9.42578125" bestFit="1" customWidth="1"/>
    <col min="14081" max="14081" width="17.140625" customWidth="1"/>
    <col min="14082" max="14082" width="0" hidden="1" customWidth="1"/>
    <col min="14083" max="14083" width="13.140625" customWidth="1"/>
    <col min="14084" max="14084" width="14.42578125" customWidth="1"/>
    <col min="14085" max="14085" width="11.42578125" customWidth="1"/>
    <col min="14086" max="14086" width="0" hidden="1" customWidth="1"/>
    <col min="14087" max="14087" width="11.42578125" customWidth="1"/>
    <col min="14089" max="14089" width="0" hidden="1" customWidth="1"/>
    <col min="14090" max="14090" width="11.42578125" customWidth="1"/>
    <col min="14091" max="14091" width="9.42578125" bestFit="1" customWidth="1"/>
    <col min="14337" max="14337" width="17.140625" customWidth="1"/>
    <col min="14338" max="14338" width="0" hidden="1" customWidth="1"/>
    <col min="14339" max="14339" width="13.140625" customWidth="1"/>
    <col min="14340" max="14340" width="14.42578125" customWidth="1"/>
    <col min="14341" max="14341" width="11.42578125" customWidth="1"/>
    <col min="14342" max="14342" width="0" hidden="1" customWidth="1"/>
    <col min="14343" max="14343" width="11.42578125" customWidth="1"/>
    <col min="14345" max="14345" width="0" hidden="1" customWidth="1"/>
    <col min="14346" max="14346" width="11.42578125" customWidth="1"/>
    <col min="14347" max="14347" width="9.42578125" bestFit="1" customWidth="1"/>
    <col min="14593" max="14593" width="17.140625" customWidth="1"/>
    <col min="14594" max="14594" width="0" hidden="1" customWidth="1"/>
    <col min="14595" max="14595" width="13.140625" customWidth="1"/>
    <col min="14596" max="14596" width="14.42578125" customWidth="1"/>
    <col min="14597" max="14597" width="11.42578125" customWidth="1"/>
    <col min="14598" max="14598" width="0" hidden="1" customWidth="1"/>
    <col min="14599" max="14599" width="11.42578125" customWidth="1"/>
    <col min="14601" max="14601" width="0" hidden="1" customWidth="1"/>
    <col min="14602" max="14602" width="11.42578125" customWidth="1"/>
    <col min="14603" max="14603" width="9.42578125" bestFit="1" customWidth="1"/>
    <col min="14849" max="14849" width="17.140625" customWidth="1"/>
    <col min="14850" max="14850" width="0" hidden="1" customWidth="1"/>
    <col min="14851" max="14851" width="13.140625" customWidth="1"/>
    <col min="14852" max="14852" width="14.42578125" customWidth="1"/>
    <col min="14853" max="14853" width="11.42578125" customWidth="1"/>
    <col min="14854" max="14854" width="0" hidden="1" customWidth="1"/>
    <col min="14855" max="14855" width="11.42578125" customWidth="1"/>
    <col min="14857" max="14857" width="0" hidden="1" customWidth="1"/>
    <col min="14858" max="14858" width="11.42578125" customWidth="1"/>
    <col min="14859" max="14859" width="9.42578125" bestFit="1" customWidth="1"/>
    <col min="15105" max="15105" width="17.140625" customWidth="1"/>
    <col min="15106" max="15106" width="0" hidden="1" customWidth="1"/>
    <col min="15107" max="15107" width="13.140625" customWidth="1"/>
    <col min="15108" max="15108" width="14.42578125" customWidth="1"/>
    <col min="15109" max="15109" width="11.42578125" customWidth="1"/>
    <col min="15110" max="15110" width="0" hidden="1" customWidth="1"/>
    <col min="15111" max="15111" width="11.42578125" customWidth="1"/>
    <col min="15113" max="15113" width="0" hidden="1" customWidth="1"/>
    <col min="15114" max="15114" width="11.42578125" customWidth="1"/>
    <col min="15115" max="15115" width="9.42578125" bestFit="1" customWidth="1"/>
    <col min="15361" max="15361" width="17.140625" customWidth="1"/>
    <col min="15362" max="15362" width="0" hidden="1" customWidth="1"/>
    <col min="15363" max="15363" width="13.140625" customWidth="1"/>
    <col min="15364" max="15364" width="14.42578125" customWidth="1"/>
    <col min="15365" max="15365" width="11.42578125" customWidth="1"/>
    <col min="15366" max="15366" width="0" hidden="1" customWidth="1"/>
    <col min="15367" max="15367" width="11.42578125" customWidth="1"/>
    <col min="15369" max="15369" width="0" hidden="1" customWidth="1"/>
    <col min="15370" max="15370" width="11.42578125" customWidth="1"/>
    <col min="15371" max="15371" width="9.42578125" bestFit="1" customWidth="1"/>
    <col min="15617" max="15617" width="17.140625" customWidth="1"/>
    <col min="15618" max="15618" width="0" hidden="1" customWidth="1"/>
    <col min="15619" max="15619" width="13.140625" customWidth="1"/>
    <col min="15620" max="15620" width="14.42578125" customWidth="1"/>
    <col min="15621" max="15621" width="11.42578125" customWidth="1"/>
    <col min="15622" max="15622" width="0" hidden="1" customWidth="1"/>
    <col min="15623" max="15623" width="11.42578125" customWidth="1"/>
    <col min="15625" max="15625" width="0" hidden="1" customWidth="1"/>
    <col min="15626" max="15626" width="11.42578125" customWidth="1"/>
    <col min="15627" max="15627" width="9.42578125" bestFit="1" customWidth="1"/>
    <col min="15873" max="15873" width="17.140625" customWidth="1"/>
    <col min="15874" max="15874" width="0" hidden="1" customWidth="1"/>
    <col min="15875" max="15875" width="13.140625" customWidth="1"/>
    <col min="15876" max="15876" width="14.42578125" customWidth="1"/>
    <col min="15877" max="15877" width="11.42578125" customWidth="1"/>
    <col min="15878" max="15878" width="0" hidden="1" customWidth="1"/>
    <col min="15879" max="15879" width="11.42578125" customWidth="1"/>
    <col min="15881" max="15881" width="0" hidden="1" customWidth="1"/>
    <col min="15882" max="15882" width="11.42578125" customWidth="1"/>
    <col min="15883" max="15883" width="9.42578125" bestFit="1" customWidth="1"/>
    <col min="16129" max="16129" width="17.140625" customWidth="1"/>
    <col min="16130" max="16130" width="0" hidden="1" customWidth="1"/>
    <col min="16131" max="16131" width="13.140625" customWidth="1"/>
    <col min="16132" max="16132" width="14.42578125" customWidth="1"/>
    <col min="16133" max="16133" width="11.42578125" customWidth="1"/>
    <col min="16134" max="16134" width="0" hidden="1" customWidth="1"/>
    <col min="16135" max="16135" width="11.42578125" customWidth="1"/>
    <col min="16137" max="16137" width="0" hidden="1" customWidth="1"/>
    <col min="16138" max="16138" width="11.42578125" customWidth="1"/>
    <col min="16139" max="16139" width="9.42578125" bestFit="1" customWidth="1"/>
  </cols>
  <sheetData>
    <row r="1" spans="1:11" s="108" customFormat="1" ht="11.25" x14ac:dyDescent="0.2">
      <c r="A1" s="108" t="s">
        <v>132</v>
      </c>
      <c r="J1" s="223">
        <v>45260</v>
      </c>
      <c r="K1" s="223"/>
    </row>
    <row r="2" spans="1:11" ht="17.25" customHeight="1" x14ac:dyDescent="0.25">
      <c r="A2" s="109" t="s">
        <v>133</v>
      </c>
      <c r="B2" s="109" t="s">
        <v>413</v>
      </c>
      <c r="C2" s="109" t="str">
        <f>+B2</f>
        <v>Reserva 2023</v>
      </c>
      <c r="D2" s="109" t="s">
        <v>134</v>
      </c>
      <c r="E2" s="109" t="s">
        <v>134</v>
      </c>
      <c r="F2" s="109" t="s">
        <v>135</v>
      </c>
      <c r="G2" s="109" t="s">
        <v>135</v>
      </c>
      <c r="H2" s="109" t="s">
        <v>136</v>
      </c>
      <c r="I2" s="109" t="s">
        <v>137</v>
      </c>
      <c r="J2" s="109" t="s">
        <v>137</v>
      </c>
      <c r="K2" s="109" t="s">
        <v>138</v>
      </c>
    </row>
    <row r="3" spans="1:11" ht="17.25" customHeight="1" x14ac:dyDescent="0.25">
      <c r="A3" s="110" t="s">
        <v>139</v>
      </c>
      <c r="B3" s="111">
        <f>+Reservas!S5+Reservas!S6</f>
        <v>26970026.52</v>
      </c>
      <c r="C3" s="112">
        <f>+B3/1000000</f>
        <v>26.970026520000001</v>
      </c>
      <c r="D3" s="112">
        <v>0</v>
      </c>
      <c r="E3" s="112">
        <f>+D3/1000000</f>
        <v>0</v>
      </c>
      <c r="F3" s="112">
        <v>0</v>
      </c>
      <c r="G3" s="112">
        <f>+F3/1000000</f>
        <v>0</v>
      </c>
      <c r="H3" s="112">
        <v>0</v>
      </c>
      <c r="I3" s="112">
        <f>+B3-D3-F3</f>
        <v>26970026.52</v>
      </c>
      <c r="J3" s="112">
        <f>+C3-E3-G3-H3</f>
        <v>26.970026520000001</v>
      </c>
      <c r="K3" s="113">
        <f>+D3/B3</f>
        <v>0</v>
      </c>
    </row>
    <row r="4" spans="1:11" ht="17.25" customHeight="1" x14ac:dyDescent="0.25">
      <c r="A4" s="114" t="s">
        <v>140</v>
      </c>
      <c r="B4" s="115">
        <f>SUM(B3)</f>
        <v>26970026.52</v>
      </c>
      <c r="C4" s="116">
        <f>+C3</f>
        <v>26.970026520000001</v>
      </c>
      <c r="D4" s="116">
        <f t="shared" ref="D4:J4" si="0">+D3</f>
        <v>0</v>
      </c>
      <c r="E4" s="116">
        <f t="shared" si="0"/>
        <v>0</v>
      </c>
      <c r="F4" s="116">
        <f t="shared" si="0"/>
        <v>0</v>
      </c>
      <c r="G4" s="116">
        <f t="shared" si="0"/>
        <v>0</v>
      </c>
      <c r="H4" s="116">
        <f t="shared" si="0"/>
        <v>0</v>
      </c>
      <c r="I4" s="116">
        <f>+I3</f>
        <v>26970026.52</v>
      </c>
      <c r="J4" s="116">
        <f t="shared" si="0"/>
        <v>26.970026520000001</v>
      </c>
      <c r="K4" s="117">
        <f>+K3</f>
        <v>0</v>
      </c>
    </row>
    <row r="5" spans="1:11" s="18" customFormat="1" ht="17.25" customHeight="1" x14ac:dyDescent="0.25">
      <c r="A5" s="114" t="s">
        <v>141</v>
      </c>
      <c r="B5" s="115">
        <f>+Reservas!S7+Reservas!S8</f>
        <v>2674528274.1900001</v>
      </c>
      <c r="C5" s="116">
        <v>6732</v>
      </c>
      <c r="D5" s="116">
        <v>0</v>
      </c>
      <c r="E5" s="116">
        <f>+D5/1000000</f>
        <v>0</v>
      </c>
      <c r="F5" s="116">
        <v>0</v>
      </c>
      <c r="G5" s="116">
        <f>+F5/1000000</f>
        <v>0</v>
      </c>
      <c r="H5" s="116">
        <v>0</v>
      </c>
      <c r="I5" s="116">
        <f>+B5-D5-F5</f>
        <v>2674528274.1900001</v>
      </c>
      <c r="J5" s="116">
        <f>+C5-E5-G5-H5</f>
        <v>6732</v>
      </c>
      <c r="K5" s="118">
        <f>+D5/B5</f>
        <v>0</v>
      </c>
    </row>
    <row r="6" spans="1:11" s="18" customFormat="1" ht="17.25" customHeight="1" x14ac:dyDescent="0.25">
      <c r="A6" s="119" t="s">
        <v>142</v>
      </c>
      <c r="B6" s="120">
        <f>+B4+B5</f>
        <v>2701498300.71</v>
      </c>
      <c r="C6" s="121">
        <f>+C4+C5</f>
        <v>6758.9700265199999</v>
      </c>
      <c r="D6" s="121">
        <f t="shared" ref="D6:J6" si="1">+D4+D5</f>
        <v>0</v>
      </c>
      <c r="E6" s="121">
        <f>+E4+E5</f>
        <v>0</v>
      </c>
      <c r="F6" s="121">
        <f t="shared" si="1"/>
        <v>0</v>
      </c>
      <c r="G6" s="121">
        <f>+G4+G5</f>
        <v>0</v>
      </c>
      <c r="H6" s="121">
        <f t="shared" si="1"/>
        <v>0</v>
      </c>
      <c r="I6" s="121">
        <f t="shared" si="1"/>
        <v>2701498300.71</v>
      </c>
      <c r="J6" s="121">
        <f t="shared" si="1"/>
        <v>6758.9700265199999</v>
      </c>
      <c r="K6" s="122">
        <f>+(D6+F6)/B6</f>
        <v>0</v>
      </c>
    </row>
    <row r="7" spans="1:11" x14ac:dyDescent="0.25">
      <c r="A7" s="123"/>
      <c r="B7" s="124"/>
      <c r="D7" s="125"/>
      <c r="E7" s="126"/>
    </row>
    <row r="8" spans="1:11" x14ac:dyDescent="0.25">
      <c r="A8" s="123"/>
      <c r="B8" s="123"/>
      <c r="D8" s="126"/>
      <c r="E8" s="127"/>
      <c r="F8" s="125"/>
      <c r="J8" s="126"/>
    </row>
    <row r="9" spans="1:11" x14ac:dyDescent="0.25">
      <c r="A9" s="123"/>
      <c r="B9" s="123"/>
      <c r="D9" s="128"/>
      <c r="E9" s="128"/>
      <c r="I9" s="125"/>
    </row>
    <row r="10" spans="1:11" x14ac:dyDescent="0.25">
      <c r="A10" s="123"/>
      <c r="B10" s="123"/>
      <c r="F10" s="126"/>
    </row>
    <row r="11" spans="1:11" x14ac:dyDescent="0.25">
      <c r="A11" s="123"/>
      <c r="B11" s="123"/>
    </row>
    <row r="12" spans="1:11" x14ac:dyDescent="0.25">
      <c r="A12" s="123"/>
      <c r="B12" s="123"/>
    </row>
  </sheetData>
  <mergeCells count="1">
    <mergeCell ref="J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63"/>
  <sheetViews>
    <sheetView workbookViewId="0">
      <selection activeCell="H55" sqref="H55"/>
    </sheetView>
  </sheetViews>
  <sheetFormatPr baseColWidth="10" defaultColWidth="11.42578125" defaultRowHeight="15" x14ac:dyDescent="0.25"/>
  <cols>
    <col min="1" max="1" width="11.42578125" style="129"/>
    <col min="2" max="2" width="6.140625" style="129" customWidth="1"/>
    <col min="3" max="3" width="7.140625" style="129" customWidth="1"/>
    <col min="4" max="5" width="11.42578125" style="129"/>
    <col min="6" max="6" width="12.28515625" style="129" customWidth="1"/>
    <col min="7" max="7" width="13.5703125" style="129" customWidth="1"/>
    <col min="8" max="8" width="16.7109375" style="129" customWidth="1"/>
    <col min="9" max="9" width="15.85546875" style="129" customWidth="1"/>
    <col min="10" max="10" width="9.140625" style="129" hidden="1" customWidth="1"/>
    <col min="11" max="11" width="6.140625" style="129" hidden="1" customWidth="1"/>
    <col min="12" max="12" width="0" style="129" hidden="1" customWidth="1"/>
    <col min="13" max="13" width="5.42578125" style="129" hidden="1" customWidth="1"/>
    <col min="14" max="14" width="14.85546875" style="129" hidden="1" customWidth="1"/>
    <col min="15" max="16" width="0" style="129" hidden="1" customWidth="1"/>
    <col min="17" max="18" width="11.7109375" style="129" hidden="1" customWidth="1"/>
    <col min="19" max="19" width="14.85546875" style="129" bestFit="1" customWidth="1"/>
    <col min="20" max="20" width="13.28515625" style="129" bestFit="1" customWidth="1"/>
    <col min="21" max="21" width="14.85546875" style="129" bestFit="1" customWidth="1"/>
    <col min="22" max="22" width="13.28515625" style="129" bestFit="1" customWidth="1"/>
    <col min="23" max="25" width="11.7109375" style="129" bestFit="1" customWidth="1"/>
    <col min="26" max="27" width="11.7109375" style="129" hidden="1" customWidth="1"/>
    <col min="28" max="16384" width="11.42578125" style="129"/>
  </cols>
  <sheetData>
    <row r="1" spans="1:27" s="134" customFormat="1" ht="24.95" customHeight="1" x14ac:dyDescent="0.25">
      <c r="A1" s="133" t="s">
        <v>146</v>
      </c>
      <c r="B1" s="133" t="s">
        <v>147</v>
      </c>
      <c r="C1" s="133" t="s">
        <v>148</v>
      </c>
      <c r="D1" s="149" t="s">
        <v>149</v>
      </c>
      <c r="E1" s="133" t="s">
        <v>150</v>
      </c>
      <c r="F1" s="133" t="s">
        <v>151</v>
      </c>
      <c r="G1" s="133" t="s">
        <v>152</v>
      </c>
      <c r="H1" s="133" t="s">
        <v>153</v>
      </c>
      <c r="I1" s="133" t="s">
        <v>21</v>
      </c>
      <c r="J1" s="133" t="s">
        <v>18</v>
      </c>
      <c r="K1" s="133" t="s">
        <v>19</v>
      </c>
      <c r="L1" s="133" t="s">
        <v>154</v>
      </c>
      <c r="M1" s="133" t="s">
        <v>20</v>
      </c>
      <c r="N1" s="133" t="s">
        <v>22</v>
      </c>
      <c r="O1" s="133" t="s">
        <v>23</v>
      </c>
      <c r="P1" s="133" t="s">
        <v>24</v>
      </c>
      <c r="Q1" s="133" t="s">
        <v>155</v>
      </c>
      <c r="R1" s="133" t="s">
        <v>156</v>
      </c>
      <c r="S1" s="136" t="s">
        <v>25</v>
      </c>
      <c r="T1" s="136" t="s">
        <v>27</v>
      </c>
      <c r="U1" s="136" t="s">
        <v>28</v>
      </c>
      <c r="V1" s="136" t="s">
        <v>29</v>
      </c>
      <c r="W1" s="136" t="s">
        <v>30</v>
      </c>
      <c r="X1" s="136" t="s">
        <v>31</v>
      </c>
      <c r="Y1" s="136" t="s">
        <v>32</v>
      </c>
      <c r="Z1" s="136" t="s">
        <v>157</v>
      </c>
      <c r="AA1" s="136" t="s">
        <v>158</v>
      </c>
    </row>
    <row r="2" spans="1:27" ht="24.95" hidden="1" customHeight="1" x14ac:dyDescent="0.25">
      <c r="A2" s="130" t="s">
        <v>159</v>
      </c>
      <c r="B2" s="131">
        <v>2024</v>
      </c>
      <c r="C2" s="130" t="s">
        <v>3</v>
      </c>
      <c r="D2" s="130" t="s">
        <v>33</v>
      </c>
      <c r="E2" s="130" t="s">
        <v>160</v>
      </c>
      <c r="F2" s="130" t="s">
        <v>161</v>
      </c>
      <c r="G2" s="130" t="s">
        <v>162</v>
      </c>
      <c r="H2" s="130" t="s">
        <v>163</v>
      </c>
      <c r="I2" s="130" t="s">
        <v>164</v>
      </c>
      <c r="J2" s="130" t="s">
        <v>38</v>
      </c>
      <c r="K2" s="130" t="s">
        <v>39</v>
      </c>
      <c r="L2" s="130" t="s">
        <v>165</v>
      </c>
      <c r="M2" s="130" t="s">
        <v>40</v>
      </c>
      <c r="N2" s="132" t="s">
        <v>166</v>
      </c>
      <c r="O2" s="132"/>
      <c r="P2" s="132"/>
      <c r="Q2" s="132" t="s">
        <v>167</v>
      </c>
      <c r="R2" s="132" t="s">
        <v>167</v>
      </c>
      <c r="S2" s="132" t="s">
        <v>166</v>
      </c>
      <c r="T2" s="132" t="s">
        <v>166</v>
      </c>
      <c r="U2" s="132" t="s">
        <v>167</v>
      </c>
      <c r="V2" s="132" t="s">
        <v>168</v>
      </c>
      <c r="W2" s="132" t="s">
        <v>168</v>
      </c>
      <c r="X2" s="132" t="s">
        <v>168</v>
      </c>
      <c r="Y2" s="132" t="s">
        <v>168</v>
      </c>
      <c r="Z2" s="132" t="s">
        <v>167</v>
      </c>
      <c r="AA2" s="132" t="s">
        <v>167</v>
      </c>
    </row>
    <row r="3" spans="1:27" ht="24.95" hidden="1" customHeight="1" x14ac:dyDescent="0.25">
      <c r="A3" s="130" t="s">
        <v>159</v>
      </c>
      <c r="B3" s="131">
        <v>2024</v>
      </c>
      <c r="C3" s="130" t="s">
        <v>3</v>
      </c>
      <c r="D3" s="130" t="s">
        <v>33</v>
      </c>
      <c r="E3" s="130" t="s">
        <v>160</v>
      </c>
      <c r="F3" s="130" t="s">
        <v>161</v>
      </c>
      <c r="G3" s="130" t="s">
        <v>162</v>
      </c>
      <c r="H3" s="130" t="s">
        <v>169</v>
      </c>
      <c r="I3" s="130" t="s">
        <v>170</v>
      </c>
      <c r="J3" s="130" t="s">
        <v>38</v>
      </c>
      <c r="K3" s="130" t="s">
        <v>39</v>
      </c>
      <c r="L3" s="130" t="s">
        <v>165</v>
      </c>
      <c r="M3" s="130" t="s">
        <v>40</v>
      </c>
      <c r="N3" s="132" t="s">
        <v>171</v>
      </c>
      <c r="O3" s="132"/>
      <c r="P3" s="132"/>
      <c r="Q3" s="132" t="s">
        <v>167</v>
      </c>
      <c r="R3" s="132" t="s">
        <v>167</v>
      </c>
      <c r="S3" s="132" t="s">
        <v>171</v>
      </c>
      <c r="T3" s="132" t="s">
        <v>171</v>
      </c>
      <c r="U3" s="132" t="s">
        <v>167</v>
      </c>
      <c r="V3" s="132" t="s">
        <v>172</v>
      </c>
      <c r="W3" s="132" t="s">
        <v>172</v>
      </c>
      <c r="X3" s="132" t="s">
        <v>172</v>
      </c>
      <c r="Y3" s="132" t="s">
        <v>172</v>
      </c>
      <c r="Z3" s="132" t="s">
        <v>167</v>
      </c>
      <c r="AA3" s="132" t="s">
        <v>167</v>
      </c>
    </row>
    <row r="4" spans="1:27" ht="24.95" hidden="1" customHeight="1" x14ac:dyDescent="0.25">
      <c r="A4" s="130" t="s">
        <v>159</v>
      </c>
      <c r="B4" s="131">
        <v>2024</v>
      </c>
      <c r="C4" s="130" t="s">
        <v>3</v>
      </c>
      <c r="D4" s="130" t="s">
        <v>33</v>
      </c>
      <c r="E4" s="130" t="s">
        <v>160</v>
      </c>
      <c r="F4" s="130" t="s">
        <v>161</v>
      </c>
      <c r="G4" s="130" t="s">
        <v>162</v>
      </c>
      <c r="H4" s="130" t="s">
        <v>173</v>
      </c>
      <c r="I4" s="130" t="s">
        <v>174</v>
      </c>
      <c r="J4" s="130" t="s">
        <v>38</v>
      </c>
      <c r="K4" s="130" t="s">
        <v>39</v>
      </c>
      <c r="L4" s="130" t="s">
        <v>165</v>
      </c>
      <c r="M4" s="130" t="s">
        <v>40</v>
      </c>
      <c r="N4" s="132" t="s">
        <v>175</v>
      </c>
      <c r="O4" s="132"/>
      <c r="P4" s="132"/>
      <c r="Q4" s="132" t="s">
        <v>167</v>
      </c>
      <c r="R4" s="132" t="s">
        <v>167</v>
      </c>
      <c r="S4" s="132" t="s">
        <v>175</v>
      </c>
      <c r="T4" s="132" t="s">
        <v>175</v>
      </c>
      <c r="U4" s="132" t="s">
        <v>167</v>
      </c>
      <c r="V4" s="132" t="s">
        <v>176</v>
      </c>
      <c r="W4" s="132" t="s">
        <v>176</v>
      </c>
      <c r="X4" s="132" t="s">
        <v>176</v>
      </c>
      <c r="Y4" s="132" t="s">
        <v>176</v>
      </c>
      <c r="Z4" s="132" t="s">
        <v>167</v>
      </c>
      <c r="AA4" s="132" t="s">
        <v>167</v>
      </c>
    </row>
    <row r="5" spans="1:27" ht="24.95" hidden="1" customHeight="1" x14ac:dyDescent="0.25">
      <c r="A5" s="130" t="s">
        <v>159</v>
      </c>
      <c r="B5" s="131">
        <v>2024</v>
      </c>
      <c r="C5" s="130" t="s">
        <v>3</v>
      </c>
      <c r="D5" s="130" t="s">
        <v>33</v>
      </c>
      <c r="E5" s="130" t="s">
        <v>160</v>
      </c>
      <c r="F5" s="130" t="s">
        <v>161</v>
      </c>
      <c r="G5" s="130" t="s">
        <v>162</v>
      </c>
      <c r="H5" s="130" t="s">
        <v>177</v>
      </c>
      <c r="I5" s="130" t="s">
        <v>178</v>
      </c>
      <c r="J5" s="130" t="s">
        <v>38</v>
      </c>
      <c r="K5" s="130" t="s">
        <v>39</v>
      </c>
      <c r="L5" s="130" t="s">
        <v>165</v>
      </c>
      <c r="M5" s="130" t="s">
        <v>40</v>
      </c>
      <c r="N5" s="132" t="s">
        <v>179</v>
      </c>
      <c r="O5" s="132"/>
      <c r="P5" s="132"/>
      <c r="Q5" s="132" t="s">
        <v>167</v>
      </c>
      <c r="R5" s="132" t="s">
        <v>167</v>
      </c>
      <c r="S5" s="132" t="s">
        <v>179</v>
      </c>
      <c r="T5" s="132" t="s">
        <v>179</v>
      </c>
      <c r="U5" s="132" t="s">
        <v>167</v>
      </c>
      <c r="V5" s="132" t="s">
        <v>180</v>
      </c>
      <c r="W5" s="132" t="s">
        <v>180</v>
      </c>
      <c r="X5" s="132" t="s">
        <v>180</v>
      </c>
      <c r="Y5" s="132" t="s">
        <v>180</v>
      </c>
      <c r="Z5" s="132" t="s">
        <v>167</v>
      </c>
      <c r="AA5" s="132" t="s">
        <v>167</v>
      </c>
    </row>
    <row r="6" spans="1:27" ht="24.95" hidden="1" customHeight="1" x14ac:dyDescent="0.25">
      <c r="A6" s="130" t="s">
        <v>159</v>
      </c>
      <c r="B6" s="131">
        <v>2024</v>
      </c>
      <c r="C6" s="130" t="s">
        <v>3</v>
      </c>
      <c r="D6" s="130" t="s">
        <v>33</v>
      </c>
      <c r="E6" s="130" t="s">
        <v>160</v>
      </c>
      <c r="F6" s="130" t="s">
        <v>161</v>
      </c>
      <c r="G6" s="130" t="s">
        <v>162</v>
      </c>
      <c r="H6" s="130" t="s">
        <v>181</v>
      </c>
      <c r="I6" s="130" t="s">
        <v>182</v>
      </c>
      <c r="J6" s="130" t="s">
        <v>38</v>
      </c>
      <c r="K6" s="130" t="s">
        <v>39</v>
      </c>
      <c r="L6" s="130" t="s">
        <v>165</v>
      </c>
      <c r="M6" s="130" t="s">
        <v>40</v>
      </c>
      <c r="N6" s="132" t="s">
        <v>183</v>
      </c>
      <c r="O6" s="132"/>
      <c r="P6" s="132"/>
      <c r="Q6" s="132" t="s">
        <v>167</v>
      </c>
      <c r="R6" s="132" t="s">
        <v>167</v>
      </c>
      <c r="S6" s="132" t="s">
        <v>183</v>
      </c>
      <c r="T6" s="132" t="s">
        <v>183</v>
      </c>
      <c r="U6" s="132" t="s">
        <v>167</v>
      </c>
      <c r="V6" s="132" t="s">
        <v>184</v>
      </c>
      <c r="W6" s="132" t="s">
        <v>184</v>
      </c>
      <c r="X6" s="132" t="s">
        <v>184</v>
      </c>
      <c r="Y6" s="132" t="s">
        <v>184</v>
      </c>
      <c r="Z6" s="132" t="s">
        <v>167</v>
      </c>
      <c r="AA6" s="132" t="s">
        <v>167</v>
      </c>
    </row>
    <row r="7" spans="1:27" ht="24.95" hidden="1" customHeight="1" x14ac:dyDescent="0.25">
      <c r="A7" s="130" t="s">
        <v>159</v>
      </c>
      <c r="B7" s="131">
        <v>2024</v>
      </c>
      <c r="C7" s="130" t="s">
        <v>3</v>
      </c>
      <c r="D7" s="130" t="s">
        <v>33</v>
      </c>
      <c r="E7" s="130" t="s">
        <v>160</v>
      </c>
      <c r="F7" s="130" t="s">
        <v>161</v>
      </c>
      <c r="G7" s="130" t="s">
        <v>162</v>
      </c>
      <c r="H7" s="130" t="s">
        <v>185</v>
      </c>
      <c r="I7" s="130" t="s">
        <v>186</v>
      </c>
      <c r="J7" s="130" t="s">
        <v>38</v>
      </c>
      <c r="K7" s="130" t="s">
        <v>39</v>
      </c>
      <c r="L7" s="130" t="s">
        <v>165</v>
      </c>
      <c r="M7" s="130" t="s">
        <v>40</v>
      </c>
      <c r="N7" s="132" t="s">
        <v>187</v>
      </c>
      <c r="O7" s="132"/>
      <c r="P7" s="132"/>
      <c r="Q7" s="132" t="s">
        <v>167</v>
      </c>
      <c r="R7" s="132" t="s">
        <v>167</v>
      </c>
      <c r="S7" s="132" t="s">
        <v>187</v>
      </c>
      <c r="T7" s="132" t="s">
        <v>187</v>
      </c>
      <c r="U7" s="132" t="s">
        <v>167</v>
      </c>
      <c r="V7" s="132" t="s">
        <v>188</v>
      </c>
      <c r="W7" s="132" t="s">
        <v>188</v>
      </c>
      <c r="X7" s="132" t="s">
        <v>188</v>
      </c>
      <c r="Y7" s="132" t="s">
        <v>188</v>
      </c>
      <c r="Z7" s="132" t="s">
        <v>167</v>
      </c>
      <c r="AA7" s="132" t="s">
        <v>167</v>
      </c>
    </row>
    <row r="8" spans="1:27" ht="24.95" hidden="1" customHeight="1" x14ac:dyDescent="0.25">
      <c r="A8" s="130" t="s">
        <v>159</v>
      </c>
      <c r="B8" s="131">
        <v>2024</v>
      </c>
      <c r="C8" s="130" t="s">
        <v>3</v>
      </c>
      <c r="D8" s="130" t="s">
        <v>33</v>
      </c>
      <c r="E8" s="130" t="s">
        <v>160</v>
      </c>
      <c r="F8" s="130" t="s">
        <v>161</v>
      </c>
      <c r="G8" s="130" t="s">
        <v>162</v>
      </c>
      <c r="H8" s="130" t="s">
        <v>189</v>
      </c>
      <c r="I8" s="130" t="s">
        <v>190</v>
      </c>
      <c r="J8" s="130" t="s">
        <v>38</v>
      </c>
      <c r="K8" s="130" t="s">
        <v>39</v>
      </c>
      <c r="L8" s="130" t="s">
        <v>165</v>
      </c>
      <c r="M8" s="130" t="s">
        <v>40</v>
      </c>
      <c r="N8" s="132" t="s">
        <v>191</v>
      </c>
      <c r="O8" s="132"/>
      <c r="P8" s="132"/>
      <c r="Q8" s="132" t="s">
        <v>167</v>
      </c>
      <c r="R8" s="132" t="s">
        <v>167</v>
      </c>
      <c r="S8" s="132" t="s">
        <v>191</v>
      </c>
      <c r="T8" s="132" t="s">
        <v>191</v>
      </c>
      <c r="U8" s="132" t="s">
        <v>167</v>
      </c>
      <c r="V8" s="132" t="s">
        <v>167</v>
      </c>
      <c r="W8" s="132" t="s">
        <v>167</v>
      </c>
      <c r="X8" s="132" t="s">
        <v>167</v>
      </c>
      <c r="Y8" s="132" t="s">
        <v>167</v>
      </c>
      <c r="Z8" s="132" t="s">
        <v>167</v>
      </c>
      <c r="AA8" s="132" t="s">
        <v>167</v>
      </c>
    </row>
    <row r="9" spans="1:27" ht="24.95" hidden="1" customHeight="1" x14ac:dyDescent="0.25">
      <c r="A9" s="130" t="s">
        <v>159</v>
      </c>
      <c r="B9" s="131">
        <v>2024</v>
      </c>
      <c r="C9" s="130" t="s">
        <v>3</v>
      </c>
      <c r="D9" s="130" t="s">
        <v>33</v>
      </c>
      <c r="E9" s="130" t="s">
        <v>160</v>
      </c>
      <c r="F9" s="130" t="s">
        <v>161</v>
      </c>
      <c r="G9" s="130" t="s">
        <v>162</v>
      </c>
      <c r="H9" s="130" t="s">
        <v>192</v>
      </c>
      <c r="I9" s="130" t="s">
        <v>193</v>
      </c>
      <c r="J9" s="130" t="s">
        <v>38</v>
      </c>
      <c r="K9" s="130" t="s">
        <v>39</v>
      </c>
      <c r="L9" s="130" t="s">
        <v>165</v>
      </c>
      <c r="M9" s="130" t="s">
        <v>40</v>
      </c>
      <c r="N9" s="132" t="s">
        <v>194</v>
      </c>
      <c r="O9" s="132"/>
      <c r="P9" s="132"/>
      <c r="Q9" s="132" t="s">
        <v>167</v>
      </c>
      <c r="R9" s="132" t="s">
        <v>167</v>
      </c>
      <c r="S9" s="132" t="s">
        <v>194</v>
      </c>
      <c r="T9" s="132" t="s">
        <v>194</v>
      </c>
      <c r="U9" s="132" t="s">
        <v>167</v>
      </c>
      <c r="V9" s="132" t="s">
        <v>195</v>
      </c>
      <c r="W9" s="132" t="s">
        <v>195</v>
      </c>
      <c r="X9" s="132" t="s">
        <v>195</v>
      </c>
      <c r="Y9" s="132" t="s">
        <v>195</v>
      </c>
      <c r="Z9" s="132" t="s">
        <v>167</v>
      </c>
      <c r="AA9" s="132" t="s">
        <v>167</v>
      </c>
    </row>
    <row r="10" spans="1:27" ht="24.95" hidden="1" customHeight="1" x14ac:dyDescent="0.25">
      <c r="A10" s="130" t="s">
        <v>159</v>
      </c>
      <c r="B10" s="131">
        <v>2024</v>
      </c>
      <c r="C10" s="130" t="s">
        <v>3</v>
      </c>
      <c r="D10" s="130" t="s">
        <v>33</v>
      </c>
      <c r="E10" s="130" t="s">
        <v>160</v>
      </c>
      <c r="F10" s="130" t="s">
        <v>161</v>
      </c>
      <c r="G10" s="130" t="s">
        <v>162</v>
      </c>
      <c r="H10" s="130" t="s">
        <v>196</v>
      </c>
      <c r="I10" s="130" t="s">
        <v>197</v>
      </c>
      <c r="J10" s="130" t="s">
        <v>38</v>
      </c>
      <c r="K10" s="130" t="s">
        <v>39</v>
      </c>
      <c r="L10" s="130" t="s">
        <v>165</v>
      </c>
      <c r="M10" s="130" t="s">
        <v>40</v>
      </c>
      <c r="N10" s="132" t="s">
        <v>183</v>
      </c>
      <c r="O10" s="132"/>
      <c r="P10" s="132"/>
      <c r="Q10" s="132" t="s">
        <v>167</v>
      </c>
      <c r="R10" s="132" t="s">
        <v>167</v>
      </c>
      <c r="S10" s="132" t="s">
        <v>183</v>
      </c>
      <c r="T10" s="132" t="s">
        <v>183</v>
      </c>
      <c r="U10" s="132" t="s">
        <v>167</v>
      </c>
      <c r="V10" s="132" t="s">
        <v>198</v>
      </c>
      <c r="W10" s="132" t="s">
        <v>198</v>
      </c>
      <c r="X10" s="132" t="s">
        <v>198</v>
      </c>
      <c r="Y10" s="132" t="s">
        <v>198</v>
      </c>
      <c r="Z10" s="132" t="s">
        <v>167</v>
      </c>
      <c r="AA10" s="132" t="s">
        <v>167</v>
      </c>
    </row>
    <row r="11" spans="1:27" ht="24.95" hidden="1" customHeight="1" x14ac:dyDescent="0.25">
      <c r="A11" s="130" t="s">
        <v>159</v>
      </c>
      <c r="B11" s="131">
        <v>2024</v>
      </c>
      <c r="C11" s="130" t="s">
        <v>3</v>
      </c>
      <c r="D11" s="130" t="s">
        <v>33</v>
      </c>
      <c r="E11" s="130" t="s">
        <v>160</v>
      </c>
      <c r="F11" s="130" t="s">
        <v>161</v>
      </c>
      <c r="G11" s="130" t="s">
        <v>162</v>
      </c>
      <c r="H11" s="130" t="s">
        <v>199</v>
      </c>
      <c r="I11" s="130" t="s">
        <v>200</v>
      </c>
      <c r="J11" s="130" t="s">
        <v>38</v>
      </c>
      <c r="K11" s="130" t="s">
        <v>39</v>
      </c>
      <c r="L11" s="130" t="s">
        <v>165</v>
      </c>
      <c r="M11" s="130" t="s">
        <v>40</v>
      </c>
      <c r="N11" s="132" t="s">
        <v>201</v>
      </c>
      <c r="O11" s="132"/>
      <c r="P11" s="132"/>
      <c r="Q11" s="132" t="s">
        <v>167</v>
      </c>
      <c r="R11" s="132" t="s">
        <v>167</v>
      </c>
      <c r="S11" s="132" t="s">
        <v>201</v>
      </c>
      <c r="T11" s="132" t="s">
        <v>201</v>
      </c>
      <c r="U11" s="132" t="s">
        <v>167</v>
      </c>
      <c r="V11" s="132" t="s">
        <v>202</v>
      </c>
      <c r="W11" s="132" t="s">
        <v>202</v>
      </c>
      <c r="X11" s="132" t="s">
        <v>202</v>
      </c>
      <c r="Y11" s="132" t="s">
        <v>202</v>
      </c>
      <c r="Z11" s="132" t="s">
        <v>167</v>
      </c>
      <c r="AA11" s="132" t="s">
        <v>167</v>
      </c>
    </row>
    <row r="12" spans="1:27" ht="24.95" hidden="1" customHeight="1" x14ac:dyDescent="0.25">
      <c r="A12" s="130" t="s">
        <v>159</v>
      </c>
      <c r="B12" s="131">
        <v>2024</v>
      </c>
      <c r="C12" s="130" t="s">
        <v>3</v>
      </c>
      <c r="D12" s="130" t="s">
        <v>33</v>
      </c>
      <c r="E12" s="130" t="s">
        <v>160</v>
      </c>
      <c r="F12" s="130" t="s">
        <v>161</v>
      </c>
      <c r="G12" s="130" t="s">
        <v>162</v>
      </c>
      <c r="H12" s="130" t="s">
        <v>203</v>
      </c>
      <c r="I12" s="130" t="s">
        <v>204</v>
      </c>
      <c r="J12" s="130" t="s">
        <v>38</v>
      </c>
      <c r="K12" s="130" t="s">
        <v>39</v>
      </c>
      <c r="L12" s="130" t="s">
        <v>165</v>
      </c>
      <c r="M12" s="130" t="s">
        <v>40</v>
      </c>
      <c r="N12" s="132" t="s">
        <v>205</v>
      </c>
      <c r="O12" s="132"/>
      <c r="P12" s="132"/>
      <c r="Q12" s="132" t="s">
        <v>167</v>
      </c>
      <c r="R12" s="132" t="s">
        <v>167</v>
      </c>
      <c r="S12" s="132" t="s">
        <v>205</v>
      </c>
      <c r="T12" s="132" t="s">
        <v>205</v>
      </c>
      <c r="U12" s="132" t="s">
        <v>167</v>
      </c>
      <c r="V12" s="132" t="s">
        <v>206</v>
      </c>
      <c r="W12" s="132" t="s">
        <v>206</v>
      </c>
      <c r="X12" s="132" t="s">
        <v>206</v>
      </c>
      <c r="Y12" s="132" t="s">
        <v>206</v>
      </c>
      <c r="Z12" s="132" t="s">
        <v>167</v>
      </c>
      <c r="AA12" s="132" t="s">
        <v>167</v>
      </c>
    </row>
    <row r="13" spans="1:27" ht="24.95" hidden="1" customHeight="1" x14ac:dyDescent="0.25">
      <c r="A13" s="130" t="s">
        <v>159</v>
      </c>
      <c r="B13" s="131">
        <v>2024</v>
      </c>
      <c r="C13" s="130" t="s">
        <v>3</v>
      </c>
      <c r="D13" s="130" t="s">
        <v>33</v>
      </c>
      <c r="E13" s="130" t="s">
        <v>160</v>
      </c>
      <c r="F13" s="130" t="s">
        <v>161</v>
      </c>
      <c r="G13" s="130" t="s">
        <v>162</v>
      </c>
      <c r="H13" s="130" t="s">
        <v>207</v>
      </c>
      <c r="I13" s="130" t="s">
        <v>208</v>
      </c>
      <c r="J13" s="130" t="s">
        <v>38</v>
      </c>
      <c r="K13" s="130" t="s">
        <v>39</v>
      </c>
      <c r="L13" s="130" t="s">
        <v>165</v>
      </c>
      <c r="M13" s="130" t="s">
        <v>40</v>
      </c>
      <c r="N13" s="132" t="s">
        <v>209</v>
      </c>
      <c r="O13" s="132"/>
      <c r="P13" s="132"/>
      <c r="Q13" s="132" t="s">
        <v>167</v>
      </c>
      <c r="R13" s="132" t="s">
        <v>167</v>
      </c>
      <c r="S13" s="132" t="s">
        <v>209</v>
      </c>
      <c r="T13" s="132" t="s">
        <v>209</v>
      </c>
      <c r="U13" s="132" t="s">
        <v>167</v>
      </c>
      <c r="V13" s="132" t="s">
        <v>210</v>
      </c>
      <c r="W13" s="132" t="s">
        <v>210</v>
      </c>
      <c r="X13" s="132" t="s">
        <v>210</v>
      </c>
      <c r="Y13" s="132" t="s">
        <v>210</v>
      </c>
      <c r="Z13" s="132" t="s">
        <v>167</v>
      </c>
      <c r="AA13" s="132" t="s">
        <v>167</v>
      </c>
    </row>
    <row r="14" spans="1:27" ht="24.95" hidden="1" customHeight="1" x14ac:dyDescent="0.25">
      <c r="A14" s="130" t="s">
        <v>159</v>
      </c>
      <c r="B14" s="131">
        <v>2024</v>
      </c>
      <c r="C14" s="130" t="s">
        <v>3</v>
      </c>
      <c r="D14" s="130" t="s">
        <v>33</v>
      </c>
      <c r="E14" s="130" t="s">
        <v>160</v>
      </c>
      <c r="F14" s="130" t="s">
        <v>161</v>
      </c>
      <c r="G14" s="130" t="s">
        <v>162</v>
      </c>
      <c r="H14" s="130" t="s">
        <v>211</v>
      </c>
      <c r="I14" s="130" t="s">
        <v>212</v>
      </c>
      <c r="J14" s="130" t="s">
        <v>38</v>
      </c>
      <c r="K14" s="130" t="s">
        <v>39</v>
      </c>
      <c r="L14" s="130" t="s">
        <v>165</v>
      </c>
      <c r="M14" s="130" t="s">
        <v>40</v>
      </c>
      <c r="N14" s="132" t="s">
        <v>213</v>
      </c>
      <c r="O14" s="132"/>
      <c r="P14" s="132"/>
      <c r="Q14" s="132" t="s">
        <v>167</v>
      </c>
      <c r="R14" s="132" t="s">
        <v>167</v>
      </c>
      <c r="S14" s="132" t="s">
        <v>213</v>
      </c>
      <c r="T14" s="132" t="s">
        <v>213</v>
      </c>
      <c r="U14" s="132" t="s">
        <v>167</v>
      </c>
      <c r="V14" s="132" t="s">
        <v>214</v>
      </c>
      <c r="W14" s="132" t="s">
        <v>214</v>
      </c>
      <c r="X14" s="132" t="s">
        <v>214</v>
      </c>
      <c r="Y14" s="132" t="s">
        <v>214</v>
      </c>
      <c r="Z14" s="132" t="s">
        <v>167</v>
      </c>
      <c r="AA14" s="132" t="s">
        <v>167</v>
      </c>
    </row>
    <row r="15" spans="1:27" ht="24.95" hidden="1" customHeight="1" x14ac:dyDescent="0.25">
      <c r="A15" s="130" t="s">
        <v>159</v>
      </c>
      <c r="B15" s="131">
        <v>2024</v>
      </c>
      <c r="C15" s="130" t="s">
        <v>3</v>
      </c>
      <c r="D15" s="130" t="s">
        <v>33</v>
      </c>
      <c r="E15" s="130" t="s">
        <v>160</v>
      </c>
      <c r="F15" s="130" t="s">
        <v>161</v>
      </c>
      <c r="G15" s="130" t="s">
        <v>162</v>
      </c>
      <c r="H15" s="130" t="s">
        <v>215</v>
      </c>
      <c r="I15" s="130" t="s">
        <v>216</v>
      </c>
      <c r="J15" s="130" t="s">
        <v>38</v>
      </c>
      <c r="K15" s="130" t="s">
        <v>39</v>
      </c>
      <c r="L15" s="130" t="s">
        <v>165</v>
      </c>
      <c r="M15" s="130" t="s">
        <v>40</v>
      </c>
      <c r="N15" s="132" t="s">
        <v>217</v>
      </c>
      <c r="O15" s="132"/>
      <c r="P15" s="132"/>
      <c r="Q15" s="132" t="s">
        <v>167</v>
      </c>
      <c r="R15" s="132" t="s">
        <v>167</v>
      </c>
      <c r="S15" s="132" t="s">
        <v>217</v>
      </c>
      <c r="T15" s="132" t="s">
        <v>217</v>
      </c>
      <c r="U15" s="132" t="s">
        <v>167</v>
      </c>
      <c r="V15" s="132" t="s">
        <v>218</v>
      </c>
      <c r="W15" s="132" t="s">
        <v>218</v>
      </c>
      <c r="X15" s="132" t="s">
        <v>218</v>
      </c>
      <c r="Y15" s="132" t="s">
        <v>218</v>
      </c>
      <c r="Z15" s="132" t="s">
        <v>167</v>
      </c>
      <c r="AA15" s="132" t="s">
        <v>167</v>
      </c>
    </row>
    <row r="16" spans="1:27" ht="24.95" hidden="1" customHeight="1" x14ac:dyDescent="0.25">
      <c r="A16" s="130" t="s">
        <v>159</v>
      </c>
      <c r="B16" s="131">
        <v>2024</v>
      </c>
      <c r="C16" s="130" t="s">
        <v>3</v>
      </c>
      <c r="D16" s="130" t="s">
        <v>33</v>
      </c>
      <c r="E16" s="130" t="s">
        <v>160</v>
      </c>
      <c r="F16" s="130" t="s">
        <v>161</v>
      </c>
      <c r="G16" s="130" t="s">
        <v>162</v>
      </c>
      <c r="H16" s="130" t="s">
        <v>219</v>
      </c>
      <c r="I16" s="130" t="s">
        <v>220</v>
      </c>
      <c r="J16" s="130" t="s">
        <v>38</v>
      </c>
      <c r="K16" s="130" t="s">
        <v>39</v>
      </c>
      <c r="L16" s="130" t="s">
        <v>165</v>
      </c>
      <c r="M16" s="130" t="s">
        <v>40</v>
      </c>
      <c r="N16" s="132" t="s">
        <v>221</v>
      </c>
      <c r="O16" s="132"/>
      <c r="P16" s="132"/>
      <c r="Q16" s="132" t="s">
        <v>167</v>
      </c>
      <c r="R16" s="132" t="s">
        <v>167</v>
      </c>
      <c r="S16" s="132" t="s">
        <v>221</v>
      </c>
      <c r="T16" s="132" t="s">
        <v>221</v>
      </c>
      <c r="U16" s="132" t="s">
        <v>167</v>
      </c>
      <c r="V16" s="132" t="s">
        <v>222</v>
      </c>
      <c r="W16" s="132" t="s">
        <v>222</v>
      </c>
      <c r="X16" s="132" t="s">
        <v>222</v>
      </c>
      <c r="Y16" s="132" t="s">
        <v>222</v>
      </c>
      <c r="Z16" s="132" t="s">
        <v>167</v>
      </c>
      <c r="AA16" s="132" t="s">
        <v>167</v>
      </c>
    </row>
    <row r="17" spans="1:27" ht="24.95" hidden="1" customHeight="1" x14ac:dyDescent="0.25">
      <c r="A17" s="130" t="s">
        <v>159</v>
      </c>
      <c r="B17" s="131">
        <v>2024</v>
      </c>
      <c r="C17" s="130" t="s">
        <v>3</v>
      </c>
      <c r="D17" s="130" t="s">
        <v>33</v>
      </c>
      <c r="E17" s="130" t="s">
        <v>160</v>
      </c>
      <c r="F17" s="130" t="s">
        <v>161</v>
      </c>
      <c r="G17" s="130" t="s">
        <v>162</v>
      </c>
      <c r="H17" s="130" t="s">
        <v>223</v>
      </c>
      <c r="I17" s="130" t="s">
        <v>224</v>
      </c>
      <c r="J17" s="130" t="s">
        <v>38</v>
      </c>
      <c r="K17" s="130" t="s">
        <v>39</v>
      </c>
      <c r="L17" s="130" t="s">
        <v>165</v>
      </c>
      <c r="M17" s="130" t="s">
        <v>40</v>
      </c>
      <c r="N17" s="132" t="s">
        <v>217</v>
      </c>
      <c r="O17" s="132"/>
      <c r="P17" s="132"/>
      <c r="Q17" s="132" t="s">
        <v>167</v>
      </c>
      <c r="R17" s="132" t="s">
        <v>167</v>
      </c>
      <c r="S17" s="132" t="s">
        <v>217</v>
      </c>
      <c r="T17" s="132" t="s">
        <v>217</v>
      </c>
      <c r="U17" s="132" t="s">
        <v>167</v>
      </c>
      <c r="V17" s="132" t="s">
        <v>225</v>
      </c>
      <c r="W17" s="132" t="s">
        <v>225</v>
      </c>
      <c r="X17" s="132" t="s">
        <v>225</v>
      </c>
      <c r="Y17" s="132" t="s">
        <v>225</v>
      </c>
      <c r="Z17" s="132" t="s">
        <v>167</v>
      </c>
      <c r="AA17" s="132" t="s">
        <v>167</v>
      </c>
    </row>
    <row r="18" spans="1:27" ht="24.95" hidden="1" customHeight="1" x14ac:dyDescent="0.25">
      <c r="A18" s="130" t="s">
        <v>159</v>
      </c>
      <c r="B18" s="131">
        <v>2024</v>
      </c>
      <c r="C18" s="130" t="s">
        <v>3</v>
      </c>
      <c r="D18" s="130" t="s">
        <v>33</v>
      </c>
      <c r="E18" s="130" t="s">
        <v>160</v>
      </c>
      <c r="F18" s="130" t="s">
        <v>161</v>
      </c>
      <c r="G18" s="130" t="s">
        <v>162</v>
      </c>
      <c r="H18" s="130" t="s">
        <v>226</v>
      </c>
      <c r="I18" s="130" t="s">
        <v>227</v>
      </c>
      <c r="J18" s="130" t="s">
        <v>38</v>
      </c>
      <c r="K18" s="130" t="s">
        <v>39</v>
      </c>
      <c r="L18" s="130" t="s">
        <v>165</v>
      </c>
      <c r="M18" s="130" t="s">
        <v>40</v>
      </c>
      <c r="N18" s="132" t="s">
        <v>228</v>
      </c>
      <c r="O18" s="132"/>
      <c r="P18" s="132"/>
      <c r="Q18" s="132" t="s">
        <v>167</v>
      </c>
      <c r="R18" s="132" t="s">
        <v>167</v>
      </c>
      <c r="S18" s="132" t="s">
        <v>228</v>
      </c>
      <c r="T18" s="132" t="s">
        <v>228</v>
      </c>
      <c r="U18" s="132" t="s">
        <v>167</v>
      </c>
      <c r="V18" s="132" t="s">
        <v>229</v>
      </c>
      <c r="W18" s="132" t="s">
        <v>229</v>
      </c>
      <c r="X18" s="132" t="s">
        <v>229</v>
      </c>
      <c r="Y18" s="132" t="s">
        <v>229</v>
      </c>
      <c r="Z18" s="132" t="s">
        <v>167</v>
      </c>
      <c r="AA18" s="132" t="s">
        <v>167</v>
      </c>
    </row>
    <row r="19" spans="1:27" ht="24.95" hidden="1" customHeight="1" x14ac:dyDescent="0.25">
      <c r="A19" s="130" t="s">
        <v>159</v>
      </c>
      <c r="B19" s="131">
        <v>2024</v>
      </c>
      <c r="C19" s="130" t="s">
        <v>3</v>
      </c>
      <c r="D19" s="130" t="s">
        <v>33</v>
      </c>
      <c r="E19" s="130" t="s">
        <v>160</v>
      </c>
      <c r="F19" s="130" t="s">
        <v>161</v>
      </c>
      <c r="G19" s="130" t="s">
        <v>162</v>
      </c>
      <c r="H19" s="130" t="s">
        <v>230</v>
      </c>
      <c r="I19" s="130" t="s">
        <v>231</v>
      </c>
      <c r="J19" s="130" t="s">
        <v>38</v>
      </c>
      <c r="K19" s="130" t="s">
        <v>39</v>
      </c>
      <c r="L19" s="130" t="s">
        <v>165</v>
      </c>
      <c r="M19" s="130" t="s">
        <v>40</v>
      </c>
      <c r="N19" s="132" t="s">
        <v>232</v>
      </c>
      <c r="O19" s="132"/>
      <c r="P19" s="132"/>
      <c r="Q19" s="132" t="s">
        <v>167</v>
      </c>
      <c r="R19" s="132" t="s">
        <v>167</v>
      </c>
      <c r="S19" s="132" t="s">
        <v>232</v>
      </c>
      <c r="T19" s="132" t="s">
        <v>232</v>
      </c>
      <c r="U19" s="132" t="s">
        <v>167</v>
      </c>
      <c r="V19" s="132" t="s">
        <v>233</v>
      </c>
      <c r="W19" s="132" t="s">
        <v>233</v>
      </c>
      <c r="X19" s="132" t="s">
        <v>233</v>
      </c>
      <c r="Y19" s="132" t="s">
        <v>233</v>
      </c>
      <c r="Z19" s="132" t="s">
        <v>167</v>
      </c>
      <c r="AA19" s="132" t="s">
        <v>167</v>
      </c>
    </row>
    <row r="20" spans="1:27" ht="24.95" hidden="1" customHeight="1" x14ac:dyDescent="0.25">
      <c r="A20" s="130" t="s">
        <v>159</v>
      </c>
      <c r="B20" s="131">
        <v>2024</v>
      </c>
      <c r="C20" s="130" t="s">
        <v>3</v>
      </c>
      <c r="D20" s="130" t="s">
        <v>33</v>
      </c>
      <c r="E20" s="130" t="s">
        <v>160</v>
      </c>
      <c r="F20" s="130" t="s">
        <v>161</v>
      </c>
      <c r="G20" s="130" t="s">
        <v>162</v>
      </c>
      <c r="H20" s="130" t="s">
        <v>234</v>
      </c>
      <c r="I20" s="130" t="s">
        <v>235</v>
      </c>
      <c r="J20" s="130" t="s">
        <v>38</v>
      </c>
      <c r="K20" s="130" t="s">
        <v>39</v>
      </c>
      <c r="L20" s="130" t="s">
        <v>165</v>
      </c>
      <c r="M20" s="130" t="s">
        <v>40</v>
      </c>
      <c r="N20" s="132" t="s">
        <v>236</v>
      </c>
      <c r="O20" s="132"/>
      <c r="P20" s="132"/>
      <c r="Q20" s="132" t="s">
        <v>167</v>
      </c>
      <c r="R20" s="132" t="s">
        <v>167</v>
      </c>
      <c r="S20" s="132" t="s">
        <v>236</v>
      </c>
      <c r="T20" s="132" t="s">
        <v>236</v>
      </c>
      <c r="U20" s="132" t="s">
        <v>167</v>
      </c>
      <c r="V20" s="132" t="s">
        <v>237</v>
      </c>
      <c r="W20" s="132" t="s">
        <v>237</v>
      </c>
      <c r="X20" s="132" t="s">
        <v>237</v>
      </c>
      <c r="Y20" s="132" t="s">
        <v>237</v>
      </c>
      <c r="Z20" s="132" t="s">
        <v>167</v>
      </c>
      <c r="AA20" s="132" t="s">
        <v>167</v>
      </c>
    </row>
    <row r="21" spans="1:27" ht="24.95" hidden="1" customHeight="1" x14ac:dyDescent="0.25">
      <c r="A21" s="130" t="s">
        <v>159</v>
      </c>
      <c r="B21" s="131">
        <v>2024</v>
      </c>
      <c r="C21" s="130" t="s">
        <v>3</v>
      </c>
      <c r="D21" s="130" t="s">
        <v>33</v>
      </c>
      <c r="E21" s="130" t="s">
        <v>160</v>
      </c>
      <c r="F21" s="130" t="s">
        <v>161</v>
      </c>
      <c r="G21" s="130" t="s">
        <v>162</v>
      </c>
      <c r="H21" s="130" t="s">
        <v>238</v>
      </c>
      <c r="I21" s="130" t="s">
        <v>239</v>
      </c>
      <c r="J21" s="130" t="s">
        <v>38</v>
      </c>
      <c r="K21" s="130" t="s">
        <v>39</v>
      </c>
      <c r="L21" s="130" t="s">
        <v>165</v>
      </c>
      <c r="M21" s="130" t="s">
        <v>40</v>
      </c>
      <c r="N21" s="132" t="s">
        <v>240</v>
      </c>
      <c r="O21" s="132"/>
      <c r="P21" s="132"/>
      <c r="Q21" s="132" t="s">
        <v>167</v>
      </c>
      <c r="R21" s="132" t="s">
        <v>167</v>
      </c>
      <c r="S21" s="132" t="s">
        <v>240</v>
      </c>
      <c r="T21" s="132" t="s">
        <v>240</v>
      </c>
      <c r="U21" s="132" t="s">
        <v>167</v>
      </c>
      <c r="V21" s="132" t="s">
        <v>241</v>
      </c>
      <c r="W21" s="132" t="s">
        <v>241</v>
      </c>
      <c r="X21" s="132" t="s">
        <v>241</v>
      </c>
      <c r="Y21" s="132" t="s">
        <v>241</v>
      </c>
      <c r="Z21" s="132" t="s">
        <v>167</v>
      </c>
      <c r="AA21" s="132" t="s">
        <v>167</v>
      </c>
    </row>
    <row r="22" spans="1:27" ht="24.95" hidden="1" customHeight="1" x14ac:dyDescent="0.25">
      <c r="A22" s="130" t="s">
        <v>159</v>
      </c>
      <c r="B22" s="131">
        <v>2024</v>
      </c>
      <c r="C22" s="130" t="s">
        <v>3</v>
      </c>
      <c r="D22" s="130" t="s">
        <v>33</v>
      </c>
      <c r="E22" s="130" t="s">
        <v>160</v>
      </c>
      <c r="F22" s="130" t="s">
        <v>161</v>
      </c>
      <c r="G22" s="130" t="s">
        <v>162</v>
      </c>
      <c r="H22" s="130" t="s">
        <v>242</v>
      </c>
      <c r="I22" s="130" t="s">
        <v>243</v>
      </c>
      <c r="J22" s="130" t="s">
        <v>38</v>
      </c>
      <c r="K22" s="130" t="s">
        <v>39</v>
      </c>
      <c r="L22" s="130" t="s">
        <v>165</v>
      </c>
      <c r="M22" s="130" t="s">
        <v>40</v>
      </c>
      <c r="N22" s="132" t="s">
        <v>244</v>
      </c>
      <c r="O22" s="132"/>
      <c r="P22" s="132"/>
      <c r="Q22" s="132" t="s">
        <v>167</v>
      </c>
      <c r="R22" s="132" t="s">
        <v>167</v>
      </c>
      <c r="S22" s="132" t="s">
        <v>244</v>
      </c>
      <c r="T22" s="132" t="s">
        <v>244</v>
      </c>
      <c r="U22" s="132" t="s">
        <v>167</v>
      </c>
      <c r="V22" s="132" t="s">
        <v>245</v>
      </c>
      <c r="W22" s="132" t="s">
        <v>245</v>
      </c>
      <c r="X22" s="132" t="s">
        <v>245</v>
      </c>
      <c r="Y22" s="132" t="s">
        <v>245</v>
      </c>
      <c r="Z22" s="132" t="s">
        <v>167</v>
      </c>
      <c r="AA22" s="132" t="s">
        <v>167</v>
      </c>
    </row>
    <row r="23" spans="1:27" ht="24.95" hidden="1" customHeight="1" x14ac:dyDescent="0.25">
      <c r="A23" s="130" t="s">
        <v>159</v>
      </c>
      <c r="B23" s="131">
        <v>2024</v>
      </c>
      <c r="C23" s="130" t="s">
        <v>3</v>
      </c>
      <c r="D23" s="130" t="s">
        <v>33</v>
      </c>
      <c r="E23" s="130" t="s">
        <v>160</v>
      </c>
      <c r="F23" s="130" t="s">
        <v>161</v>
      </c>
      <c r="G23" s="130" t="s">
        <v>162</v>
      </c>
      <c r="H23" s="130" t="s">
        <v>246</v>
      </c>
      <c r="I23" s="130" t="s">
        <v>247</v>
      </c>
      <c r="J23" s="130" t="s">
        <v>38</v>
      </c>
      <c r="K23" s="130" t="s">
        <v>39</v>
      </c>
      <c r="L23" s="130" t="s">
        <v>165</v>
      </c>
      <c r="M23" s="130" t="s">
        <v>40</v>
      </c>
      <c r="N23" s="132" t="s">
        <v>248</v>
      </c>
      <c r="O23" s="132"/>
      <c r="P23" s="132"/>
      <c r="Q23" s="132" t="s">
        <v>167</v>
      </c>
      <c r="R23" s="132" t="s">
        <v>167</v>
      </c>
      <c r="S23" s="132" t="s">
        <v>248</v>
      </c>
      <c r="T23" s="132" t="s">
        <v>248</v>
      </c>
      <c r="U23" s="132" t="s">
        <v>167</v>
      </c>
      <c r="V23" s="132" t="s">
        <v>167</v>
      </c>
      <c r="W23" s="132" t="s">
        <v>167</v>
      </c>
      <c r="X23" s="132" t="s">
        <v>167</v>
      </c>
      <c r="Y23" s="132" t="s">
        <v>167</v>
      </c>
      <c r="Z23" s="132" t="s">
        <v>167</v>
      </c>
      <c r="AA23" s="132" t="s">
        <v>167</v>
      </c>
    </row>
    <row r="24" spans="1:27" ht="24.95" hidden="1" customHeight="1" x14ac:dyDescent="0.25">
      <c r="A24" s="130" t="s">
        <v>159</v>
      </c>
      <c r="B24" s="131">
        <v>2024</v>
      </c>
      <c r="C24" s="130" t="s">
        <v>3</v>
      </c>
      <c r="D24" s="130" t="s">
        <v>33</v>
      </c>
      <c r="E24" s="130" t="s">
        <v>160</v>
      </c>
      <c r="F24" s="130" t="s">
        <v>161</v>
      </c>
      <c r="G24" s="130" t="s">
        <v>162</v>
      </c>
      <c r="H24" s="130" t="s">
        <v>249</v>
      </c>
      <c r="I24" s="130" t="s">
        <v>250</v>
      </c>
      <c r="J24" s="130" t="s">
        <v>38</v>
      </c>
      <c r="K24" s="130" t="s">
        <v>39</v>
      </c>
      <c r="L24" s="130" t="s">
        <v>165</v>
      </c>
      <c r="M24" s="130" t="s">
        <v>40</v>
      </c>
      <c r="N24" s="132" t="s">
        <v>251</v>
      </c>
      <c r="O24" s="132"/>
      <c r="P24" s="132"/>
      <c r="Q24" s="132" t="s">
        <v>167</v>
      </c>
      <c r="R24" s="132" t="s">
        <v>167</v>
      </c>
      <c r="S24" s="132" t="s">
        <v>251</v>
      </c>
      <c r="T24" s="132" t="s">
        <v>252</v>
      </c>
      <c r="U24" s="132" t="s">
        <v>253</v>
      </c>
      <c r="V24" s="132" t="s">
        <v>252</v>
      </c>
      <c r="W24" s="132" t="s">
        <v>252</v>
      </c>
      <c r="X24" s="132" t="s">
        <v>252</v>
      </c>
      <c r="Y24" s="132" t="s">
        <v>252</v>
      </c>
      <c r="Z24" s="132" t="s">
        <v>167</v>
      </c>
      <c r="AA24" s="132" t="s">
        <v>167</v>
      </c>
    </row>
    <row r="25" spans="1:27" ht="24.95" hidden="1" customHeight="1" x14ac:dyDescent="0.25">
      <c r="A25" s="130" t="s">
        <v>159</v>
      </c>
      <c r="B25" s="131">
        <v>2024</v>
      </c>
      <c r="C25" s="130" t="s">
        <v>3</v>
      </c>
      <c r="D25" s="130" t="s">
        <v>33</v>
      </c>
      <c r="E25" s="130" t="s">
        <v>160</v>
      </c>
      <c r="F25" s="130" t="s">
        <v>161</v>
      </c>
      <c r="G25" s="130" t="s">
        <v>162</v>
      </c>
      <c r="H25" s="130" t="s">
        <v>254</v>
      </c>
      <c r="I25" s="130" t="s">
        <v>255</v>
      </c>
      <c r="J25" s="130" t="s">
        <v>38</v>
      </c>
      <c r="K25" s="130" t="s">
        <v>39</v>
      </c>
      <c r="L25" s="130" t="s">
        <v>165</v>
      </c>
      <c r="M25" s="130" t="s">
        <v>40</v>
      </c>
      <c r="N25" s="132" t="s">
        <v>256</v>
      </c>
      <c r="O25" s="132"/>
      <c r="P25" s="132"/>
      <c r="Q25" s="132" t="s">
        <v>167</v>
      </c>
      <c r="R25" s="132" t="s">
        <v>167</v>
      </c>
      <c r="S25" s="132" t="s">
        <v>256</v>
      </c>
      <c r="T25" s="132" t="s">
        <v>167</v>
      </c>
      <c r="U25" s="132" t="s">
        <v>256</v>
      </c>
      <c r="V25" s="132"/>
      <c r="W25" s="132" t="s">
        <v>167</v>
      </c>
      <c r="X25" s="132" t="s">
        <v>167</v>
      </c>
      <c r="Y25" s="132" t="s">
        <v>167</v>
      </c>
      <c r="Z25" s="132" t="s">
        <v>167</v>
      </c>
      <c r="AA25" s="132" t="s">
        <v>167</v>
      </c>
    </row>
    <row r="26" spans="1:27" ht="24.95" hidden="1" customHeight="1" x14ac:dyDescent="0.25">
      <c r="A26" s="130" t="s">
        <v>159</v>
      </c>
      <c r="B26" s="131">
        <v>2024</v>
      </c>
      <c r="C26" s="130" t="s">
        <v>3</v>
      </c>
      <c r="D26" s="130" t="s">
        <v>33</v>
      </c>
      <c r="E26" s="130" t="s">
        <v>160</v>
      </c>
      <c r="F26" s="130" t="s">
        <v>161</v>
      </c>
      <c r="G26" s="130" t="s">
        <v>162</v>
      </c>
      <c r="H26" s="130" t="s">
        <v>257</v>
      </c>
      <c r="I26" s="130" t="s">
        <v>258</v>
      </c>
      <c r="J26" s="130" t="s">
        <v>38</v>
      </c>
      <c r="K26" s="130" t="s">
        <v>39</v>
      </c>
      <c r="L26" s="130" t="s">
        <v>165</v>
      </c>
      <c r="M26" s="130" t="s">
        <v>40</v>
      </c>
      <c r="N26" s="132" t="s">
        <v>259</v>
      </c>
      <c r="O26" s="132"/>
      <c r="P26" s="132"/>
      <c r="Q26" s="132" t="s">
        <v>167</v>
      </c>
      <c r="R26" s="132" t="s">
        <v>167</v>
      </c>
      <c r="S26" s="132" t="s">
        <v>259</v>
      </c>
      <c r="T26" s="132" t="s">
        <v>260</v>
      </c>
      <c r="U26" s="132" t="s">
        <v>261</v>
      </c>
      <c r="V26" s="132" t="s">
        <v>260</v>
      </c>
      <c r="W26" s="132" t="s">
        <v>260</v>
      </c>
      <c r="X26" s="132" t="s">
        <v>260</v>
      </c>
      <c r="Y26" s="132" t="s">
        <v>260</v>
      </c>
      <c r="Z26" s="132" t="s">
        <v>167</v>
      </c>
      <c r="AA26" s="132" t="s">
        <v>167</v>
      </c>
    </row>
    <row r="27" spans="1:27" ht="24.95" hidden="1" customHeight="1" x14ac:dyDescent="0.25">
      <c r="A27" s="130" t="s">
        <v>159</v>
      </c>
      <c r="B27" s="131">
        <v>2024</v>
      </c>
      <c r="C27" s="130" t="s">
        <v>3</v>
      </c>
      <c r="D27" s="130" t="s">
        <v>33</v>
      </c>
      <c r="E27" s="130" t="s">
        <v>160</v>
      </c>
      <c r="F27" s="130" t="s">
        <v>161</v>
      </c>
      <c r="G27" s="130" t="s">
        <v>162</v>
      </c>
      <c r="H27" s="130" t="s">
        <v>262</v>
      </c>
      <c r="I27" s="130" t="s">
        <v>263</v>
      </c>
      <c r="J27" s="130" t="s">
        <v>38</v>
      </c>
      <c r="K27" s="130" t="s">
        <v>39</v>
      </c>
      <c r="L27" s="130" t="s">
        <v>165</v>
      </c>
      <c r="M27" s="130" t="s">
        <v>40</v>
      </c>
      <c r="N27" s="132" t="s">
        <v>264</v>
      </c>
      <c r="O27" s="132"/>
      <c r="P27" s="132"/>
      <c r="Q27" s="132" t="s">
        <v>167</v>
      </c>
      <c r="R27" s="132" t="s">
        <v>167</v>
      </c>
      <c r="S27" s="132" t="s">
        <v>264</v>
      </c>
      <c r="T27" s="132" t="s">
        <v>265</v>
      </c>
      <c r="U27" s="132" t="s">
        <v>266</v>
      </c>
      <c r="V27" s="132" t="s">
        <v>265</v>
      </c>
      <c r="W27" s="132" t="s">
        <v>267</v>
      </c>
      <c r="X27" s="132" t="s">
        <v>267</v>
      </c>
      <c r="Y27" s="132" t="s">
        <v>267</v>
      </c>
      <c r="Z27" s="132" t="s">
        <v>167</v>
      </c>
      <c r="AA27" s="132" t="s">
        <v>167</v>
      </c>
    </row>
    <row r="28" spans="1:27" ht="24.95" hidden="1" customHeight="1" x14ac:dyDescent="0.25">
      <c r="A28" s="130" t="s">
        <v>159</v>
      </c>
      <c r="B28" s="131">
        <v>2024</v>
      </c>
      <c r="C28" s="130" t="s">
        <v>3</v>
      </c>
      <c r="D28" s="130" t="s">
        <v>33</v>
      </c>
      <c r="E28" s="130" t="s">
        <v>160</v>
      </c>
      <c r="F28" s="130" t="s">
        <v>161</v>
      </c>
      <c r="G28" s="130" t="s">
        <v>162</v>
      </c>
      <c r="H28" s="130" t="s">
        <v>268</v>
      </c>
      <c r="I28" s="130" t="s">
        <v>269</v>
      </c>
      <c r="J28" s="130" t="s">
        <v>38</v>
      </c>
      <c r="K28" s="130" t="s">
        <v>39</v>
      </c>
      <c r="L28" s="130" t="s">
        <v>165</v>
      </c>
      <c r="M28" s="130" t="s">
        <v>40</v>
      </c>
      <c r="N28" s="132" t="s">
        <v>270</v>
      </c>
      <c r="O28" s="132"/>
      <c r="P28" s="132"/>
      <c r="Q28" s="132" t="s">
        <v>167</v>
      </c>
      <c r="R28" s="132" t="s">
        <v>167</v>
      </c>
      <c r="S28" s="132" t="s">
        <v>270</v>
      </c>
      <c r="T28" s="132" t="s">
        <v>271</v>
      </c>
      <c r="U28" s="132" t="s">
        <v>272</v>
      </c>
      <c r="V28" s="132" t="s">
        <v>271</v>
      </c>
      <c r="W28" s="132" t="s">
        <v>271</v>
      </c>
      <c r="X28" s="132" t="s">
        <v>271</v>
      </c>
      <c r="Y28" s="132" t="s">
        <v>271</v>
      </c>
      <c r="Z28" s="132" t="s">
        <v>167</v>
      </c>
      <c r="AA28" s="132" t="s">
        <v>167</v>
      </c>
    </row>
    <row r="29" spans="1:27" ht="24.95" hidden="1" customHeight="1" x14ac:dyDescent="0.25">
      <c r="A29" s="130" t="s">
        <v>159</v>
      </c>
      <c r="B29" s="131">
        <v>2024</v>
      </c>
      <c r="C29" s="130" t="s">
        <v>3</v>
      </c>
      <c r="D29" s="130" t="s">
        <v>33</v>
      </c>
      <c r="E29" s="130" t="s">
        <v>160</v>
      </c>
      <c r="F29" s="130" t="s">
        <v>161</v>
      </c>
      <c r="G29" s="130" t="s">
        <v>162</v>
      </c>
      <c r="H29" s="130" t="s">
        <v>273</v>
      </c>
      <c r="I29" s="130" t="s">
        <v>274</v>
      </c>
      <c r="J29" s="130" t="s">
        <v>38</v>
      </c>
      <c r="K29" s="130" t="s">
        <v>39</v>
      </c>
      <c r="L29" s="130" t="s">
        <v>165</v>
      </c>
      <c r="M29" s="130" t="s">
        <v>40</v>
      </c>
      <c r="N29" s="132" t="s">
        <v>275</v>
      </c>
      <c r="O29" s="132"/>
      <c r="P29" s="132"/>
      <c r="Q29" s="132" t="s">
        <v>167</v>
      </c>
      <c r="R29" s="132" t="s">
        <v>167</v>
      </c>
      <c r="S29" s="132" t="s">
        <v>275</v>
      </c>
      <c r="T29" s="132" t="s">
        <v>276</v>
      </c>
      <c r="U29" s="132" t="s">
        <v>277</v>
      </c>
      <c r="V29" s="132" t="s">
        <v>276</v>
      </c>
      <c r="W29" s="132" t="s">
        <v>276</v>
      </c>
      <c r="X29" s="132" t="s">
        <v>276</v>
      </c>
      <c r="Y29" s="132" t="s">
        <v>276</v>
      </c>
      <c r="Z29" s="132" t="s">
        <v>167</v>
      </c>
      <c r="AA29" s="132" t="s">
        <v>167</v>
      </c>
    </row>
    <row r="30" spans="1:27" ht="24.95" hidden="1" customHeight="1" x14ac:dyDescent="0.25">
      <c r="A30" s="130" t="s">
        <v>159</v>
      </c>
      <c r="B30" s="131">
        <v>2024</v>
      </c>
      <c r="C30" s="130" t="s">
        <v>3</v>
      </c>
      <c r="D30" s="130" t="s">
        <v>33</v>
      </c>
      <c r="E30" s="130" t="s">
        <v>160</v>
      </c>
      <c r="F30" s="130" t="s">
        <v>161</v>
      </c>
      <c r="G30" s="130" t="s">
        <v>162</v>
      </c>
      <c r="H30" s="130" t="s">
        <v>278</v>
      </c>
      <c r="I30" s="130" t="s">
        <v>279</v>
      </c>
      <c r="J30" s="130" t="s">
        <v>38</v>
      </c>
      <c r="K30" s="130" t="s">
        <v>39</v>
      </c>
      <c r="L30" s="130" t="s">
        <v>165</v>
      </c>
      <c r="M30" s="130" t="s">
        <v>40</v>
      </c>
      <c r="N30" s="132" t="s">
        <v>280</v>
      </c>
      <c r="O30" s="132"/>
      <c r="P30" s="132"/>
      <c r="Q30" s="132" t="s">
        <v>167</v>
      </c>
      <c r="R30" s="132" t="s">
        <v>167</v>
      </c>
      <c r="S30" s="132" t="s">
        <v>280</v>
      </c>
      <c r="T30" s="132" t="s">
        <v>281</v>
      </c>
      <c r="U30" s="132" t="s">
        <v>282</v>
      </c>
      <c r="V30" s="132" t="s">
        <v>281</v>
      </c>
      <c r="W30" s="132" t="s">
        <v>281</v>
      </c>
      <c r="X30" s="132" t="s">
        <v>281</v>
      </c>
      <c r="Y30" s="132" t="s">
        <v>281</v>
      </c>
      <c r="Z30" s="132" t="s">
        <v>167</v>
      </c>
      <c r="AA30" s="132" t="s">
        <v>167</v>
      </c>
    </row>
    <row r="31" spans="1:27" ht="24.95" hidden="1" customHeight="1" x14ac:dyDescent="0.25">
      <c r="A31" s="130" t="s">
        <v>159</v>
      </c>
      <c r="B31" s="131">
        <v>2024</v>
      </c>
      <c r="C31" s="130" t="s">
        <v>3</v>
      </c>
      <c r="D31" s="130" t="s">
        <v>33</v>
      </c>
      <c r="E31" s="130" t="s">
        <v>160</v>
      </c>
      <c r="F31" s="130" t="s">
        <v>161</v>
      </c>
      <c r="G31" s="130" t="s">
        <v>162</v>
      </c>
      <c r="H31" s="130" t="s">
        <v>283</v>
      </c>
      <c r="I31" s="130" t="s">
        <v>284</v>
      </c>
      <c r="J31" s="130" t="s">
        <v>38</v>
      </c>
      <c r="K31" s="130" t="s">
        <v>39</v>
      </c>
      <c r="L31" s="130" t="s">
        <v>165</v>
      </c>
      <c r="M31" s="130" t="s">
        <v>40</v>
      </c>
      <c r="N31" s="132" t="s">
        <v>285</v>
      </c>
      <c r="O31" s="132"/>
      <c r="P31" s="132"/>
      <c r="Q31" s="132" t="s">
        <v>167</v>
      </c>
      <c r="R31" s="132" t="s">
        <v>167</v>
      </c>
      <c r="S31" s="132" t="s">
        <v>285</v>
      </c>
      <c r="T31" s="132" t="s">
        <v>167</v>
      </c>
      <c r="U31" s="132" t="s">
        <v>285</v>
      </c>
      <c r="V31" s="132"/>
      <c r="W31" s="132" t="s">
        <v>167</v>
      </c>
      <c r="X31" s="132" t="s">
        <v>167</v>
      </c>
      <c r="Y31" s="132" t="s">
        <v>167</v>
      </c>
      <c r="Z31" s="132" t="s">
        <v>167</v>
      </c>
      <c r="AA31" s="132" t="s">
        <v>167</v>
      </c>
    </row>
    <row r="32" spans="1:27" ht="24.95" hidden="1" customHeight="1" x14ac:dyDescent="0.25">
      <c r="A32" s="130" t="s">
        <v>159</v>
      </c>
      <c r="B32" s="131">
        <v>2024</v>
      </c>
      <c r="C32" s="130" t="s">
        <v>3</v>
      </c>
      <c r="D32" s="130" t="s">
        <v>33</v>
      </c>
      <c r="E32" s="130" t="s">
        <v>160</v>
      </c>
      <c r="F32" s="130" t="s">
        <v>161</v>
      </c>
      <c r="G32" s="130" t="s">
        <v>162</v>
      </c>
      <c r="H32" s="130" t="s">
        <v>286</v>
      </c>
      <c r="I32" s="130" t="s">
        <v>287</v>
      </c>
      <c r="J32" s="130" t="s">
        <v>38</v>
      </c>
      <c r="K32" s="130" t="s">
        <v>39</v>
      </c>
      <c r="L32" s="130" t="s">
        <v>165</v>
      </c>
      <c r="M32" s="130" t="s">
        <v>40</v>
      </c>
      <c r="N32" s="132" t="s">
        <v>288</v>
      </c>
      <c r="O32" s="132"/>
      <c r="P32" s="132"/>
      <c r="Q32" s="132" t="s">
        <v>167</v>
      </c>
      <c r="R32" s="132" t="s">
        <v>167</v>
      </c>
      <c r="S32" s="132" t="s">
        <v>288</v>
      </c>
      <c r="T32" s="132" t="s">
        <v>289</v>
      </c>
      <c r="U32" s="132" t="s">
        <v>290</v>
      </c>
      <c r="V32" s="132" t="s">
        <v>291</v>
      </c>
      <c r="W32" s="132" t="s">
        <v>291</v>
      </c>
      <c r="X32" s="132" t="s">
        <v>291</v>
      </c>
      <c r="Y32" s="132" t="s">
        <v>291</v>
      </c>
      <c r="Z32" s="132" t="s">
        <v>167</v>
      </c>
      <c r="AA32" s="132" t="s">
        <v>167</v>
      </c>
    </row>
    <row r="33" spans="1:27" ht="24.95" hidden="1" customHeight="1" x14ac:dyDescent="0.25">
      <c r="A33" s="130" t="s">
        <v>159</v>
      </c>
      <c r="B33" s="131">
        <v>2024</v>
      </c>
      <c r="C33" s="130" t="s">
        <v>3</v>
      </c>
      <c r="D33" s="130" t="s">
        <v>33</v>
      </c>
      <c r="E33" s="130" t="s">
        <v>160</v>
      </c>
      <c r="F33" s="130" t="s">
        <v>161</v>
      </c>
      <c r="G33" s="130" t="s">
        <v>162</v>
      </c>
      <c r="H33" s="130" t="s">
        <v>292</v>
      </c>
      <c r="I33" s="130" t="s">
        <v>293</v>
      </c>
      <c r="J33" s="130" t="s">
        <v>38</v>
      </c>
      <c r="K33" s="130" t="s">
        <v>39</v>
      </c>
      <c r="L33" s="130" t="s">
        <v>165</v>
      </c>
      <c r="M33" s="130" t="s">
        <v>40</v>
      </c>
      <c r="N33" s="132" t="s">
        <v>294</v>
      </c>
      <c r="O33" s="132"/>
      <c r="P33" s="132"/>
      <c r="Q33" s="132" t="s">
        <v>167</v>
      </c>
      <c r="R33" s="132" t="s">
        <v>167</v>
      </c>
      <c r="S33" s="132" t="s">
        <v>294</v>
      </c>
      <c r="T33" s="132" t="s">
        <v>295</v>
      </c>
      <c r="U33" s="132" t="s">
        <v>296</v>
      </c>
      <c r="V33" s="132" t="s">
        <v>297</v>
      </c>
      <c r="W33" s="132" t="s">
        <v>271</v>
      </c>
      <c r="X33" s="132" t="s">
        <v>271</v>
      </c>
      <c r="Y33" s="132" t="s">
        <v>271</v>
      </c>
      <c r="Z33" s="132" t="s">
        <v>167</v>
      </c>
      <c r="AA33" s="132" t="s">
        <v>167</v>
      </c>
    </row>
    <row r="34" spans="1:27" ht="24.95" hidden="1" customHeight="1" x14ac:dyDescent="0.25">
      <c r="A34" s="130" t="s">
        <v>159</v>
      </c>
      <c r="B34" s="131">
        <v>2024</v>
      </c>
      <c r="C34" s="130" t="s">
        <v>3</v>
      </c>
      <c r="D34" s="130" t="s">
        <v>33</v>
      </c>
      <c r="E34" s="130" t="s">
        <v>160</v>
      </c>
      <c r="F34" s="130" t="s">
        <v>161</v>
      </c>
      <c r="G34" s="130" t="s">
        <v>162</v>
      </c>
      <c r="H34" s="130" t="s">
        <v>298</v>
      </c>
      <c r="I34" s="130" t="s">
        <v>299</v>
      </c>
      <c r="J34" s="130" t="s">
        <v>38</v>
      </c>
      <c r="K34" s="130" t="s">
        <v>39</v>
      </c>
      <c r="L34" s="130" t="s">
        <v>165</v>
      </c>
      <c r="M34" s="130" t="s">
        <v>40</v>
      </c>
      <c r="N34" s="132" t="s">
        <v>300</v>
      </c>
      <c r="O34" s="132"/>
      <c r="P34" s="132"/>
      <c r="Q34" s="132" t="s">
        <v>167</v>
      </c>
      <c r="R34" s="132" t="s">
        <v>167</v>
      </c>
      <c r="S34" s="132" t="s">
        <v>300</v>
      </c>
      <c r="T34" s="132" t="s">
        <v>267</v>
      </c>
      <c r="U34" s="132" t="s">
        <v>301</v>
      </c>
      <c r="V34" s="132" t="s">
        <v>267</v>
      </c>
      <c r="W34" s="132" t="s">
        <v>267</v>
      </c>
      <c r="X34" s="132" t="s">
        <v>267</v>
      </c>
      <c r="Y34" s="132" t="s">
        <v>267</v>
      </c>
      <c r="Z34" s="132" t="s">
        <v>167</v>
      </c>
      <c r="AA34" s="132" t="s">
        <v>167</v>
      </c>
    </row>
    <row r="35" spans="1:27" ht="24.95" hidden="1" customHeight="1" x14ac:dyDescent="0.25">
      <c r="A35" s="130" t="s">
        <v>159</v>
      </c>
      <c r="B35" s="131">
        <v>2024</v>
      </c>
      <c r="C35" s="130" t="s">
        <v>3</v>
      </c>
      <c r="D35" s="130" t="s">
        <v>33</v>
      </c>
      <c r="E35" s="130" t="s">
        <v>160</v>
      </c>
      <c r="F35" s="130" t="s">
        <v>161</v>
      </c>
      <c r="G35" s="130" t="s">
        <v>162</v>
      </c>
      <c r="H35" s="130" t="s">
        <v>302</v>
      </c>
      <c r="I35" s="130" t="s">
        <v>303</v>
      </c>
      <c r="J35" s="130" t="s">
        <v>38</v>
      </c>
      <c r="K35" s="130" t="s">
        <v>39</v>
      </c>
      <c r="L35" s="130" t="s">
        <v>165</v>
      </c>
      <c r="M35" s="130" t="s">
        <v>40</v>
      </c>
      <c r="N35" s="132" t="s">
        <v>304</v>
      </c>
      <c r="O35" s="132"/>
      <c r="P35" s="132"/>
      <c r="Q35" s="132" t="s">
        <v>167</v>
      </c>
      <c r="R35" s="132" t="s">
        <v>167</v>
      </c>
      <c r="S35" s="132" t="s">
        <v>304</v>
      </c>
      <c r="T35" s="132" t="s">
        <v>304</v>
      </c>
      <c r="U35" s="132" t="s">
        <v>167</v>
      </c>
      <c r="V35" s="132" t="s">
        <v>305</v>
      </c>
      <c r="W35" s="132" t="s">
        <v>305</v>
      </c>
      <c r="X35" s="132" t="s">
        <v>305</v>
      </c>
      <c r="Y35" s="132" t="s">
        <v>305</v>
      </c>
      <c r="Z35" s="132" t="s">
        <v>167</v>
      </c>
      <c r="AA35" s="132" t="s">
        <v>167</v>
      </c>
    </row>
    <row r="36" spans="1:27" ht="24.95" hidden="1" customHeight="1" x14ac:dyDescent="0.25">
      <c r="A36" s="130" t="s">
        <v>159</v>
      </c>
      <c r="B36" s="131">
        <v>2024</v>
      </c>
      <c r="C36" s="130" t="s">
        <v>3</v>
      </c>
      <c r="D36" s="130" t="s">
        <v>33</v>
      </c>
      <c r="E36" s="130" t="s">
        <v>160</v>
      </c>
      <c r="F36" s="130" t="s">
        <v>161</v>
      </c>
      <c r="G36" s="130" t="s">
        <v>162</v>
      </c>
      <c r="H36" s="130" t="s">
        <v>306</v>
      </c>
      <c r="I36" s="130" t="s">
        <v>307</v>
      </c>
      <c r="J36" s="130" t="s">
        <v>38</v>
      </c>
      <c r="K36" s="130" t="s">
        <v>39</v>
      </c>
      <c r="L36" s="130" t="s">
        <v>165</v>
      </c>
      <c r="M36" s="130" t="s">
        <v>40</v>
      </c>
      <c r="N36" s="132" t="s">
        <v>308</v>
      </c>
      <c r="O36" s="132"/>
      <c r="P36" s="132"/>
      <c r="Q36" s="132" t="s">
        <v>167</v>
      </c>
      <c r="R36" s="132" t="s">
        <v>167</v>
      </c>
      <c r="S36" s="132" t="s">
        <v>308</v>
      </c>
      <c r="T36" s="132" t="s">
        <v>309</v>
      </c>
      <c r="U36" s="132" t="s">
        <v>270</v>
      </c>
      <c r="V36" s="132" t="s">
        <v>310</v>
      </c>
      <c r="W36" s="132" t="s">
        <v>167</v>
      </c>
      <c r="X36" s="132" t="s">
        <v>167</v>
      </c>
      <c r="Y36" s="132" t="s">
        <v>167</v>
      </c>
      <c r="Z36" s="132" t="s">
        <v>167</v>
      </c>
      <c r="AA36" s="132" t="s">
        <v>167</v>
      </c>
    </row>
    <row r="37" spans="1:27" ht="24.95" hidden="1" customHeight="1" x14ac:dyDescent="0.25">
      <c r="A37" s="130" t="s">
        <v>159</v>
      </c>
      <c r="B37" s="131">
        <v>2024</v>
      </c>
      <c r="C37" s="130" t="s">
        <v>3</v>
      </c>
      <c r="D37" s="130" t="s">
        <v>33</v>
      </c>
      <c r="E37" s="130" t="s">
        <v>160</v>
      </c>
      <c r="F37" s="130" t="s">
        <v>161</v>
      </c>
      <c r="G37" s="130" t="s">
        <v>162</v>
      </c>
      <c r="H37" s="130" t="s">
        <v>311</v>
      </c>
      <c r="I37" s="130" t="s">
        <v>312</v>
      </c>
      <c r="J37" s="130" t="s">
        <v>38</v>
      </c>
      <c r="K37" s="130" t="s">
        <v>39</v>
      </c>
      <c r="L37" s="130" t="s">
        <v>165</v>
      </c>
      <c r="M37" s="130" t="s">
        <v>40</v>
      </c>
      <c r="N37" s="132" t="s">
        <v>313</v>
      </c>
      <c r="O37" s="132"/>
      <c r="P37" s="132"/>
      <c r="Q37" s="132" t="s">
        <v>167</v>
      </c>
      <c r="R37" s="132" t="s">
        <v>167</v>
      </c>
      <c r="S37" s="132" t="s">
        <v>313</v>
      </c>
      <c r="T37" s="132" t="s">
        <v>314</v>
      </c>
      <c r="U37" s="132" t="s">
        <v>315</v>
      </c>
      <c r="V37" s="132" t="s">
        <v>314</v>
      </c>
      <c r="W37" s="132" t="s">
        <v>314</v>
      </c>
      <c r="X37" s="132" t="s">
        <v>314</v>
      </c>
      <c r="Y37" s="132" t="s">
        <v>314</v>
      </c>
      <c r="Z37" s="132" t="s">
        <v>167</v>
      </c>
      <c r="AA37" s="132" t="s">
        <v>167</v>
      </c>
    </row>
    <row r="38" spans="1:27" ht="24.95" hidden="1" customHeight="1" x14ac:dyDescent="0.25">
      <c r="A38" s="130" t="s">
        <v>159</v>
      </c>
      <c r="B38" s="131">
        <v>2024</v>
      </c>
      <c r="C38" s="130" t="s">
        <v>3</v>
      </c>
      <c r="D38" s="130" t="s">
        <v>33</v>
      </c>
      <c r="E38" s="130" t="s">
        <v>160</v>
      </c>
      <c r="F38" s="130" t="s">
        <v>161</v>
      </c>
      <c r="G38" s="130" t="s">
        <v>162</v>
      </c>
      <c r="H38" s="130" t="s">
        <v>316</v>
      </c>
      <c r="I38" s="130" t="s">
        <v>317</v>
      </c>
      <c r="J38" s="130" t="s">
        <v>38</v>
      </c>
      <c r="K38" s="130" t="s">
        <v>39</v>
      </c>
      <c r="L38" s="130" t="s">
        <v>165</v>
      </c>
      <c r="M38" s="130" t="s">
        <v>40</v>
      </c>
      <c r="N38" s="132" t="s">
        <v>318</v>
      </c>
      <c r="O38" s="132"/>
      <c r="P38" s="132"/>
      <c r="Q38" s="132" t="s">
        <v>167</v>
      </c>
      <c r="R38" s="132" t="s">
        <v>167</v>
      </c>
      <c r="S38" s="132" t="s">
        <v>318</v>
      </c>
      <c r="T38" s="132" t="s">
        <v>318</v>
      </c>
      <c r="U38" s="132" t="s">
        <v>167</v>
      </c>
      <c r="V38" s="132" t="s">
        <v>167</v>
      </c>
      <c r="W38" s="132" t="s">
        <v>167</v>
      </c>
      <c r="X38" s="132" t="s">
        <v>167</v>
      </c>
      <c r="Y38" s="132" t="s">
        <v>167</v>
      </c>
      <c r="Z38" s="132" t="s">
        <v>167</v>
      </c>
      <c r="AA38" s="132" t="s">
        <v>167</v>
      </c>
    </row>
    <row r="39" spans="1:27" ht="24.95" hidden="1" customHeight="1" x14ac:dyDescent="0.25">
      <c r="A39" s="130" t="s">
        <v>159</v>
      </c>
      <c r="B39" s="131">
        <v>2024</v>
      </c>
      <c r="C39" s="130" t="s">
        <v>3</v>
      </c>
      <c r="D39" s="130" t="s">
        <v>33</v>
      </c>
      <c r="E39" s="130" t="s">
        <v>160</v>
      </c>
      <c r="F39" s="130" t="s">
        <v>161</v>
      </c>
      <c r="G39" s="130" t="s">
        <v>162</v>
      </c>
      <c r="H39" s="130" t="s">
        <v>319</v>
      </c>
      <c r="I39" s="130" t="s">
        <v>320</v>
      </c>
      <c r="J39" s="130" t="s">
        <v>38</v>
      </c>
      <c r="K39" s="130" t="s">
        <v>39</v>
      </c>
      <c r="L39" s="130" t="s">
        <v>165</v>
      </c>
      <c r="M39" s="130" t="s">
        <v>40</v>
      </c>
      <c r="N39" s="132" t="s">
        <v>321</v>
      </c>
      <c r="O39" s="132"/>
      <c r="P39" s="132"/>
      <c r="Q39" s="132" t="s">
        <v>167</v>
      </c>
      <c r="R39" s="132" t="s">
        <v>167</v>
      </c>
      <c r="S39" s="132" t="s">
        <v>321</v>
      </c>
      <c r="T39" s="132" t="s">
        <v>322</v>
      </c>
      <c r="U39" s="132" t="s">
        <v>323</v>
      </c>
      <c r="V39" s="132" t="s">
        <v>322</v>
      </c>
      <c r="W39" s="132" t="s">
        <v>322</v>
      </c>
      <c r="X39" s="132" t="s">
        <v>322</v>
      </c>
      <c r="Y39" s="132" t="s">
        <v>322</v>
      </c>
      <c r="Z39" s="132" t="s">
        <v>167</v>
      </c>
      <c r="AA39" s="132" t="s">
        <v>167</v>
      </c>
    </row>
    <row r="40" spans="1:27" ht="24.95" hidden="1" customHeight="1" x14ac:dyDescent="0.25">
      <c r="A40" s="130" t="s">
        <v>159</v>
      </c>
      <c r="B40" s="131">
        <v>2024</v>
      </c>
      <c r="C40" s="130" t="s">
        <v>3</v>
      </c>
      <c r="D40" s="130" t="s">
        <v>33</v>
      </c>
      <c r="E40" s="130" t="s">
        <v>160</v>
      </c>
      <c r="F40" s="130" t="s">
        <v>161</v>
      </c>
      <c r="G40" s="130" t="s">
        <v>162</v>
      </c>
      <c r="H40" s="130" t="s">
        <v>324</v>
      </c>
      <c r="I40" s="130" t="s">
        <v>325</v>
      </c>
      <c r="J40" s="130" t="s">
        <v>38</v>
      </c>
      <c r="K40" s="130" t="s">
        <v>39</v>
      </c>
      <c r="L40" s="130" t="s">
        <v>165</v>
      </c>
      <c r="M40" s="130" t="s">
        <v>40</v>
      </c>
      <c r="N40" s="132" t="s">
        <v>326</v>
      </c>
      <c r="O40" s="132" t="s">
        <v>167</v>
      </c>
      <c r="P40" s="132" t="s">
        <v>300</v>
      </c>
      <c r="Q40" s="132" t="s">
        <v>167</v>
      </c>
      <c r="R40" s="132" t="s">
        <v>167</v>
      </c>
      <c r="S40" s="132" t="s">
        <v>327</v>
      </c>
      <c r="T40" s="132" t="s">
        <v>328</v>
      </c>
      <c r="U40" s="132" t="s">
        <v>329</v>
      </c>
      <c r="V40" s="132" t="s">
        <v>330</v>
      </c>
      <c r="W40" s="132" t="s">
        <v>270</v>
      </c>
      <c r="X40" s="132" t="s">
        <v>270</v>
      </c>
      <c r="Y40" s="132" t="s">
        <v>270</v>
      </c>
      <c r="Z40" s="132" t="s">
        <v>167</v>
      </c>
      <c r="AA40" s="132" t="s">
        <v>167</v>
      </c>
    </row>
    <row r="41" spans="1:27" ht="24.95" hidden="1" customHeight="1" x14ac:dyDescent="0.25">
      <c r="A41" s="130" t="s">
        <v>159</v>
      </c>
      <c r="B41" s="131">
        <v>2024</v>
      </c>
      <c r="C41" s="130" t="s">
        <v>3</v>
      </c>
      <c r="D41" s="130" t="s">
        <v>33</v>
      </c>
      <c r="E41" s="130" t="s">
        <v>160</v>
      </c>
      <c r="F41" s="130" t="s">
        <v>161</v>
      </c>
      <c r="G41" s="130" t="s">
        <v>162</v>
      </c>
      <c r="H41" s="130" t="s">
        <v>331</v>
      </c>
      <c r="I41" s="130" t="s">
        <v>332</v>
      </c>
      <c r="J41" s="130" t="s">
        <v>38</v>
      </c>
      <c r="K41" s="130" t="s">
        <v>39</v>
      </c>
      <c r="L41" s="130" t="s">
        <v>165</v>
      </c>
      <c r="M41" s="130" t="s">
        <v>40</v>
      </c>
      <c r="N41" s="132" t="s">
        <v>333</v>
      </c>
      <c r="O41" s="132"/>
      <c r="P41" s="132"/>
      <c r="Q41" s="132" t="s">
        <v>167</v>
      </c>
      <c r="R41" s="132" t="s">
        <v>167</v>
      </c>
      <c r="S41" s="132" t="s">
        <v>333</v>
      </c>
      <c r="T41" s="132" t="s">
        <v>334</v>
      </c>
      <c r="U41" s="132" t="s">
        <v>335</v>
      </c>
      <c r="V41" s="132" t="s">
        <v>336</v>
      </c>
      <c r="W41" s="132" t="s">
        <v>337</v>
      </c>
      <c r="X41" s="132" t="s">
        <v>337</v>
      </c>
      <c r="Y41" s="132" t="s">
        <v>337</v>
      </c>
      <c r="Z41" s="132" t="s">
        <v>167</v>
      </c>
      <c r="AA41" s="132" t="s">
        <v>167</v>
      </c>
    </row>
    <row r="42" spans="1:27" ht="24.95" hidden="1" customHeight="1" x14ac:dyDescent="0.25">
      <c r="A42" s="130" t="s">
        <v>159</v>
      </c>
      <c r="B42" s="131">
        <v>2024</v>
      </c>
      <c r="C42" s="130" t="s">
        <v>3</v>
      </c>
      <c r="D42" s="130" t="s">
        <v>33</v>
      </c>
      <c r="E42" s="130" t="s">
        <v>160</v>
      </c>
      <c r="F42" s="130" t="s">
        <v>161</v>
      </c>
      <c r="G42" s="130" t="s">
        <v>162</v>
      </c>
      <c r="H42" s="130" t="s">
        <v>338</v>
      </c>
      <c r="I42" s="130" t="s">
        <v>339</v>
      </c>
      <c r="J42" s="130" t="s">
        <v>38</v>
      </c>
      <c r="K42" s="130" t="s">
        <v>39</v>
      </c>
      <c r="L42" s="130" t="s">
        <v>165</v>
      </c>
      <c r="M42" s="130" t="s">
        <v>40</v>
      </c>
      <c r="N42" s="132" t="s">
        <v>340</v>
      </c>
      <c r="O42" s="132"/>
      <c r="P42" s="132"/>
      <c r="Q42" s="132" t="s">
        <v>167</v>
      </c>
      <c r="R42" s="132" t="s">
        <v>167</v>
      </c>
      <c r="S42" s="132" t="s">
        <v>340</v>
      </c>
      <c r="T42" s="132" t="s">
        <v>341</v>
      </c>
      <c r="U42" s="132" t="s">
        <v>342</v>
      </c>
      <c r="V42" s="132" t="s">
        <v>341</v>
      </c>
      <c r="W42" s="132" t="s">
        <v>167</v>
      </c>
      <c r="X42" s="132" t="s">
        <v>167</v>
      </c>
      <c r="Y42" s="132" t="s">
        <v>167</v>
      </c>
      <c r="Z42" s="132" t="s">
        <v>167</v>
      </c>
      <c r="AA42" s="132" t="s">
        <v>167</v>
      </c>
    </row>
    <row r="43" spans="1:27" ht="24.95" hidden="1" customHeight="1" x14ac:dyDescent="0.25">
      <c r="A43" s="130" t="s">
        <v>159</v>
      </c>
      <c r="B43" s="131">
        <v>2024</v>
      </c>
      <c r="C43" s="130" t="s">
        <v>3</v>
      </c>
      <c r="D43" s="130" t="s">
        <v>33</v>
      </c>
      <c r="E43" s="130" t="s">
        <v>160</v>
      </c>
      <c r="F43" s="130" t="s">
        <v>161</v>
      </c>
      <c r="G43" s="130" t="s">
        <v>162</v>
      </c>
      <c r="H43" s="130" t="s">
        <v>343</v>
      </c>
      <c r="I43" s="130" t="s">
        <v>344</v>
      </c>
      <c r="J43" s="130" t="s">
        <v>38</v>
      </c>
      <c r="K43" s="130" t="s">
        <v>39</v>
      </c>
      <c r="L43" s="130" t="s">
        <v>165</v>
      </c>
      <c r="M43" s="130" t="s">
        <v>40</v>
      </c>
      <c r="N43" s="132" t="s">
        <v>318</v>
      </c>
      <c r="O43" s="132"/>
      <c r="P43" s="132"/>
      <c r="Q43" s="132" t="s">
        <v>167</v>
      </c>
      <c r="R43" s="132" t="s">
        <v>167</v>
      </c>
      <c r="S43" s="132" t="s">
        <v>318</v>
      </c>
      <c r="T43" s="132" t="s">
        <v>345</v>
      </c>
      <c r="U43" s="132" t="s">
        <v>346</v>
      </c>
      <c r="V43" s="132" t="s">
        <v>345</v>
      </c>
      <c r="W43" s="132" t="s">
        <v>347</v>
      </c>
      <c r="X43" s="132" t="s">
        <v>347</v>
      </c>
      <c r="Y43" s="132" t="s">
        <v>347</v>
      </c>
      <c r="Z43" s="132" t="s">
        <v>167</v>
      </c>
      <c r="AA43" s="132" t="s">
        <v>167</v>
      </c>
    </row>
    <row r="44" spans="1:27" ht="24.95" hidden="1" customHeight="1" x14ac:dyDescent="0.25">
      <c r="A44" s="130" t="s">
        <v>159</v>
      </c>
      <c r="B44" s="131">
        <v>2024</v>
      </c>
      <c r="C44" s="130" t="s">
        <v>3</v>
      </c>
      <c r="D44" s="130" t="s">
        <v>33</v>
      </c>
      <c r="E44" s="130" t="s">
        <v>160</v>
      </c>
      <c r="F44" s="130" t="s">
        <v>161</v>
      </c>
      <c r="G44" s="130" t="s">
        <v>162</v>
      </c>
      <c r="H44" s="130" t="s">
        <v>348</v>
      </c>
      <c r="I44" s="130" t="s">
        <v>349</v>
      </c>
      <c r="J44" s="130" t="s">
        <v>38</v>
      </c>
      <c r="K44" s="130" t="s">
        <v>39</v>
      </c>
      <c r="L44" s="130" t="s">
        <v>165</v>
      </c>
      <c r="M44" s="130" t="s">
        <v>40</v>
      </c>
      <c r="N44" s="132" t="s">
        <v>318</v>
      </c>
      <c r="O44" s="132"/>
      <c r="P44" s="132"/>
      <c r="Q44" s="132" t="s">
        <v>167</v>
      </c>
      <c r="R44" s="132" t="s">
        <v>167</v>
      </c>
      <c r="S44" s="132" t="s">
        <v>318</v>
      </c>
      <c r="T44" s="132" t="s">
        <v>167</v>
      </c>
      <c r="U44" s="132" t="s">
        <v>318</v>
      </c>
      <c r="V44" s="132"/>
      <c r="W44" s="132" t="s">
        <v>167</v>
      </c>
      <c r="X44" s="132" t="s">
        <v>167</v>
      </c>
      <c r="Y44" s="132" t="s">
        <v>167</v>
      </c>
      <c r="Z44" s="132" t="s">
        <v>167</v>
      </c>
      <c r="AA44" s="132" t="s">
        <v>167</v>
      </c>
    </row>
    <row r="45" spans="1:27" ht="24.95" hidden="1" customHeight="1" x14ac:dyDescent="0.25">
      <c r="A45" s="130" t="s">
        <v>159</v>
      </c>
      <c r="B45" s="131">
        <v>2024</v>
      </c>
      <c r="C45" s="130" t="s">
        <v>3</v>
      </c>
      <c r="D45" s="130" t="s">
        <v>33</v>
      </c>
      <c r="E45" s="130" t="s">
        <v>160</v>
      </c>
      <c r="F45" s="130" t="s">
        <v>161</v>
      </c>
      <c r="G45" s="130" t="s">
        <v>162</v>
      </c>
      <c r="H45" s="130" t="s">
        <v>350</v>
      </c>
      <c r="I45" s="130" t="s">
        <v>351</v>
      </c>
      <c r="J45" s="130" t="s">
        <v>38</v>
      </c>
      <c r="K45" s="130" t="s">
        <v>39</v>
      </c>
      <c r="L45" s="130" t="s">
        <v>165</v>
      </c>
      <c r="M45" s="130" t="s">
        <v>40</v>
      </c>
      <c r="N45" s="132" t="s">
        <v>318</v>
      </c>
      <c r="O45" s="132"/>
      <c r="P45" s="132"/>
      <c r="Q45" s="132" t="s">
        <v>167</v>
      </c>
      <c r="R45" s="132" t="s">
        <v>167</v>
      </c>
      <c r="S45" s="132" t="s">
        <v>318</v>
      </c>
      <c r="T45" s="132" t="s">
        <v>167</v>
      </c>
      <c r="U45" s="132" t="s">
        <v>318</v>
      </c>
      <c r="V45" s="132"/>
      <c r="W45" s="132" t="s">
        <v>167</v>
      </c>
      <c r="X45" s="132" t="s">
        <v>167</v>
      </c>
      <c r="Y45" s="132" t="s">
        <v>167</v>
      </c>
      <c r="Z45" s="132" t="s">
        <v>167</v>
      </c>
      <c r="AA45" s="132" t="s">
        <v>167</v>
      </c>
    </row>
    <row r="46" spans="1:27" ht="24.95" hidden="1" customHeight="1" x14ac:dyDescent="0.25">
      <c r="A46" s="130" t="s">
        <v>159</v>
      </c>
      <c r="B46" s="131">
        <v>2024</v>
      </c>
      <c r="C46" s="130" t="s">
        <v>3</v>
      </c>
      <c r="D46" s="130" t="s">
        <v>33</v>
      </c>
      <c r="E46" s="130" t="s">
        <v>160</v>
      </c>
      <c r="F46" s="130" t="s">
        <v>161</v>
      </c>
      <c r="G46" s="130" t="s">
        <v>162</v>
      </c>
      <c r="H46" s="130" t="s">
        <v>352</v>
      </c>
      <c r="I46" s="130" t="s">
        <v>353</v>
      </c>
      <c r="J46" s="130" t="s">
        <v>38</v>
      </c>
      <c r="K46" s="130" t="s">
        <v>39</v>
      </c>
      <c r="L46" s="130" t="s">
        <v>165</v>
      </c>
      <c r="M46" s="130" t="s">
        <v>40</v>
      </c>
      <c r="N46" s="132" t="s">
        <v>354</v>
      </c>
      <c r="O46" s="132"/>
      <c r="P46" s="132"/>
      <c r="Q46" s="132" t="s">
        <v>167</v>
      </c>
      <c r="R46" s="132" t="s">
        <v>167</v>
      </c>
      <c r="S46" s="132" t="s">
        <v>354</v>
      </c>
      <c r="T46" s="132" t="s">
        <v>355</v>
      </c>
      <c r="U46" s="132" t="s">
        <v>356</v>
      </c>
      <c r="V46" s="132" t="s">
        <v>357</v>
      </c>
      <c r="W46" s="132" t="s">
        <v>357</v>
      </c>
      <c r="X46" s="132" t="s">
        <v>357</v>
      </c>
      <c r="Y46" s="132" t="s">
        <v>357</v>
      </c>
      <c r="Z46" s="132" t="s">
        <v>167</v>
      </c>
      <c r="AA46" s="132" t="s">
        <v>167</v>
      </c>
    </row>
    <row r="47" spans="1:27" ht="24.95" hidden="1" customHeight="1" x14ac:dyDescent="0.25">
      <c r="A47" s="130" t="s">
        <v>159</v>
      </c>
      <c r="B47" s="131">
        <v>2024</v>
      </c>
      <c r="C47" s="130" t="s">
        <v>3</v>
      </c>
      <c r="D47" s="130" t="s">
        <v>33</v>
      </c>
      <c r="E47" s="130" t="s">
        <v>160</v>
      </c>
      <c r="F47" s="130" t="s">
        <v>161</v>
      </c>
      <c r="G47" s="130" t="s">
        <v>162</v>
      </c>
      <c r="H47" s="130" t="s">
        <v>358</v>
      </c>
      <c r="I47" s="130" t="s">
        <v>359</v>
      </c>
      <c r="J47" s="130" t="s">
        <v>38</v>
      </c>
      <c r="K47" s="130" t="s">
        <v>39</v>
      </c>
      <c r="L47" s="130" t="s">
        <v>165</v>
      </c>
      <c r="M47" s="130" t="s">
        <v>40</v>
      </c>
      <c r="N47" s="132" t="s">
        <v>360</v>
      </c>
      <c r="O47" s="132"/>
      <c r="P47" s="132"/>
      <c r="Q47" s="132" t="s">
        <v>167</v>
      </c>
      <c r="R47" s="132" t="s">
        <v>167</v>
      </c>
      <c r="S47" s="132" t="s">
        <v>360</v>
      </c>
      <c r="T47" s="132" t="s">
        <v>167</v>
      </c>
      <c r="U47" s="132" t="s">
        <v>360</v>
      </c>
      <c r="V47" s="132"/>
      <c r="W47" s="132" t="s">
        <v>167</v>
      </c>
      <c r="X47" s="132" t="s">
        <v>167</v>
      </c>
      <c r="Y47" s="132" t="s">
        <v>167</v>
      </c>
      <c r="Z47" s="132" t="s">
        <v>167</v>
      </c>
      <c r="AA47" s="132" t="s">
        <v>167</v>
      </c>
    </row>
    <row r="48" spans="1:27" ht="24.95" hidden="1" customHeight="1" x14ac:dyDescent="0.25">
      <c r="A48" s="130" t="s">
        <v>159</v>
      </c>
      <c r="B48" s="131">
        <v>2024</v>
      </c>
      <c r="C48" s="130" t="s">
        <v>3</v>
      </c>
      <c r="D48" s="130" t="s">
        <v>33</v>
      </c>
      <c r="E48" s="130" t="s">
        <v>160</v>
      </c>
      <c r="F48" s="130" t="s">
        <v>161</v>
      </c>
      <c r="G48" s="130" t="s">
        <v>162</v>
      </c>
      <c r="H48" s="130" t="s">
        <v>361</v>
      </c>
      <c r="I48" s="130" t="s">
        <v>362</v>
      </c>
      <c r="J48" s="130" t="s">
        <v>38</v>
      </c>
      <c r="K48" s="130" t="s">
        <v>39</v>
      </c>
      <c r="L48" s="130" t="s">
        <v>165</v>
      </c>
      <c r="M48" s="130" t="s">
        <v>40</v>
      </c>
      <c r="N48" s="132" t="s">
        <v>363</v>
      </c>
      <c r="O48" s="132"/>
      <c r="P48" s="132"/>
      <c r="Q48" s="132" t="s">
        <v>167</v>
      </c>
      <c r="R48" s="132" t="s">
        <v>167</v>
      </c>
      <c r="S48" s="132" t="s">
        <v>363</v>
      </c>
      <c r="T48" s="132" t="s">
        <v>360</v>
      </c>
      <c r="U48" s="132" t="s">
        <v>364</v>
      </c>
      <c r="V48" s="132" t="s">
        <v>365</v>
      </c>
      <c r="W48" s="132" t="s">
        <v>366</v>
      </c>
      <c r="X48" s="132" t="s">
        <v>366</v>
      </c>
      <c r="Y48" s="132" t="s">
        <v>366</v>
      </c>
      <c r="Z48" s="132" t="s">
        <v>167</v>
      </c>
      <c r="AA48" s="132" t="s">
        <v>167</v>
      </c>
    </row>
    <row r="49" spans="1:27" ht="24.95" hidden="1" customHeight="1" x14ac:dyDescent="0.25">
      <c r="A49" s="130" t="s">
        <v>159</v>
      </c>
      <c r="B49" s="131">
        <v>2024</v>
      </c>
      <c r="C49" s="130" t="s">
        <v>3</v>
      </c>
      <c r="D49" s="130" t="s">
        <v>33</v>
      </c>
      <c r="E49" s="130" t="s">
        <v>160</v>
      </c>
      <c r="F49" s="130" t="s">
        <v>161</v>
      </c>
      <c r="G49" s="130" t="s">
        <v>162</v>
      </c>
      <c r="H49" s="130" t="s">
        <v>367</v>
      </c>
      <c r="I49" s="130" t="s">
        <v>368</v>
      </c>
      <c r="J49" s="130" t="s">
        <v>38</v>
      </c>
      <c r="K49" s="130" t="s">
        <v>39</v>
      </c>
      <c r="L49" s="130" t="s">
        <v>165</v>
      </c>
      <c r="M49" s="130" t="s">
        <v>40</v>
      </c>
      <c r="N49" s="132" t="s">
        <v>318</v>
      </c>
      <c r="O49" s="132"/>
      <c r="P49" s="132"/>
      <c r="Q49" s="132" t="s">
        <v>167</v>
      </c>
      <c r="R49" s="132" t="s">
        <v>167</v>
      </c>
      <c r="S49" s="132" t="s">
        <v>318</v>
      </c>
      <c r="T49" s="132" t="s">
        <v>364</v>
      </c>
      <c r="U49" s="132" t="s">
        <v>369</v>
      </c>
      <c r="V49" s="132" t="s">
        <v>370</v>
      </c>
      <c r="W49" s="132" t="s">
        <v>370</v>
      </c>
      <c r="X49" s="132" t="s">
        <v>370</v>
      </c>
      <c r="Y49" s="132" t="s">
        <v>370</v>
      </c>
      <c r="Z49" s="132" t="s">
        <v>167</v>
      </c>
      <c r="AA49" s="132" t="s">
        <v>167</v>
      </c>
    </row>
    <row r="50" spans="1:27" ht="24.95" hidden="1" customHeight="1" x14ac:dyDescent="0.25">
      <c r="A50" s="130" t="s">
        <v>159</v>
      </c>
      <c r="B50" s="131">
        <v>2024</v>
      </c>
      <c r="C50" s="130" t="s">
        <v>3</v>
      </c>
      <c r="D50" s="130" t="s">
        <v>33</v>
      </c>
      <c r="E50" s="130" t="s">
        <v>160</v>
      </c>
      <c r="F50" s="130" t="s">
        <v>161</v>
      </c>
      <c r="G50" s="130" t="s">
        <v>162</v>
      </c>
      <c r="H50" s="130" t="s">
        <v>371</v>
      </c>
      <c r="I50" s="130" t="s">
        <v>372</v>
      </c>
      <c r="J50" s="130" t="s">
        <v>38</v>
      </c>
      <c r="K50" s="130" t="s">
        <v>39</v>
      </c>
      <c r="L50" s="130" t="s">
        <v>165</v>
      </c>
      <c r="M50" s="130" t="s">
        <v>40</v>
      </c>
      <c r="N50" s="132" t="s">
        <v>369</v>
      </c>
      <c r="O50" s="132"/>
      <c r="P50" s="132"/>
      <c r="Q50" s="132" t="s">
        <v>167</v>
      </c>
      <c r="R50" s="132" t="s">
        <v>167</v>
      </c>
      <c r="S50" s="132" t="s">
        <v>369</v>
      </c>
      <c r="T50" s="132" t="s">
        <v>369</v>
      </c>
      <c r="U50" s="132" t="s">
        <v>167</v>
      </c>
      <c r="V50" s="132" t="s">
        <v>167</v>
      </c>
      <c r="W50" s="132" t="s">
        <v>167</v>
      </c>
      <c r="X50" s="132" t="s">
        <v>167</v>
      </c>
      <c r="Y50" s="132" t="s">
        <v>167</v>
      </c>
      <c r="Z50" s="132" t="s">
        <v>167</v>
      </c>
      <c r="AA50" s="132" t="s">
        <v>167</v>
      </c>
    </row>
    <row r="51" spans="1:27" ht="24.95" hidden="1" customHeight="1" x14ac:dyDescent="0.25">
      <c r="A51" s="130" t="s">
        <v>159</v>
      </c>
      <c r="B51" s="131">
        <v>2024</v>
      </c>
      <c r="C51" s="130" t="s">
        <v>3</v>
      </c>
      <c r="D51" s="130" t="s">
        <v>33</v>
      </c>
      <c r="E51" s="130" t="s">
        <v>160</v>
      </c>
      <c r="F51" s="130" t="s">
        <v>161</v>
      </c>
      <c r="G51" s="130" t="s">
        <v>162</v>
      </c>
      <c r="H51" s="130" t="s">
        <v>56</v>
      </c>
      <c r="I51" s="130" t="s">
        <v>58</v>
      </c>
      <c r="J51" s="130" t="s">
        <v>38</v>
      </c>
      <c r="K51" s="130" t="s">
        <v>39</v>
      </c>
      <c r="L51" s="130" t="s">
        <v>165</v>
      </c>
      <c r="M51" s="130" t="s">
        <v>40</v>
      </c>
      <c r="N51" s="132" t="s">
        <v>373</v>
      </c>
      <c r="O51" s="132"/>
      <c r="P51" s="132"/>
      <c r="Q51" s="132" t="s">
        <v>167</v>
      </c>
      <c r="R51" s="132" t="s">
        <v>167</v>
      </c>
      <c r="S51" s="132" t="s">
        <v>373</v>
      </c>
      <c r="T51" s="132" t="s">
        <v>373</v>
      </c>
      <c r="U51" s="132" t="s">
        <v>167</v>
      </c>
      <c r="V51" s="132" t="s">
        <v>167</v>
      </c>
      <c r="W51" s="132" t="s">
        <v>167</v>
      </c>
      <c r="X51" s="132" t="s">
        <v>167</v>
      </c>
      <c r="Y51" s="132" t="s">
        <v>167</v>
      </c>
      <c r="Z51" s="132" t="s">
        <v>373</v>
      </c>
      <c r="AA51" s="132" t="s">
        <v>167</v>
      </c>
    </row>
    <row r="52" spans="1:27" ht="24.95" hidden="1" customHeight="1" x14ac:dyDescent="0.25">
      <c r="A52" s="130" t="s">
        <v>159</v>
      </c>
      <c r="B52" s="131">
        <v>2024</v>
      </c>
      <c r="C52" s="130" t="s">
        <v>3</v>
      </c>
      <c r="D52" s="130" t="s">
        <v>33</v>
      </c>
      <c r="E52" s="130" t="s">
        <v>160</v>
      </c>
      <c r="F52" s="130" t="s">
        <v>161</v>
      </c>
      <c r="G52" s="130" t="s">
        <v>162</v>
      </c>
      <c r="H52" s="130" t="s">
        <v>374</v>
      </c>
      <c r="I52" s="130" t="s">
        <v>375</v>
      </c>
      <c r="J52" s="130" t="s">
        <v>38</v>
      </c>
      <c r="K52" s="130" t="s">
        <v>39</v>
      </c>
      <c r="L52" s="130" t="s">
        <v>165</v>
      </c>
      <c r="M52" s="130" t="s">
        <v>40</v>
      </c>
      <c r="N52" s="132" t="s">
        <v>321</v>
      </c>
      <c r="O52" s="132"/>
      <c r="P52" s="132"/>
      <c r="Q52" s="132" t="s">
        <v>167</v>
      </c>
      <c r="R52" s="132" t="s">
        <v>167</v>
      </c>
      <c r="S52" s="132" t="s">
        <v>321</v>
      </c>
      <c r="T52" s="132" t="s">
        <v>167</v>
      </c>
      <c r="U52" s="132" t="s">
        <v>321</v>
      </c>
      <c r="V52" s="132"/>
      <c r="W52" s="132" t="s">
        <v>167</v>
      </c>
      <c r="X52" s="132" t="s">
        <v>167</v>
      </c>
      <c r="Y52" s="132" t="s">
        <v>167</v>
      </c>
      <c r="Z52" s="132" t="s">
        <v>167</v>
      </c>
      <c r="AA52" s="132" t="s">
        <v>167</v>
      </c>
    </row>
    <row r="53" spans="1:27" ht="24.95" hidden="1" customHeight="1" x14ac:dyDescent="0.25">
      <c r="A53" s="130" t="s">
        <v>159</v>
      </c>
      <c r="B53" s="131">
        <v>2024</v>
      </c>
      <c r="C53" s="130" t="s">
        <v>3</v>
      </c>
      <c r="D53" s="130" t="s">
        <v>33</v>
      </c>
      <c r="E53" s="130" t="s">
        <v>160</v>
      </c>
      <c r="F53" s="130" t="s">
        <v>161</v>
      </c>
      <c r="G53" s="130" t="s">
        <v>162</v>
      </c>
      <c r="H53" s="130" t="s">
        <v>376</v>
      </c>
      <c r="I53" s="130" t="s">
        <v>377</v>
      </c>
      <c r="J53" s="130" t="s">
        <v>38</v>
      </c>
      <c r="K53" s="130" t="s">
        <v>39</v>
      </c>
      <c r="L53" s="130" t="s">
        <v>165</v>
      </c>
      <c r="M53" s="130" t="s">
        <v>40</v>
      </c>
      <c r="N53" s="132" t="s">
        <v>378</v>
      </c>
      <c r="O53" s="132"/>
      <c r="P53" s="132"/>
      <c r="Q53" s="132" t="s">
        <v>167</v>
      </c>
      <c r="R53" s="132" t="s">
        <v>167</v>
      </c>
      <c r="S53" s="132" t="s">
        <v>378</v>
      </c>
      <c r="T53" s="132" t="s">
        <v>379</v>
      </c>
      <c r="U53" s="132" t="s">
        <v>380</v>
      </c>
      <c r="V53" s="132" t="s">
        <v>381</v>
      </c>
      <c r="W53" s="132" t="s">
        <v>167</v>
      </c>
      <c r="X53" s="132" t="s">
        <v>167</v>
      </c>
      <c r="Y53" s="132" t="s">
        <v>167</v>
      </c>
      <c r="Z53" s="132" t="s">
        <v>167</v>
      </c>
      <c r="AA53" s="132" t="s">
        <v>167</v>
      </c>
    </row>
    <row r="54" spans="1:27" ht="24.95" hidden="1" customHeight="1" x14ac:dyDescent="0.25">
      <c r="A54" s="130" t="s">
        <v>159</v>
      </c>
      <c r="B54" s="131">
        <v>2024</v>
      </c>
      <c r="C54" s="130" t="s">
        <v>3</v>
      </c>
      <c r="D54" s="130" t="s">
        <v>33</v>
      </c>
      <c r="E54" s="130" t="s">
        <v>160</v>
      </c>
      <c r="F54" s="130" t="s">
        <v>161</v>
      </c>
      <c r="G54" s="130" t="s">
        <v>162</v>
      </c>
      <c r="H54" s="130" t="s">
        <v>382</v>
      </c>
      <c r="I54" s="130" t="s">
        <v>383</v>
      </c>
      <c r="J54" s="130" t="s">
        <v>38</v>
      </c>
      <c r="K54" s="130" t="s">
        <v>39</v>
      </c>
      <c r="L54" s="130" t="s">
        <v>165</v>
      </c>
      <c r="M54" s="130" t="s">
        <v>40</v>
      </c>
      <c r="N54" s="132" t="s">
        <v>384</v>
      </c>
      <c r="O54" s="132"/>
      <c r="P54" s="132"/>
      <c r="Q54" s="132" t="s">
        <v>167</v>
      </c>
      <c r="R54" s="132" t="s">
        <v>167</v>
      </c>
      <c r="S54" s="132" t="s">
        <v>384</v>
      </c>
      <c r="T54" s="132" t="s">
        <v>384</v>
      </c>
      <c r="U54" s="132" t="s">
        <v>167</v>
      </c>
      <c r="V54" s="132" t="s">
        <v>385</v>
      </c>
      <c r="W54" s="132" t="s">
        <v>167</v>
      </c>
      <c r="X54" s="132" t="s">
        <v>167</v>
      </c>
      <c r="Y54" s="132" t="s">
        <v>167</v>
      </c>
      <c r="Z54" s="132" t="s">
        <v>167</v>
      </c>
      <c r="AA54" s="132" t="s">
        <v>167</v>
      </c>
    </row>
    <row r="55" spans="1:27" ht="24.95" customHeight="1" x14ac:dyDescent="0.25">
      <c r="A55" s="130" t="s">
        <v>159</v>
      </c>
      <c r="B55" s="131">
        <v>2024</v>
      </c>
      <c r="C55" s="130" t="s">
        <v>3</v>
      </c>
      <c r="D55" s="150" t="s">
        <v>33</v>
      </c>
      <c r="E55" s="130" t="s">
        <v>160</v>
      </c>
      <c r="F55" s="130" t="s">
        <v>161</v>
      </c>
      <c r="G55" s="130" t="s">
        <v>162</v>
      </c>
      <c r="H55" s="150" t="s">
        <v>386</v>
      </c>
      <c r="I55" s="130" t="s">
        <v>387</v>
      </c>
      <c r="J55" s="130" t="s">
        <v>76</v>
      </c>
      <c r="K55" s="130" t="s">
        <v>77</v>
      </c>
      <c r="L55" s="130" t="s">
        <v>388</v>
      </c>
      <c r="M55" s="130" t="s">
        <v>40</v>
      </c>
      <c r="N55" s="135">
        <v>3500000000</v>
      </c>
      <c r="O55" s="135"/>
      <c r="P55" s="135"/>
      <c r="Q55" s="135">
        <v>0</v>
      </c>
      <c r="R55" s="135">
        <v>0</v>
      </c>
      <c r="S55" s="135">
        <v>3500000000</v>
      </c>
      <c r="T55" s="135">
        <v>0</v>
      </c>
      <c r="U55" s="135">
        <v>3500000000</v>
      </c>
      <c r="V55" s="135"/>
      <c r="W55" s="135">
        <v>0</v>
      </c>
      <c r="X55" s="135">
        <v>0</v>
      </c>
      <c r="Y55" s="135">
        <v>0</v>
      </c>
      <c r="Z55" s="135">
        <v>0</v>
      </c>
      <c r="AA55" s="135">
        <v>0</v>
      </c>
    </row>
    <row r="56" spans="1:27" ht="24.95" hidden="1" customHeight="1" x14ac:dyDescent="0.25">
      <c r="A56" s="130" t="s">
        <v>159</v>
      </c>
      <c r="B56" s="131">
        <v>2024</v>
      </c>
      <c r="C56" s="130" t="s">
        <v>3</v>
      </c>
      <c r="D56" s="130" t="s">
        <v>33</v>
      </c>
      <c r="E56" s="130" t="s">
        <v>160</v>
      </c>
      <c r="F56" s="130" t="s">
        <v>161</v>
      </c>
      <c r="G56" s="130" t="s">
        <v>162</v>
      </c>
      <c r="H56" s="130" t="s">
        <v>389</v>
      </c>
      <c r="I56" s="130" t="s">
        <v>390</v>
      </c>
      <c r="J56" s="130" t="s">
        <v>38</v>
      </c>
      <c r="K56" s="130" t="s">
        <v>39</v>
      </c>
      <c r="L56" s="130" t="s">
        <v>165</v>
      </c>
      <c r="M56" s="130" t="s">
        <v>40</v>
      </c>
      <c r="N56" s="132" t="s">
        <v>167</v>
      </c>
      <c r="O56" s="132" t="s">
        <v>391</v>
      </c>
      <c r="P56" s="132" t="s">
        <v>167</v>
      </c>
      <c r="Q56" s="132" t="s">
        <v>167</v>
      </c>
      <c r="R56" s="132" t="s">
        <v>167</v>
      </c>
      <c r="S56" s="132" t="s">
        <v>391</v>
      </c>
      <c r="T56" s="132" t="s">
        <v>167</v>
      </c>
      <c r="U56" s="132" t="s">
        <v>391</v>
      </c>
      <c r="V56" s="132"/>
      <c r="W56" s="132" t="s">
        <v>167</v>
      </c>
      <c r="X56" s="132" t="s">
        <v>167</v>
      </c>
      <c r="Y56" s="132" t="s">
        <v>167</v>
      </c>
      <c r="Z56" s="132" t="s">
        <v>167</v>
      </c>
      <c r="AA56" s="132" t="s">
        <v>167</v>
      </c>
    </row>
    <row r="57" spans="1:27" ht="24.95" hidden="1" customHeight="1" x14ac:dyDescent="0.25">
      <c r="A57" s="130" t="s">
        <v>159</v>
      </c>
      <c r="B57" s="131">
        <v>2024</v>
      </c>
      <c r="C57" s="130" t="s">
        <v>3</v>
      </c>
      <c r="D57" s="130" t="s">
        <v>33</v>
      </c>
      <c r="E57" s="130" t="s">
        <v>160</v>
      </c>
      <c r="F57" s="130" t="s">
        <v>161</v>
      </c>
      <c r="G57" s="130" t="s">
        <v>162</v>
      </c>
      <c r="H57" s="130" t="s">
        <v>392</v>
      </c>
      <c r="I57" s="130" t="s">
        <v>393</v>
      </c>
      <c r="J57" s="130" t="s">
        <v>38</v>
      </c>
      <c r="K57" s="130" t="s">
        <v>39</v>
      </c>
      <c r="L57" s="130" t="s">
        <v>165</v>
      </c>
      <c r="M57" s="130" t="s">
        <v>40</v>
      </c>
      <c r="N57" s="132" t="s">
        <v>167</v>
      </c>
      <c r="O57" s="132" t="s">
        <v>394</v>
      </c>
      <c r="P57" s="132" t="s">
        <v>167</v>
      </c>
      <c r="Q57" s="132" t="s">
        <v>167</v>
      </c>
      <c r="R57" s="132" t="s">
        <v>167</v>
      </c>
      <c r="S57" s="132" t="s">
        <v>394</v>
      </c>
      <c r="T57" s="132" t="s">
        <v>395</v>
      </c>
      <c r="U57" s="132" t="s">
        <v>396</v>
      </c>
      <c r="V57" s="132" t="s">
        <v>397</v>
      </c>
      <c r="W57" s="132" t="s">
        <v>167</v>
      </c>
      <c r="X57" s="132" t="s">
        <v>167</v>
      </c>
      <c r="Y57" s="132" t="s">
        <v>167</v>
      </c>
      <c r="Z57" s="132" t="s">
        <v>167</v>
      </c>
      <c r="AA57" s="132" t="s">
        <v>167</v>
      </c>
    </row>
    <row r="58" spans="1:27" ht="24.95" hidden="1" customHeight="1" x14ac:dyDescent="0.25">
      <c r="A58" s="130" t="s">
        <v>159</v>
      </c>
      <c r="B58" s="131">
        <v>2024</v>
      </c>
      <c r="C58" s="130" t="s">
        <v>3</v>
      </c>
      <c r="D58" s="130" t="s">
        <v>33</v>
      </c>
      <c r="E58" s="130" t="s">
        <v>160</v>
      </c>
      <c r="F58" s="130" t="s">
        <v>161</v>
      </c>
      <c r="G58" s="130" t="s">
        <v>162</v>
      </c>
      <c r="H58" s="130" t="s">
        <v>398</v>
      </c>
      <c r="I58" s="130" t="s">
        <v>399</v>
      </c>
      <c r="J58" s="130" t="s">
        <v>38</v>
      </c>
      <c r="K58" s="130" t="s">
        <v>39</v>
      </c>
      <c r="L58" s="130" t="s">
        <v>165</v>
      </c>
      <c r="M58" s="130" t="s">
        <v>40</v>
      </c>
      <c r="N58" s="132" t="s">
        <v>167</v>
      </c>
      <c r="O58" s="132" t="s">
        <v>400</v>
      </c>
      <c r="P58" s="132" t="s">
        <v>167</v>
      </c>
      <c r="Q58" s="132" t="s">
        <v>167</v>
      </c>
      <c r="R58" s="132" t="s">
        <v>167</v>
      </c>
      <c r="S58" s="132" t="s">
        <v>400</v>
      </c>
      <c r="T58" s="132" t="s">
        <v>167</v>
      </c>
      <c r="U58" s="132" t="s">
        <v>400</v>
      </c>
      <c r="V58" s="132"/>
      <c r="W58" s="132" t="s">
        <v>167</v>
      </c>
      <c r="X58" s="132" t="s">
        <v>167</v>
      </c>
      <c r="Y58" s="132" t="s">
        <v>167</v>
      </c>
      <c r="Z58" s="132" t="s">
        <v>167</v>
      </c>
      <c r="AA58" s="132" t="s">
        <v>167</v>
      </c>
    </row>
    <row r="59" spans="1:27" ht="24.95" customHeight="1" x14ac:dyDescent="0.25">
      <c r="A59" s="130" t="s">
        <v>159</v>
      </c>
      <c r="B59" s="131">
        <v>2024</v>
      </c>
      <c r="C59" s="130" t="s">
        <v>3</v>
      </c>
      <c r="D59" s="150" t="s">
        <v>33</v>
      </c>
      <c r="E59" s="130" t="s">
        <v>160</v>
      </c>
      <c r="F59" s="130" t="s">
        <v>401</v>
      </c>
      <c r="G59" s="130" t="s">
        <v>402</v>
      </c>
      <c r="H59" s="150" t="s">
        <v>386</v>
      </c>
      <c r="I59" s="130" t="s">
        <v>387</v>
      </c>
      <c r="J59" s="130" t="s">
        <v>76</v>
      </c>
      <c r="K59" s="130" t="s">
        <v>77</v>
      </c>
      <c r="L59" s="130" t="s">
        <v>388</v>
      </c>
      <c r="M59" s="130" t="s">
        <v>40</v>
      </c>
      <c r="N59" s="135">
        <v>494000000</v>
      </c>
      <c r="O59" s="135"/>
      <c r="P59" s="135"/>
      <c r="Q59" s="135">
        <v>0</v>
      </c>
      <c r="R59" s="135">
        <v>0</v>
      </c>
      <c r="S59" s="135">
        <v>494000000</v>
      </c>
      <c r="T59" s="135">
        <v>0</v>
      </c>
      <c r="U59" s="135">
        <v>494000000</v>
      </c>
      <c r="V59" s="135"/>
      <c r="W59" s="135">
        <v>0</v>
      </c>
      <c r="X59" s="135">
        <v>0</v>
      </c>
      <c r="Y59" s="135">
        <v>0</v>
      </c>
      <c r="Z59" s="135">
        <v>0</v>
      </c>
      <c r="AA59" s="135">
        <v>0</v>
      </c>
    </row>
    <row r="60" spans="1:27" ht="24.95" customHeight="1" x14ac:dyDescent="0.25">
      <c r="A60" s="130" t="s">
        <v>159</v>
      </c>
      <c r="B60" s="131">
        <v>2024</v>
      </c>
      <c r="C60" s="130" t="s">
        <v>3</v>
      </c>
      <c r="D60" s="150" t="s">
        <v>403</v>
      </c>
      <c r="E60" s="130" t="s">
        <v>127</v>
      </c>
      <c r="F60" s="130" t="s">
        <v>403</v>
      </c>
      <c r="G60" s="130" t="s">
        <v>127</v>
      </c>
      <c r="H60" s="150" t="s">
        <v>386</v>
      </c>
      <c r="I60" s="130" t="s">
        <v>387</v>
      </c>
      <c r="J60" s="130" t="s">
        <v>76</v>
      </c>
      <c r="K60" s="130" t="s">
        <v>77</v>
      </c>
      <c r="L60" s="130" t="s">
        <v>388</v>
      </c>
      <c r="M60" s="130" t="s">
        <v>40</v>
      </c>
      <c r="N60" s="135">
        <v>4800000000</v>
      </c>
      <c r="O60" s="135"/>
      <c r="P60" s="135"/>
      <c r="Q60" s="135">
        <v>0</v>
      </c>
      <c r="R60" s="135">
        <v>0</v>
      </c>
      <c r="S60" s="135">
        <v>4800000000</v>
      </c>
      <c r="T60" s="135">
        <v>0</v>
      </c>
      <c r="U60" s="135">
        <v>4800000000</v>
      </c>
      <c r="V60" s="135"/>
      <c r="W60" s="135">
        <v>0</v>
      </c>
      <c r="X60" s="135">
        <v>0</v>
      </c>
      <c r="Y60" s="135">
        <v>0</v>
      </c>
      <c r="Z60" s="135">
        <v>0</v>
      </c>
      <c r="AA60" s="135">
        <v>0</v>
      </c>
    </row>
    <row r="61" spans="1:27" ht="24.95" customHeight="1" x14ac:dyDescent="0.25">
      <c r="A61" s="130" t="s">
        <v>159</v>
      </c>
      <c r="B61" s="131">
        <v>2024</v>
      </c>
      <c r="C61" s="130" t="s">
        <v>3</v>
      </c>
      <c r="D61" s="150" t="s">
        <v>404</v>
      </c>
      <c r="E61" s="130" t="s">
        <v>128</v>
      </c>
      <c r="F61" s="130" t="s">
        <v>404</v>
      </c>
      <c r="G61" s="130" t="s">
        <v>128</v>
      </c>
      <c r="H61" s="150" t="s">
        <v>386</v>
      </c>
      <c r="I61" s="130" t="s">
        <v>387</v>
      </c>
      <c r="J61" s="130" t="s">
        <v>76</v>
      </c>
      <c r="K61" s="130" t="s">
        <v>77</v>
      </c>
      <c r="L61" s="130" t="s">
        <v>388</v>
      </c>
      <c r="M61" s="130" t="s">
        <v>40</v>
      </c>
      <c r="N61" s="135">
        <v>6000000000</v>
      </c>
      <c r="O61" s="135"/>
      <c r="P61" s="135"/>
      <c r="Q61" s="135">
        <v>0</v>
      </c>
      <c r="R61" s="135">
        <v>0</v>
      </c>
      <c r="S61" s="135">
        <v>6000000000</v>
      </c>
      <c r="T61" s="135">
        <v>310512142.92000002</v>
      </c>
      <c r="U61" s="135">
        <v>5689487857.0799999</v>
      </c>
      <c r="V61" s="135">
        <v>307521489.06999999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</row>
    <row r="62" spans="1:27" ht="24.95" customHeight="1" x14ac:dyDescent="0.25">
      <c r="A62" s="130" t="s">
        <v>159</v>
      </c>
      <c r="B62" s="131">
        <v>2024</v>
      </c>
      <c r="C62" s="130" t="s">
        <v>3</v>
      </c>
      <c r="D62" s="150" t="s">
        <v>405</v>
      </c>
      <c r="E62" s="130" t="s">
        <v>130</v>
      </c>
      <c r="F62" s="130" t="s">
        <v>405</v>
      </c>
      <c r="G62" s="130" t="s">
        <v>130</v>
      </c>
      <c r="H62" s="150" t="s">
        <v>386</v>
      </c>
      <c r="I62" s="130" t="s">
        <v>387</v>
      </c>
      <c r="J62" s="130" t="s">
        <v>76</v>
      </c>
      <c r="K62" s="130" t="s">
        <v>77</v>
      </c>
      <c r="L62" s="130" t="s">
        <v>388</v>
      </c>
      <c r="M62" s="130" t="s">
        <v>40</v>
      </c>
      <c r="N62" s="135">
        <v>528000000</v>
      </c>
      <c r="O62" s="135"/>
      <c r="P62" s="135"/>
      <c r="Q62" s="135">
        <v>0</v>
      </c>
      <c r="R62" s="135">
        <v>0</v>
      </c>
      <c r="S62" s="135">
        <v>528000000</v>
      </c>
      <c r="T62" s="135">
        <v>0</v>
      </c>
      <c r="U62" s="135">
        <v>528000000</v>
      </c>
      <c r="V62" s="135"/>
      <c r="W62" s="135">
        <v>0</v>
      </c>
      <c r="X62" s="135">
        <v>0</v>
      </c>
      <c r="Y62" s="135">
        <v>0</v>
      </c>
      <c r="Z62" s="135">
        <v>0</v>
      </c>
      <c r="AA62" s="135">
        <v>0</v>
      </c>
    </row>
    <row r="63" spans="1:27" ht="24.95" hidden="1" customHeight="1" x14ac:dyDescent="0.25">
      <c r="A63" s="130" t="s">
        <v>159</v>
      </c>
      <c r="B63" s="131">
        <v>2024</v>
      </c>
      <c r="C63" s="130" t="s">
        <v>3</v>
      </c>
      <c r="D63" s="130" t="s">
        <v>406</v>
      </c>
      <c r="E63" s="130" t="s">
        <v>407</v>
      </c>
      <c r="F63" s="130" t="s">
        <v>406</v>
      </c>
      <c r="G63" s="130" t="s">
        <v>408</v>
      </c>
      <c r="H63" s="130" t="s">
        <v>409</v>
      </c>
      <c r="I63" s="130" t="s">
        <v>410</v>
      </c>
      <c r="J63" s="130" t="s">
        <v>38</v>
      </c>
      <c r="K63" s="130" t="s">
        <v>39</v>
      </c>
      <c r="L63" s="130" t="s">
        <v>165</v>
      </c>
      <c r="M63" s="130" t="s">
        <v>40</v>
      </c>
      <c r="N63" s="132" t="s">
        <v>411</v>
      </c>
      <c r="O63" s="132"/>
      <c r="P63" s="132"/>
      <c r="Q63" s="132" t="s">
        <v>167</v>
      </c>
      <c r="R63" s="132" t="s">
        <v>167</v>
      </c>
      <c r="S63" s="132" t="s">
        <v>411</v>
      </c>
      <c r="T63" s="132" t="s">
        <v>411</v>
      </c>
      <c r="U63" s="132" t="s">
        <v>167</v>
      </c>
      <c r="V63" s="132" t="s">
        <v>412</v>
      </c>
      <c r="W63" s="132" t="s">
        <v>369</v>
      </c>
      <c r="X63" s="132" t="s">
        <v>369</v>
      </c>
      <c r="Y63" s="132" t="s">
        <v>167</v>
      </c>
      <c r="Z63" s="132" t="s">
        <v>167</v>
      </c>
      <c r="AA63" s="132" t="s">
        <v>167</v>
      </c>
    </row>
  </sheetData>
  <autoFilter ref="A1:AA63">
    <filterColumn colId="7">
      <filters>
        <filter val="C-0208-1000-15-803001-0208014-02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"/>
  <sheetViews>
    <sheetView zoomScale="400" zoomScaleNormal="400" workbookViewId="0">
      <selection activeCell="B7" sqref="B7"/>
    </sheetView>
  </sheetViews>
  <sheetFormatPr baseColWidth="10" defaultRowHeight="15" x14ac:dyDescent="0.25"/>
  <cols>
    <col min="2" max="2" width="18.140625" bestFit="1" customWidth="1"/>
  </cols>
  <sheetData>
    <row r="1" spans="2:2" x14ac:dyDescent="0.25">
      <c r="B1" s="164">
        <v>14983611675</v>
      </c>
    </row>
    <row r="2" spans="2:2" x14ac:dyDescent="0.25">
      <c r="B2" s="185">
        <v>0.15459999999999999</v>
      </c>
    </row>
    <row r="3" spans="2:2" x14ac:dyDescent="0.25">
      <c r="B3" s="164">
        <f>+B1*B2</f>
        <v>2316466364.9549999</v>
      </c>
    </row>
    <row r="5" spans="2:2" x14ac:dyDescent="0.25">
      <c r="B5" s="164">
        <v>2316923049</v>
      </c>
    </row>
    <row r="6" spans="2:2" x14ac:dyDescent="0.25">
      <c r="B6" s="127">
        <f>+B5/B1</f>
        <v>0.15463047890287773</v>
      </c>
    </row>
    <row r="7" spans="2:2" x14ac:dyDescent="0.25">
      <c r="B7" s="1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EjecucionAgregada</vt:lpstr>
      <vt:lpstr>Hoja1</vt:lpstr>
      <vt:lpstr>Analisis</vt:lpstr>
      <vt:lpstr>Reservas</vt:lpstr>
      <vt:lpstr>AnalisisReservas</vt:lpstr>
      <vt:lpstr>AdmonRecursos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</dc:creator>
  <cp:lastModifiedBy>Faisuly Urrea Lopez</cp:lastModifiedBy>
  <cp:lastPrinted>2024-02-05T16:17:53Z</cp:lastPrinted>
  <dcterms:created xsi:type="dcterms:W3CDTF">2024-02-04T01:16:46Z</dcterms:created>
  <dcterms:modified xsi:type="dcterms:W3CDTF">2024-07-19T19:33:41Z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