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Z:\PLANEACION 20-21-22-23\RIESGOS pendiente\RIESGOS 2023\MAPAS RIESGOS GEST, CORR, SEGU INFO 2023\"/>
    </mc:Choice>
  </mc:AlternateContent>
  <bookViews>
    <workbookView xWindow="0" yWindow="0" windowWidth="28800" windowHeight="12000" tabRatio="882" firstSheet="7" activeTab="7"/>
  </bookViews>
  <sheets>
    <sheet name="Matriz Calor Inherente" sheetId="18" state="hidden" r:id="rId1"/>
    <sheet name="Matriz Calor Residual" sheetId="19" state="hidden" r:id="rId2"/>
    <sheet name="Tabla probabilidad" sheetId="12" state="hidden" r:id="rId3"/>
    <sheet name="Tabla Impacto" sheetId="13" state="hidden" r:id="rId4"/>
    <sheet name="Tabla Valoración controles" sheetId="15" state="hidden" r:id="rId5"/>
    <sheet name="Opciones Tratamiento" sheetId="16" state="hidden" r:id="rId6"/>
    <sheet name="Listas des" sheetId="11" state="hidden" r:id="rId7"/>
    <sheet name="Riesgos de segu de la info" sheetId="22" r:id="rId8"/>
    <sheet name="Instructivo" sheetId="21" r:id="rId9"/>
  </sheets>
  <externalReferences>
    <externalReference r:id="rId10"/>
    <externalReference r:id="rId11"/>
    <externalReference r:id="rId12"/>
  </externalReferences>
  <definedNames>
    <definedName name="_xlnm._FilterDatabase" localSheetId="7" hidden="1">'Riesgos de segu de la info'!$A$2:$CC$30</definedName>
    <definedName name="ADQUISICIÓN_DESARROLLO_Y_MANTENIMIENTO_DE_SISTEMAS">'Tabla Valoración controles'!$C$90:$C$92</definedName>
    <definedName name="Antes_de_asumir_el_empleo">'Tabla Valoración controles'!$D$45:$D$46</definedName>
    <definedName name="_xlnm.Print_Area" localSheetId="8">Instructivo!$A$1:$B$40</definedName>
    <definedName name="Áreas_seguras">'Tabla Valoración controles'!$D$88:$D$93</definedName>
    <definedName name="ASPECTOS_DE_SEGURIDAD_DE_LA_INFORMACIÓN_DE_LA_GESTIÓN_DE_CONTINUIDAD_DE_NEGOCIO">'Tabla Valoración controles'!$C$102:$C$103</definedName>
    <definedName name="ASPECTOS_DE_SEGURIDAD_DE_LA_INFORMACION_DE_LA_GESTIÓN_DE_CONTINUIDAD_DE_NEGOCIO.">'Tabla Valoración controles'!$C$102:$C$103</definedName>
    <definedName name="Clasificación_de_la_información">'Tabla Valoración controles'!$D$59:$D$61</definedName>
    <definedName name="Consideraciones_sobre_auditorías_de_sistemas_de_información">'Tabla Valoración controles'!$D$124</definedName>
    <definedName name="Continuidad_de_seguridad_de_la_información">'Tabla Valoración controles'!$D$166:$D$168</definedName>
    <definedName name="CONTROL_DE_ACCESO">'Tabla Valoración controles'!$C$64:$C$67</definedName>
    <definedName name="Control_de_acceso_a_sistemas_y_aplicaciones">'Tabla Valoración controles'!$D$79:$D$83</definedName>
    <definedName name="Control_de_software_operacional">'Tabla Valoración controles'!$D$119</definedName>
    <definedName name="Controles_criptográficos">'Tabla Valoración controles'!$D$85:$D$86</definedName>
    <definedName name="CONTROLG" localSheetId="8">'[1]Tabla Valoración controles'!$C$28:$C$41</definedName>
    <definedName name="CONTROLG">'Tabla Valoración controles'!$C$29:$C$43</definedName>
    <definedName name="Copias_de_respaldo">'Tabla Valoración controles'!$D$112</definedName>
    <definedName name="CRIPTOGRAFÍA">'Tabla Valoración controles'!$C$70</definedName>
    <definedName name="CUMPLIMIENTO">'Tabla Valoración controles'!$C$106</definedName>
    <definedName name="Cumplimiento_de_requisitos_legales_y_contractuales">'Tabla Valoración controles'!$D$172:$D$176</definedName>
    <definedName name="Datos_de_prueba">'Tabla Valoración controles'!$D$149</definedName>
    <definedName name="Dispositivos_móviles_y_teletrabajo">'Tabla Valoración controles'!$D$42:$D$43</definedName>
    <definedName name="Durante_la_ejecución_del_empleo">'Tabla Valoración controles'!$D$48:$D$50</definedName>
    <definedName name="Equipos">'Tabla Valoración controles'!$D$95:$D$103</definedName>
    <definedName name="Gestión_de_acceso_de_usuarios">'Tabla Valoración controles'!$D$70:$D$75</definedName>
    <definedName name="GESTIÓN_DE_ACTIVOS">'Tabla Valoración controles'!$C$59:$C$61</definedName>
    <definedName name="GESTIÓN_DE_INCIDENTES_DE_SEGURIDAD_DE_LA_INFORMACIÓN">'Tabla Valoración controles'!$C$99</definedName>
    <definedName name="Gestión_de_incidentes_y_mejoras_en_la_seguridad_de_la_información">'Tabla Valoración controles'!$D$158:$D$164</definedName>
    <definedName name="Gestión_de_la_prestación_de_servicios_de_proveedores">'Tabla Valoración controles'!$D$155:$D$156</definedName>
    <definedName name="Gestión_de_la_seguridad_de_las_redes">'Tabla Valoración controles'!$D$126:$D$128</definedName>
    <definedName name="Gestión_de_la_vulnerabilidad_técnica">'Tabla Valoración controles'!$D$121:$D$122</definedName>
    <definedName name="Manejo_de_medios">'Tabla Valoración controles'!$D$63:$D$65</definedName>
    <definedName name="NO_APLICA">'Tabla Valoración controles'!$D$30</definedName>
    <definedName name="ORGANIZACIÓN_DE_LA_SEGURIDAD_DE_LA_INFORMACION">'Tabla Valoración controles'!$C$50:$C$51</definedName>
    <definedName name="Organización_interna">'Tabla Valoración controles'!$D$36:$D$40</definedName>
    <definedName name="Orientación_de_la_dirección_para_la_gestión_de_la_seguridad_de_la_información">'Tabla Valoración controles'!$D$33:$D$34</definedName>
    <definedName name="POLITICAS_DE_LA_SEGURIDAD_DE_LA_INFORMACIÓN">'Tabla Valoración controles'!$C$47</definedName>
    <definedName name="Procedimientos_operacionales_y_responsabilidades">'Tabla Valoración controles'!$D$105:$D$108</definedName>
    <definedName name="Protección_contra_códigos_maliciosos">'Tabla Valoración controles'!$D$110</definedName>
    <definedName name="Redundancias">'Tabla Valoración controles'!$D$170</definedName>
    <definedName name="Registro_y_seguimiento">'Tabla Valoración controles'!$D$114:$D$117</definedName>
    <definedName name="RELACIONES_CON_LOS_PROVEEDORES">'Tabla Valoración controles'!$C$95:$C$96</definedName>
    <definedName name="Requisitos_de_seguridad_de_los_sistemas_de_información">'Tabla Valoración controles'!$D$135:$D$137</definedName>
    <definedName name="Requisitos_del_negocio_para_control_de_acceso">'Tabla Valoración controles'!$D$67:$D$68</definedName>
    <definedName name="Responsabilidad_por_los_activos">'Tabla Valoración controles'!$D$54:$D$57</definedName>
    <definedName name="Responsabilidades_de_los_usuarios">'Tabla Valoración controles'!$D$77</definedName>
    <definedName name="Revisiones_de_seguridad_de_la_información">'Tabla Valoración controles'!$D$178:$D$180</definedName>
    <definedName name="Seguridad_de_la_información_en_las_relaciones_con_los_proveedores">'Tabla Valoración controles'!$D$151:$D$153</definedName>
    <definedName name="SEGURIDAD_DE_LAS_COMUNICACIONES">'Tabla Valoración controles'!$C$86:$C$87</definedName>
    <definedName name="SEGURIDAD_DE_LAS_OPERACIONES">'Tabla Valoración controles'!$C$77:$C$83</definedName>
    <definedName name="SEGURIDAD_DE_LOS_RECURSOS_HUMANOS">'Tabla Valoración controles'!$C$54:$C$56</definedName>
    <definedName name="Seguridad_en_los_procesos_de_desarrollo_y_de_soporte">'Tabla Valoración controles'!$D$139:$D$147</definedName>
    <definedName name="SEGURIDAD_FÍSICA_Y_DEL_ENTORNO">'Tabla Valoración controles'!$C$73:$C$74</definedName>
    <definedName name="Terminación_y_cambio_de_empleo">'Tabla Valoración controles'!$D$52</definedName>
    <definedName name="Transferencia_de_información">'Tabla Valoración controles'!$D$130:$D$133</definedName>
  </definedNames>
  <calcPr calcId="162913"/>
  <pivotCaches>
    <pivotCache cacheId="5"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 i="22" l="1"/>
  <c r="Y4" i="22"/>
  <c r="N4" i="22"/>
  <c r="O4" i="22" l="1"/>
  <c r="AC4" i="22" s="1"/>
  <c r="AJ4" i="22" l="1"/>
  <c r="AI4" i="22"/>
  <c r="AD30" i="22" l="1"/>
  <c r="Y30" i="22"/>
  <c r="N30" i="22"/>
  <c r="AD29" i="22"/>
  <c r="Y29" i="22"/>
  <c r="N29" i="22"/>
  <c r="O29" i="22" s="1"/>
  <c r="AD28" i="22"/>
  <c r="Y28" i="22"/>
  <c r="N28" i="22"/>
  <c r="O28" i="22" s="1"/>
  <c r="AD27" i="22"/>
  <c r="Y27" i="22"/>
  <c r="N27" i="22"/>
  <c r="Y26" i="22"/>
  <c r="N26" i="22"/>
  <c r="O26" i="22" s="1"/>
  <c r="AD25" i="22"/>
  <c r="Y25" i="22"/>
  <c r="N25" i="22"/>
  <c r="O25" i="22" s="1"/>
  <c r="AD24" i="22"/>
  <c r="Y24" i="22"/>
  <c r="N24" i="22"/>
  <c r="O24" i="22" s="1"/>
  <c r="AD23" i="22"/>
  <c r="Y23" i="22"/>
  <c r="N23" i="22"/>
  <c r="O23" i="22" s="1"/>
  <c r="AD22" i="22"/>
  <c r="Y22" i="22"/>
  <c r="N22" i="22"/>
  <c r="O22" i="22" s="1"/>
  <c r="AD21" i="22"/>
  <c r="Y21" i="22"/>
  <c r="N21" i="22"/>
  <c r="O21" i="22" s="1"/>
  <c r="AD20" i="22"/>
  <c r="Y20" i="22"/>
  <c r="N20" i="22"/>
  <c r="O20" i="22" s="1"/>
  <c r="AD19" i="22"/>
  <c r="Y19" i="22"/>
  <c r="N19" i="22"/>
  <c r="O19" i="22" s="1"/>
  <c r="AD18" i="22"/>
  <c r="Y18" i="22"/>
  <c r="N18" i="22"/>
  <c r="O18" i="22" s="1"/>
  <c r="AD17" i="22"/>
  <c r="Y17" i="22"/>
  <c r="N17" i="22"/>
  <c r="O17" i="22" s="1"/>
  <c r="AD16" i="22"/>
  <c r="AL16" i="22" s="1"/>
  <c r="AK16" i="22" s="1"/>
  <c r="Y16" i="22"/>
  <c r="N16" i="22"/>
  <c r="O16" i="22" s="1"/>
  <c r="AD15" i="22"/>
  <c r="Y15" i="22"/>
  <c r="N15" i="22"/>
  <c r="O15" i="22" s="1"/>
  <c r="AD14" i="22"/>
  <c r="Y14" i="22"/>
  <c r="N14" i="22"/>
  <c r="O14" i="22" s="1"/>
  <c r="AD13" i="22"/>
  <c r="Y13" i="22"/>
  <c r="N13" i="22"/>
  <c r="O13" i="22" s="1"/>
  <c r="AD12" i="22"/>
  <c r="Y12" i="22"/>
  <c r="N12" i="22"/>
  <c r="AD11" i="22"/>
  <c r="Y11" i="22"/>
  <c r="N11" i="22"/>
  <c r="O11" i="22" s="1"/>
  <c r="AD10" i="22"/>
  <c r="Y10" i="22"/>
  <c r="N10" i="22"/>
  <c r="O10" i="22" s="1"/>
  <c r="AD9" i="22"/>
  <c r="Y9" i="22"/>
  <c r="N9" i="22"/>
  <c r="O9" i="22" s="1"/>
  <c r="AD8" i="22"/>
  <c r="Y8" i="22"/>
  <c r="N8" i="22"/>
  <c r="AD7" i="22"/>
  <c r="Y7" i="22"/>
  <c r="N7" i="22"/>
  <c r="O7" i="22" s="1"/>
  <c r="AD6" i="22"/>
  <c r="Y6" i="22"/>
  <c r="N6" i="22"/>
  <c r="O6" i="22" s="1"/>
  <c r="AD5" i="22"/>
  <c r="Y5" i="22"/>
  <c r="N5" i="22"/>
  <c r="Q6" i="22"/>
  <c r="Q29" i="22"/>
  <c r="Q15" i="22"/>
  <c r="Q18" i="22"/>
  <c r="Q16" i="22"/>
  <c r="Q24" i="22"/>
  <c r="Q10" i="22"/>
  <c r="Q13" i="22"/>
  <c r="Q11" i="22"/>
  <c r="Q22" i="22"/>
  <c r="Q30" i="22"/>
  <c r="Q20" i="22"/>
  <c r="Q25" i="22"/>
  <c r="Q21" i="22"/>
  <c r="Q8" i="22"/>
  <c r="AC16" i="22" l="1"/>
  <c r="AJ16" i="22" s="1"/>
  <c r="AC19" i="22"/>
  <c r="AJ19" i="22" s="1"/>
  <c r="AC20" i="22" s="1"/>
  <c r="AC23" i="22"/>
  <c r="AI23" i="22" s="1"/>
  <c r="AC9" i="22"/>
  <c r="AI9" i="22" s="1"/>
  <c r="AC17" i="22"/>
  <c r="AJ17" i="22" s="1"/>
  <c r="AC18" i="22" s="1"/>
  <c r="AC28" i="22"/>
  <c r="AI28" i="22" s="1"/>
  <c r="AC14" i="22"/>
  <c r="AJ14" i="22" s="1"/>
  <c r="AC15" i="22" s="1"/>
  <c r="R13" i="22"/>
  <c r="S13" i="22" s="1"/>
  <c r="R21" i="22"/>
  <c r="R25" i="22"/>
  <c r="R8" i="22"/>
  <c r="S8" i="22" s="1"/>
  <c r="R16" i="22"/>
  <c r="S16" i="22" s="1"/>
  <c r="R20" i="22"/>
  <c r="R24" i="22"/>
  <c r="R30" i="22"/>
  <c r="S30" i="22" s="1"/>
  <c r="R15" i="22"/>
  <c r="R11" i="22"/>
  <c r="R29" i="22"/>
  <c r="S29" i="22" s="1"/>
  <c r="R6" i="22"/>
  <c r="S6" i="22" s="1"/>
  <c r="R10" i="22"/>
  <c r="S10" i="22" s="1"/>
  <c r="R18" i="22"/>
  <c r="R22" i="22"/>
  <c r="AC7" i="22"/>
  <c r="O27" i="22"/>
  <c r="AC27" i="22" s="1"/>
  <c r="O5" i="22"/>
  <c r="AC5" i="22" s="1"/>
  <c r="O8" i="22"/>
  <c r="O12" i="22"/>
  <c r="AC12" i="22" s="1"/>
  <c r="O30" i="22"/>
  <c r="AJ23" i="22" l="1"/>
  <c r="AC24" i="22" s="1"/>
  <c r="AI17" i="22"/>
  <c r="AJ9" i="22"/>
  <c r="AC10" i="22" s="1"/>
  <c r="AI14" i="22"/>
  <c r="AI19" i="22"/>
  <c r="AJ28" i="22"/>
  <c r="AC29" i="22" s="1"/>
  <c r="AI29" i="22" s="1"/>
  <c r="AI16" i="22"/>
  <c r="AM16" i="22" s="1"/>
  <c r="T13" i="22"/>
  <c r="T29" i="22"/>
  <c r="T30" i="22"/>
  <c r="T8" i="22"/>
  <c r="T6" i="22"/>
  <c r="T10" i="22"/>
  <c r="T16" i="22"/>
  <c r="AJ27" i="22"/>
  <c r="AI27" i="22"/>
  <c r="AI5" i="22"/>
  <c r="AJ5" i="22"/>
  <c r="AC6" i="22" s="1"/>
  <c r="AJ15" i="22"/>
  <c r="AI15" i="22"/>
  <c r="AJ24" i="22"/>
  <c r="AC25" i="22" s="1"/>
  <c r="AI24" i="22"/>
  <c r="S11" i="22"/>
  <c r="T11" i="22"/>
  <c r="T20" i="22"/>
  <c r="S20" i="22"/>
  <c r="S15" i="22"/>
  <c r="T15" i="22"/>
  <c r="AJ18" i="22"/>
  <c r="AI18" i="22"/>
  <c r="AJ20" i="22"/>
  <c r="AC21" i="22" s="1"/>
  <c r="AI20" i="22"/>
  <c r="T22" i="22"/>
  <c r="S22" i="22"/>
  <c r="T18" i="22"/>
  <c r="S18" i="22"/>
  <c r="T25" i="22"/>
  <c r="S25" i="22"/>
  <c r="AJ10" i="22"/>
  <c r="AC11" i="22" s="1"/>
  <c r="AI10" i="22"/>
  <c r="T21" i="22"/>
  <c r="S21" i="22"/>
  <c r="AJ12" i="22"/>
  <c r="AC13" i="22" s="1"/>
  <c r="AI12" i="22"/>
  <c r="AJ7" i="22"/>
  <c r="AC8" i="22" s="1"/>
  <c r="AI7" i="22"/>
  <c r="T24" i="22"/>
  <c r="S24" i="22"/>
  <c r="AJ29" i="22" l="1"/>
  <c r="AC30" i="22" s="1"/>
  <c r="AJ30" i="22" s="1"/>
  <c r="AJ8" i="22"/>
  <c r="AI8" i="22"/>
  <c r="AI13" i="22"/>
  <c r="AJ13" i="22"/>
  <c r="AJ6" i="22"/>
  <c r="AI6" i="22"/>
  <c r="AJ11" i="22"/>
  <c r="AI11" i="22"/>
  <c r="AJ25" i="22"/>
  <c r="AI25" i="22"/>
  <c r="AJ21" i="22"/>
  <c r="AC22" i="22" s="1"/>
  <c r="AI21" i="22"/>
  <c r="AI30" i="22" l="1"/>
  <c r="AJ22" i="22"/>
  <c r="AI22" i="22"/>
  <c r="F221" i="13" l="1"/>
  <c r="F211" i="13"/>
  <c r="F212" i="13"/>
  <c r="F213" i="13"/>
  <c r="F214" i="13"/>
  <c r="F215" i="13"/>
  <c r="F216" i="13"/>
  <c r="F217" i="13"/>
  <c r="F218" i="13"/>
  <c r="F219" i="13"/>
  <c r="F220" i="13"/>
  <c r="F210" i="13"/>
  <c r="AJ44" i="18"/>
  <c r="AD44" i="18"/>
  <c r="X44" i="18"/>
  <c r="R44" i="18"/>
  <c r="L44" i="18"/>
  <c r="AJ36" i="18"/>
  <c r="AD36" i="18"/>
  <c r="X36" i="18"/>
  <c r="R36" i="18"/>
  <c r="L36" i="18"/>
  <c r="AJ28" i="18"/>
  <c r="AD28" i="18"/>
  <c r="X28" i="18"/>
  <c r="R28" i="18"/>
  <c r="L28" i="18"/>
  <c r="AJ20" i="18"/>
  <c r="AD20" i="18"/>
  <c r="X20" i="18"/>
  <c r="R20" i="18"/>
  <c r="L20" i="18"/>
  <c r="AJ12" i="18"/>
  <c r="AD12" i="18"/>
  <c r="X12" i="18"/>
  <c r="R12" i="18"/>
  <c r="L12" i="18"/>
  <c r="AF37" i="19"/>
  <c r="P35" i="19"/>
  <c r="S45" i="19"/>
  <c r="M45" i="19"/>
  <c r="S25" i="19"/>
  <c r="AE35" i="19"/>
  <c r="S15" i="19"/>
  <c r="M55" i="19"/>
  <c r="M15" i="19"/>
  <c r="AK35" i="19"/>
  <c r="AK55" i="19"/>
  <c r="AK15" i="19"/>
  <c r="Y25" i="19"/>
  <c r="AE45" i="19"/>
  <c r="AE25" i="19"/>
  <c r="Y15" i="19"/>
  <c r="AE15" i="19"/>
  <c r="Y35" i="19"/>
  <c r="AK45" i="19"/>
  <c r="Y45" i="19"/>
  <c r="M25" i="19"/>
  <c r="AE55" i="19"/>
  <c r="S55" i="19"/>
  <c r="M35" i="19"/>
  <c r="AK25" i="19"/>
  <c r="Y55" i="19"/>
  <c r="S35" i="19"/>
  <c r="J15" i="19"/>
  <c r="V55" i="19"/>
  <c r="W26" i="19"/>
  <c r="Z18" i="19"/>
  <c r="AG6" i="19"/>
  <c r="K36" i="19"/>
  <c r="Q36" i="19"/>
  <c r="AI46" i="19"/>
  <c r="W6" i="19"/>
  <c r="W36" i="19"/>
  <c r="K46" i="19"/>
  <c r="Q16" i="19"/>
  <c r="AC46" i="19"/>
  <c r="K16" i="19"/>
  <c r="AC16" i="19"/>
  <c r="AC6" i="19"/>
  <c r="AG45" i="19"/>
  <c r="U55" i="19"/>
  <c r="AM25" i="19"/>
  <c r="AA25" i="19"/>
  <c r="AG15" i="19"/>
  <c r="AA55" i="19"/>
  <c r="AM55" i="19"/>
  <c r="U25" i="19"/>
  <c r="U45" i="19"/>
  <c r="AG35" i="19"/>
  <c r="U15" i="19"/>
  <c r="O25" i="19"/>
  <c r="AG55" i="19"/>
  <c r="AG25" i="19"/>
  <c r="AM15" i="19"/>
  <c r="O15" i="19"/>
  <c r="AA15" i="19"/>
  <c r="O55" i="19"/>
  <c r="AM45" i="19"/>
  <c r="U35" i="19"/>
  <c r="O35" i="19"/>
  <c r="O45" i="19"/>
  <c r="AM35" i="19"/>
  <c r="AA35" i="19"/>
  <c r="AA45" i="19"/>
  <c r="AI35" i="19"/>
  <c r="AC55" i="19"/>
  <c r="AB35" i="19"/>
  <c r="Q6" i="19"/>
  <c r="Z36" i="19"/>
  <c r="AH25" i="19"/>
  <c r="AC35" i="19"/>
  <c r="W55" i="19"/>
  <c r="K55" i="19"/>
  <c r="Q55" i="19"/>
  <c r="J55" i="19"/>
  <c r="J45" i="19"/>
  <c r="K35" i="19"/>
  <c r="AI25" i="19"/>
  <c r="AI26" i="19"/>
  <c r="AI16" i="19"/>
  <c r="AC36" i="19"/>
  <c r="J35" i="19"/>
  <c r="AC15" i="19"/>
  <c r="AI36" i="19"/>
  <c r="AI6" i="19"/>
  <c r="Q26" i="19"/>
  <c r="W46" i="19"/>
  <c r="W16" i="19"/>
  <c r="AC26" i="19"/>
  <c r="K6" i="19"/>
  <c r="Q46" i="19"/>
  <c r="K26" i="19"/>
  <c r="P15" i="19"/>
  <c r="Q15" i="19"/>
  <c r="Q35" i="19"/>
  <c r="W25" i="19"/>
  <c r="AC25" i="19"/>
  <c r="L7" i="19"/>
  <c r="Q25" i="19"/>
  <c r="Q45" i="19"/>
  <c r="W15" i="19"/>
  <c r="AC45" i="19"/>
  <c r="W35" i="19"/>
  <c r="AI45" i="19"/>
  <c r="W45" i="19"/>
  <c r="AH15" i="19"/>
  <c r="J25" i="19"/>
  <c r="P55" i="19"/>
  <c r="AB25" i="19"/>
  <c r="V15" i="19"/>
  <c r="V45" i="19"/>
  <c r="AB55" i="19"/>
  <c r="AH55" i="19"/>
  <c r="V25" i="19"/>
  <c r="V35" i="19"/>
  <c r="AB15" i="19"/>
  <c r="P25" i="19"/>
  <c r="P45" i="19"/>
  <c r="AH35" i="19"/>
  <c r="AB45" i="19"/>
  <c r="AH45" i="19"/>
  <c r="K45" i="19"/>
  <c r="K15" i="19"/>
  <c r="AI55" i="19"/>
  <c r="T17" i="19"/>
  <c r="N27" i="19"/>
  <c r="N47" i="19"/>
  <c r="Z17" i="19"/>
  <c r="AL27" i="19"/>
  <c r="S27" i="19"/>
  <c r="AE27" i="19"/>
  <c r="AE17" i="19"/>
  <c r="M47" i="19"/>
  <c r="AE47" i="19"/>
  <c r="U26" i="19"/>
  <c r="AG46" i="19"/>
  <c r="AM26" i="19"/>
  <c r="Z46" i="19"/>
  <c r="N46" i="19"/>
  <c r="T6" i="19"/>
  <c r="AL36" i="19"/>
  <c r="Z16" i="19"/>
  <c r="T26" i="19"/>
  <c r="O6" i="19"/>
  <c r="AD46" i="19"/>
  <c r="R6" i="19"/>
  <c r="X26" i="19"/>
  <c r="L26" i="19"/>
  <c r="AD16" i="19"/>
  <c r="L36" i="19"/>
  <c r="AJ6" i="19"/>
  <c r="AJ36" i="19"/>
  <c r="L16" i="19"/>
  <c r="X16" i="19"/>
  <c r="AD36" i="19"/>
  <c r="R26" i="19"/>
  <c r="AJ26" i="19"/>
  <c r="R46" i="19"/>
  <c r="AD6" i="19"/>
  <c r="L46" i="19"/>
  <c r="AD26" i="19"/>
  <c r="L6" i="19"/>
  <c r="X6" i="19"/>
  <c r="R36" i="19"/>
  <c r="R16" i="19"/>
  <c r="AJ46" i="19"/>
  <c r="X36" i="19"/>
  <c r="X46" i="19"/>
  <c r="AJ16" i="19"/>
  <c r="AK46" i="19"/>
  <c r="M16" i="19"/>
  <c r="M46" i="19"/>
  <c r="AE46" i="19"/>
  <c r="AE36" i="19"/>
  <c r="M36" i="19"/>
  <c r="S36" i="19"/>
  <c r="Y46" i="19"/>
  <c r="Y26" i="19"/>
  <c r="AE16" i="19"/>
  <c r="AK26" i="19"/>
  <c r="AK6" i="19"/>
  <c r="S26" i="19"/>
  <c r="M6" i="19"/>
  <c r="S16" i="19"/>
  <c r="Y36" i="19"/>
  <c r="AK36" i="19"/>
  <c r="AK16" i="19"/>
  <c r="Y6" i="19"/>
  <c r="S6" i="19"/>
  <c r="M26" i="19"/>
  <c r="S46" i="19"/>
  <c r="Y16" i="19"/>
  <c r="AE26" i="19"/>
  <c r="AE6" i="19"/>
  <c r="AG16" i="19"/>
  <c r="AM16" i="19"/>
  <c r="U16" i="19"/>
  <c r="AD47" i="19"/>
  <c r="O36" i="19"/>
  <c r="AM46" i="19"/>
  <c r="AA46" i="19"/>
  <c r="R17" i="19"/>
  <c r="AA36" i="19"/>
  <c r="O26" i="19"/>
  <c r="AA26" i="19"/>
  <c r="U6" i="19"/>
  <c r="O16" i="19"/>
  <c r="AM6" i="19"/>
  <c r="AA6" i="19"/>
  <c r="AM36" i="19"/>
  <c r="U46" i="19"/>
  <c r="AG26" i="19"/>
  <c r="AA16" i="19"/>
  <c r="U36" i="19"/>
  <c r="AG36" i="19"/>
  <c r="O46" i="19"/>
  <c r="N16" i="19"/>
  <c r="T36" i="19"/>
  <c r="T16" i="19"/>
  <c r="Z6" i="19"/>
  <c r="AL46" i="19"/>
  <c r="AF6" i="19"/>
  <c r="N26" i="19"/>
  <c r="AF26" i="19"/>
  <c r="Z26" i="19"/>
  <c r="T46" i="19"/>
  <c r="AL16" i="19"/>
  <c r="AF16" i="19"/>
  <c r="N36" i="19"/>
  <c r="AL26" i="19"/>
  <c r="AF36" i="19"/>
  <c r="AF46" i="19"/>
  <c r="L47" i="19"/>
  <c r="N6" i="19"/>
  <c r="AL6" i="19"/>
  <c r="AK37" i="19"/>
  <c r="M7" i="19"/>
  <c r="AI15" i="19"/>
  <c r="K25" i="19"/>
  <c r="R47" i="19"/>
  <c r="AJ37" i="19"/>
  <c r="X27" i="19"/>
  <c r="R27" i="19"/>
  <c r="AJ7" i="19"/>
  <c r="X47" i="19"/>
  <c r="AJ47" i="19"/>
  <c r="L37" i="19"/>
  <c r="AD17" i="19"/>
  <c r="AD27" i="19"/>
  <c r="AJ17" i="19"/>
  <c r="L17" i="19"/>
  <c r="R37" i="19"/>
  <c r="X37" i="19"/>
  <c r="X7" i="19"/>
  <c r="AD7" i="19"/>
  <c r="X17" i="19"/>
  <c r="AD37" i="19"/>
  <c r="L27" i="19"/>
  <c r="AJ27" i="19"/>
  <c r="R7" i="19"/>
  <c r="L55" i="19"/>
  <c r="AD25" i="19"/>
  <c r="L45" i="19"/>
  <c r="AJ25" i="19"/>
  <c r="X55" i="19"/>
  <c r="AD15" i="19"/>
  <c r="AD55" i="19"/>
  <c r="AJ55" i="19"/>
  <c r="L15" i="19"/>
  <c r="R15" i="19"/>
  <c r="R25" i="19"/>
  <c r="X15" i="19"/>
  <c r="AD45" i="19"/>
  <c r="AJ15" i="19"/>
  <c r="X25" i="19"/>
  <c r="R35" i="19"/>
  <c r="L35" i="19"/>
  <c r="R45" i="19"/>
  <c r="X45" i="19"/>
  <c r="AJ45" i="19"/>
  <c r="AD35" i="19"/>
  <c r="L25" i="19"/>
  <c r="R55" i="19"/>
  <c r="AJ35" i="19"/>
  <c r="X35" i="19"/>
  <c r="T25" i="19"/>
  <c r="AF25" i="19"/>
  <c r="AF15" i="19"/>
  <c r="T55" i="19"/>
  <c r="Z25" i="19"/>
  <c r="N35" i="19"/>
  <c r="AL35" i="19"/>
  <c r="T45" i="19"/>
  <c r="AL25" i="19"/>
  <c r="T35" i="19"/>
  <c r="AF55" i="19"/>
  <c r="Z45" i="19"/>
  <c r="AF45" i="19"/>
  <c r="Z15" i="19"/>
  <c r="N25" i="19"/>
  <c r="AF35" i="19"/>
  <c r="T15" i="19"/>
  <c r="Z35" i="19"/>
  <c r="AL45" i="19"/>
  <c r="N55" i="19"/>
  <c r="N15" i="19"/>
  <c r="Z55" i="19"/>
  <c r="AL55" i="19"/>
  <c r="AL15" i="19"/>
  <c r="N45" i="19"/>
  <c r="AH12" i="18"/>
  <c r="J36" i="18"/>
  <c r="V12" i="18"/>
  <c r="J28" i="18"/>
  <c r="J20" i="18"/>
  <c r="AH20" i="18"/>
  <c r="V28" i="18"/>
  <c r="AH36" i="18"/>
  <c r="P20" i="18"/>
  <c r="AB20" i="18"/>
  <c r="J44" i="18"/>
  <c r="P44" i="18"/>
  <c r="AH44" i="18"/>
  <c r="P12" i="18"/>
  <c r="AB28" i="18"/>
  <c r="AB12" i="18"/>
  <c r="J12" i="18"/>
  <c r="P28" i="18"/>
  <c r="P36" i="18"/>
  <c r="AH28" i="18"/>
  <c r="V44" i="18"/>
  <c r="AB36" i="18"/>
  <c r="AB44" i="18"/>
  <c r="V36" i="18"/>
  <c r="V20" i="18"/>
  <c r="AD22" i="19" l="1"/>
  <c r="U43" i="19"/>
  <c r="B221" i="13" a="1"/>
  <c r="Z28" i="18" l="1"/>
  <c r="AF44" i="18"/>
  <c r="AL36" i="18"/>
  <c r="N36" i="18"/>
  <c r="T28" i="18"/>
  <c r="Z20" i="18"/>
  <c r="AF12" i="18"/>
  <c r="N44" i="18"/>
  <c r="T36" i="18"/>
  <c r="Z44" i="18"/>
  <c r="AF36" i="18"/>
  <c r="AL28" i="18"/>
  <c r="N28" i="18"/>
  <c r="T20" i="18"/>
  <c r="Z12" i="18"/>
  <c r="N12" i="18"/>
  <c r="AF20" i="18"/>
  <c r="T44" i="18"/>
  <c r="Z36" i="18"/>
  <c r="AF28" i="18"/>
  <c r="AL20" i="18"/>
  <c r="N20" i="18"/>
  <c r="T12" i="18"/>
  <c r="AL12" i="18"/>
  <c r="AL44" i="18"/>
  <c r="Z20" i="19"/>
  <c r="AL41" i="19"/>
  <c r="N21" i="19"/>
  <c r="T41" i="19"/>
  <c r="AF51" i="19"/>
  <c r="AL31" i="19"/>
  <c r="AL21" i="19"/>
  <c r="Z41" i="19"/>
  <c r="N51" i="19"/>
  <c r="Z11" i="19"/>
  <c r="AL51" i="19"/>
  <c r="AF21" i="19"/>
  <c r="N41" i="19"/>
  <c r="T21" i="19"/>
  <c r="T31" i="19"/>
  <c r="AF11" i="19"/>
  <c r="AL11" i="19"/>
  <c r="Z31" i="19"/>
  <c r="U29" i="19"/>
  <c r="AG39" i="19"/>
  <c r="AA19" i="19"/>
  <c r="AF20" i="19"/>
  <c r="AF50" i="19"/>
  <c r="Z30" i="19"/>
  <c r="AA28" i="19"/>
  <c r="U48" i="19"/>
  <c r="U24" i="19"/>
  <c r="U14" i="19"/>
  <c r="AM34" i="19"/>
  <c r="AA14" i="19"/>
  <c r="O54" i="19"/>
  <c r="AM24" i="19"/>
  <c r="AG14" i="19"/>
  <c r="AM14" i="19"/>
  <c r="AG44" i="19"/>
  <c r="AG34" i="19"/>
  <c r="O24" i="19"/>
  <c r="O44" i="19"/>
  <c r="O14" i="19"/>
  <c r="U34" i="19"/>
  <c r="U44" i="19"/>
  <c r="AA44" i="19"/>
  <c r="AG24" i="19"/>
  <c r="AG54" i="19"/>
  <c r="AA34" i="19"/>
  <c r="AA24" i="19"/>
  <c r="AM44" i="19"/>
  <c r="AM54" i="19"/>
  <c r="U54" i="19"/>
  <c r="AA54" i="19"/>
  <c r="O34" i="19"/>
  <c r="U32" i="19"/>
  <c r="O42" i="19"/>
  <c r="O32" i="19"/>
  <c r="AM12" i="19"/>
  <c r="O22" i="19"/>
  <c r="U22" i="19"/>
  <c r="AM42" i="19"/>
  <c r="AA32" i="19"/>
  <c r="AA22" i="19"/>
  <c r="AA52" i="19"/>
  <c r="AG52" i="19"/>
  <c r="U52" i="19"/>
  <c r="AM22" i="19"/>
  <c r="AM52" i="19"/>
  <c r="O52" i="19"/>
  <c r="AG12" i="19"/>
  <c r="AG32" i="19"/>
  <c r="AA42" i="19"/>
  <c r="AG42" i="19"/>
  <c r="U12" i="19"/>
  <c r="AM32" i="19"/>
  <c r="AA12" i="19"/>
  <c r="O12" i="19"/>
  <c r="AG22" i="19"/>
  <c r="U42" i="19"/>
  <c r="T49" i="19"/>
  <c r="Z29" i="19"/>
  <c r="T19" i="19"/>
  <c r="N20" i="19"/>
  <c r="AF40" i="19"/>
  <c r="T40" i="19"/>
  <c r="N8" i="19"/>
  <c r="Z50" i="19"/>
  <c r="Z40" i="19"/>
  <c r="N10" i="19"/>
  <c r="N40" i="19"/>
  <c r="AL40" i="19"/>
  <c r="AF10" i="19"/>
  <c r="T10" i="19"/>
  <c r="N50" i="19"/>
  <c r="AG23" i="19"/>
  <c r="T20" i="19"/>
  <c r="AL10" i="19"/>
  <c r="AL20" i="19"/>
  <c r="N30" i="19"/>
  <c r="T48" i="19"/>
  <c r="AG10" i="19"/>
  <c r="AF30" i="19"/>
  <c r="Z10" i="19"/>
  <c r="T30" i="19"/>
  <c r="N18" i="19"/>
  <c r="AL30" i="19"/>
  <c r="AL50" i="19"/>
  <c r="T50" i="19"/>
  <c r="Z7" i="19"/>
  <c r="AL48" i="19"/>
  <c r="R42" i="19"/>
  <c r="AA41" i="19"/>
  <c r="AF41" i="19"/>
  <c r="N31" i="19"/>
  <c r="X32" i="19"/>
  <c r="AJ22" i="19"/>
  <c r="L32" i="19"/>
  <c r="R52" i="19"/>
  <c r="AD12" i="19"/>
  <c r="AJ12" i="19"/>
  <c r="L22" i="19"/>
  <c r="AD32" i="19"/>
  <c r="AJ52" i="19"/>
  <c r="X22" i="19"/>
  <c r="L42" i="19"/>
  <c r="AD42" i="19"/>
  <c r="AD52" i="19"/>
  <c r="R32" i="19"/>
  <c r="AJ42" i="19"/>
  <c r="X42" i="19"/>
  <c r="R22" i="19"/>
  <c r="L52" i="19"/>
  <c r="R12" i="19"/>
  <c r="AA10" i="19"/>
  <c r="AA23" i="19"/>
  <c r="AG13" i="19"/>
  <c r="O23" i="19"/>
  <c r="U33" i="19"/>
  <c r="AG43" i="19"/>
  <c r="AA13" i="19"/>
  <c r="O53" i="19"/>
  <c r="AA33" i="19"/>
  <c r="AM43" i="19"/>
  <c r="AM33" i="19"/>
  <c r="AM23" i="19"/>
  <c r="AA53" i="19"/>
  <c r="AG53" i="19"/>
  <c r="O13" i="19"/>
  <c r="U13" i="19"/>
  <c r="O33" i="19"/>
  <c r="AM53" i="19"/>
  <c r="U23" i="19"/>
  <c r="U53" i="19"/>
  <c r="O43" i="19"/>
  <c r="AG33" i="19"/>
  <c r="AM13" i="19"/>
  <c r="AA43" i="19"/>
  <c r="M27" i="19"/>
  <c r="AK7" i="19"/>
  <c r="AK47" i="19"/>
  <c r="Y47" i="19"/>
  <c r="Y17" i="19"/>
  <c r="S37" i="19"/>
  <c r="Y27" i="19"/>
  <c r="AK17" i="19"/>
  <c r="Y37" i="19"/>
  <c r="M37" i="19"/>
  <c r="AK27" i="19"/>
  <c r="Y7" i="19"/>
  <c r="S47" i="19"/>
  <c r="S7" i="19"/>
  <c r="AE7" i="19"/>
  <c r="N11" i="19"/>
  <c r="AF31" i="19"/>
  <c r="T51" i="19"/>
  <c r="S17" i="19"/>
  <c r="T11" i="19"/>
  <c r="AE37" i="19"/>
  <c r="X52" i="19"/>
  <c r="N49" i="19"/>
  <c r="N39" i="19"/>
  <c r="T9" i="19"/>
  <c r="N29" i="19"/>
  <c r="Z9" i="19"/>
  <c r="Z39" i="19"/>
  <c r="AL39" i="19"/>
  <c r="Z49" i="19"/>
  <c r="N19" i="19"/>
  <c r="AL9" i="19"/>
  <c r="T39" i="19"/>
  <c r="AF9" i="19"/>
  <c r="AF49" i="19"/>
  <c r="AF39" i="19"/>
  <c r="AF19" i="19"/>
  <c r="AL29" i="19"/>
  <c r="N9" i="19"/>
  <c r="T29" i="19"/>
  <c r="Z19" i="19"/>
  <c r="AF29" i="19"/>
  <c r="AL49" i="19"/>
  <c r="AG8" i="19"/>
  <c r="O48" i="19"/>
  <c r="AG28" i="19"/>
  <c r="O38" i="19"/>
  <c r="AM48" i="19"/>
  <c r="U18" i="19"/>
  <c r="AG18" i="19"/>
  <c r="AA48" i="19"/>
  <c r="U8" i="19"/>
  <c r="U38" i="19"/>
  <c r="U28" i="19"/>
  <c r="AG38" i="19"/>
  <c r="AM8" i="19"/>
  <c r="O8" i="19"/>
  <c r="AG48" i="19"/>
  <c r="AM18" i="19"/>
  <c r="AM28" i="19"/>
  <c r="O28" i="19"/>
  <c r="AA18" i="19"/>
  <c r="AA38" i="19"/>
  <c r="AA8" i="19"/>
  <c r="AM38" i="19"/>
  <c r="AM41" i="19"/>
  <c r="AA31" i="19"/>
  <c r="AA11" i="19"/>
  <c r="AG31" i="19"/>
  <c r="AM21" i="19"/>
  <c r="O31" i="19"/>
  <c r="AM11" i="19"/>
  <c r="U21" i="19"/>
  <c r="O11" i="19"/>
  <c r="O51" i="19"/>
  <c r="AG41" i="19"/>
  <c r="AA51" i="19"/>
  <c r="U31" i="19"/>
  <c r="O41" i="19"/>
  <c r="AA21" i="19"/>
  <c r="O21" i="19"/>
  <c r="AM51" i="19"/>
  <c r="U11" i="19"/>
  <c r="AG21" i="19"/>
  <c r="U51" i="19"/>
  <c r="U41" i="19"/>
  <c r="AG51" i="19"/>
  <c r="AG11" i="19"/>
  <c r="L12" i="19"/>
  <c r="AM39" i="19"/>
  <c r="U49" i="19"/>
  <c r="O39" i="19"/>
  <c r="AM19" i="19"/>
  <c r="AG49" i="19"/>
  <c r="AM9" i="19"/>
  <c r="O49" i="19"/>
  <c r="AA49" i="19"/>
  <c r="AM49" i="19"/>
  <c r="AG19" i="19"/>
  <c r="O29" i="19"/>
  <c r="O19" i="19"/>
  <c r="AG29" i="19"/>
  <c r="U19" i="19"/>
  <c r="AM29" i="19"/>
  <c r="AA39" i="19"/>
  <c r="U39" i="19"/>
  <c r="U9" i="19"/>
  <c r="O9" i="19"/>
  <c r="AG9" i="19"/>
  <c r="AA9" i="19"/>
  <c r="T27" i="19"/>
  <c r="N37" i="19"/>
  <c r="AF17" i="19"/>
  <c r="N7" i="19"/>
  <c r="T47" i="19"/>
  <c r="Z37" i="19"/>
  <c r="Z47" i="19"/>
  <c r="AL7" i="19"/>
  <c r="AF47" i="19"/>
  <c r="Z27" i="19"/>
  <c r="AL37" i="19"/>
  <c r="AF7" i="19"/>
  <c r="T7" i="19"/>
  <c r="AL47" i="19"/>
  <c r="T37" i="19"/>
  <c r="N17" i="19"/>
  <c r="AL17" i="19"/>
  <c r="AF8" i="19"/>
  <c r="T28" i="19"/>
  <c r="AF28" i="19"/>
  <c r="Z38" i="19"/>
  <c r="AL8" i="19"/>
  <c r="AL28" i="19"/>
  <c r="AF48" i="19"/>
  <c r="AL38" i="19"/>
  <c r="T8" i="19"/>
  <c r="AF18" i="19"/>
  <c r="N48" i="19"/>
  <c r="AF38" i="19"/>
  <c r="N28" i="19"/>
  <c r="Z48" i="19"/>
  <c r="T38" i="19"/>
  <c r="T18" i="19"/>
  <c r="Z8" i="19"/>
  <c r="Z28" i="19"/>
  <c r="AL18" i="19"/>
  <c r="AA30" i="19"/>
  <c r="O50" i="19"/>
  <c r="AA20" i="19"/>
  <c r="AM20" i="19"/>
  <c r="O40" i="19"/>
  <c r="U30" i="19"/>
  <c r="AM50" i="19"/>
  <c r="AA40" i="19"/>
  <c r="AM10" i="19"/>
  <c r="AM30" i="19"/>
  <c r="O20" i="19"/>
  <c r="U10" i="19"/>
  <c r="AG20" i="19"/>
  <c r="AG50" i="19"/>
  <c r="U20" i="19"/>
  <c r="O30" i="19"/>
  <c r="AG40" i="19"/>
  <c r="AM40" i="19"/>
  <c r="AG30" i="19"/>
  <c r="U50" i="19"/>
  <c r="O10" i="19"/>
  <c r="U40" i="19"/>
  <c r="X12" i="19"/>
  <c r="AA29" i="19"/>
  <c r="Z51" i="19"/>
  <c r="Z21" i="19"/>
  <c r="M17" i="19"/>
  <c r="AF27" i="19"/>
  <c r="N38" i="19"/>
  <c r="AJ32" i="19"/>
  <c r="AA50" i="19"/>
  <c r="AM31" i="19"/>
  <c r="AL19" i="19"/>
  <c r="O18" i="19"/>
  <c r="B221" i="13"/>
  <c r="AL12" i="19" l="1"/>
  <c r="AL32" i="19"/>
  <c r="AF32" i="19"/>
  <c r="AF22" i="19"/>
  <c r="T52" i="19"/>
  <c r="N32" i="19"/>
  <c r="N12" i="19"/>
  <c r="Z22" i="19"/>
  <c r="N22" i="19"/>
  <c r="Z12" i="19"/>
  <c r="T22" i="19"/>
  <c r="AL52" i="19"/>
  <c r="AF52" i="19"/>
  <c r="AL22" i="19"/>
  <c r="AF42" i="19"/>
  <c r="Z42" i="19"/>
  <c r="N42" i="19"/>
  <c r="T32" i="19"/>
  <c r="AL42" i="19"/>
  <c r="T42" i="19"/>
  <c r="T12" i="19"/>
  <c r="N52" i="19"/>
  <c r="Z52" i="19"/>
  <c r="AF12" i="19"/>
  <c r="Z32" i="19"/>
  <c r="M28" i="19"/>
  <c r="S18" i="19"/>
  <c r="Y48" i="19"/>
  <c r="AE38" i="19"/>
  <c r="Y38" i="19"/>
  <c r="AE48" i="19"/>
  <c r="M8" i="19"/>
  <c r="AK48" i="19"/>
  <c r="M48" i="19"/>
  <c r="S38" i="19"/>
  <c r="Y18" i="19"/>
  <c r="AK38" i="19"/>
  <c r="AK28" i="19"/>
  <c r="M38" i="19"/>
  <c r="S8" i="19"/>
  <c r="Y28" i="19"/>
  <c r="Y8" i="19"/>
  <c r="S48" i="19"/>
  <c r="AE28" i="19"/>
  <c r="S28" i="19"/>
  <c r="AE8" i="19"/>
  <c r="AE18" i="19"/>
  <c r="AK18" i="19"/>
  <c r="AK8" i="19"/>
  <c r="M18" i="19"/>
  <c r="AA37" i="19"/>
  <c r="AA17" i="19"/>
  <c r="O27" i="19"/>
  <c r="O7" i="19"/>
  <c r="AA7" i="19"/>
  <c r="AG37" i="19"/>
  <c r="AA47" i="19"/>
  <c r="AM7" i="19"/>
  <c r="AG7" i="19"/>
  <c r="AM47" i="19"/>
  <c r="U47" i="19"/>
  <c r="AG47" i="19"/>
  <c r="O47" i="19"/>
  <c r="AM37" i="19"/>
  <c r="U17" i="19"/>
  <c r="U7" i="19"/>
  <c r="AM27" i="19"/>
  <c r="AG17" i="19"/>
  <c r="O17" i="19"/>
  <c r="U37" i="19"/>
  <c r="AG27" i="19"/>
  <c r="U27" i="19"/>
  <c r="O37" i="19"/>
  <c r="AM17" i="19"/>
  <c r="AA27" i="19"/>
  <c r="AE49" i="19"/>
  <c r="Y19" i="19"/>
  <c r="S19" i="19"/>
  <c r="Y9" i="19"/>
  <c r="Y49" i="19"/>
  <c r="AK19" i="19"/>
  <c r="AK29" i="19"/>
  <c r="M39" i="19"/>
  <c r="AK49" i="19"/>
  <c r="Y29" i="19"/>
  <c r="AK39" i="19"/>
  <c r="Y39" i="19"/>
  <c r="S29" i="19"/>
  <c r="AE39" i="19"/>
  <c r="AE9" i="19"/>
  <c r="AE29" i="19"/>
  <c r="M49" i="19"/>
  <c r="M9" i="19"/>
  <c r="AK9" i="19"/>
  <c r="AE19" i="19"/>
  <c r="S49" i="19"/>
  <c r="M19" i="19"/>
  <c r="S9" i="19"/>
  <c r="S39" i="19"/>
  <c r="M29" i="19"/>
  <c r="H210" i="13"/>
  <c r="Z34" i="19" l="1"/>
  <c r="T14" i="19"/>
  <c r="Z54" i="19"/>
  <c r="AL44" i="19"/>
  <c r="N24" i="19"/>
  <c r="Z44" i="19"/>
  <c r="AF14" i="19"/>
  <c r="T24" i="19"/>
  <c r="N44" i="19"/>
  <c r="N54" i="19"/>
  <c r="N14" i="19"/>
  <c r="AF24" i="19"/>
  <c r="AL34" i="19"/>
  <c r="AL14" i="19"/>
  <c r="AL54" i="19"/>
  <c r="T34" i="19"/>
  <c r="AF54" i="19"/>
  <c r="T44" i="19"/>
  <c r="Z24" i="19"/>
  <c r="AF44" i="19"/>
  <c r="N34" i="19"/>
  <c r="T54" i="19"/>
  <c r="AF34" i="19"/>
  <c r="AL24" i="19"/>
  <c r="Z14" i="19"/>
  <c r="N33" i="19"/>
  <c r="AF43" i="19"/>
  <c r="T53" i="19"/>
  <c r="AL23" i="19"/>
  <c r="Z43" i="19"/>
  <c r="N23" i="19"/>
  <c r="T43" i="19"/>
  <c r="N43" i="19"/>
  <c r="AF13" i="19"/>
  <c r="Z53" i="19"/>
  <c r="N13" i="19"/>
  <c r="AL33" i="19"/>
  <c r="AF53" i="19"/>
  <c r="AF23" i="19"/>
  <c r="AL13" i="19"/>
  <c r="Z33" i="19"/>
  <c r="Z13" i="19"/>
  <c r="AF33" i="19"/>
  <c r="AL43" i="19"/>
  <c r="Z23" i="19"/>
  <c r="N53" i="19"/>
  <c r="T33" i="19"/>
  <c r="AL53" i="19"/>
  <c r="T13" i="19"/>
  <c r="T23" i="19"/>
  <c r="S32" i="19"/>
  <c r="AE52" i="19"/>
  <c r="S12" i="19"/>
  <c r="S42" i="19"/>
  <c r="AE22" i="19"/>
  <c r="S22" i="19"/>
  <c r="AE12" i="19"/>
  <c r="Y12" i="19"/>
  <c r="Y32" i="19"/>
  <c r="AK12" i="19"/>
  <c r="M52" i="19"/>
  <c r="AK52" i="19"/>
  <c r="M22" i="19"/>
  <c r="AK42" i="19"/>
  <c r="Y42" i="19"/>
  <c r="AK32" i="19"/>
  <c r="S52" i="19"/>
  <c r="Y22" i="19"/>
  <c r="AE42" i="19"/>
  <c r="AE32" i="19"/>
  <c r="M42" i="19"/>
  <c r="Y52" i="19"/>
  <c r="AK22" i="19"/>
  <c r="M32" i="19"/>
  <c r="M12" i="19"/>
  <c r="Y30" i="19"/>
  <c r="S40" i="19"/>
  <c r="AK10" i="19"/>
  <c r="M40" i="19"/>
  <c r="AK20" i="19"/>
  <c r="S20" i="19"/>
  <c r="AK40" i="19"/>
  <c r="AE40" i="19"/>
  <c r="AK50" i="19"/>
  <c r="S50" i="19"/>
  <c r="AE50" i="19"/>
  <c r="AE10" i="19"/>
  <c r="Y20" i="19"/>
  <c r="M20" i="19"/>
  <c r="S30" i="19"/>
  <c r="S10" i="19"/>
  <c r="Y10" i="19"/>
  <c r="AK30" i="19"/>
  <c r="M50" i="19"/>
  <c r="AE20" i="19"/>
  <c r="Y40" i="19"/>
  <c r="Y50" i="19"/>
  <c r="AE30" i="19"/>
  <c r="M30" i="19"/>
  <c r="M10" i="19"/>
  <c r="L40" i="19"/>
  <c r="X40" i="19"/>
  <c r="AD20" i="19"/>
  <c r="R40" i="19"/>
  <c r="X10" i="19"/>
  <c r="X30" i="19"/>
  <c r="AD30" i="19"/>
  <c r="AJ10" i="19"/>
  <c r="R20" i="19"/>
  <c r="X20" i="19"/>
  <c r="R30" i="19"/>
  <c r="L50" i="19"/>
  <c r="AJ40" i="19"/>
  <c r="AD40" i="19"/>
  <c r="X50" i="19"/>
  <c r="L20" i="19"/>
  <c r="AJ30" i="19"/>
  <c r="L10" i="19"/>
  <c r="AD10" i="19"/>
  <c r="AJ50" i="19"/>
  <c r="R50" i="19"/>
  <c r="L30" i="19"/>
  <c r="AJ20" i="19"/>
  <c r="R10" i="19"/>
  <c r="AD50" i="19"/>
  <c r="X28" i="19"/>
  <c r="X38" i="19"/>
  <c r="AD48" i="19"/>
  <c r="AD28" i="19"/>
  <c r="AJ18" i="19"/>
  <c r="AJ28" i="19"/>
  <c r="AD38" i="19"/>
  <c r="AJ48" i="19"/>
  <c r="L28" i="19"/>
  <c r="R48" i="19"/>
  <c r="X48" i="19"/>
  <c r="AD8" i="19"/>
  <c r="X8" i="19"/>
  <c r="AJ8" i="19"/>
  <c r="L38" i="19"/>
  <c r="R38" i="19"/>
  <c r="L48" i="19"/>
  <c r="X18" i="19"/>
  <c r="AD18" i="19"/>
  <c r="R28" i="19"/>
  <c r="R18" i="19"/>
  <c r="R8" i="19"/>
  <c r="AJ38" i="19"/>
  <c r="L18" i="19"/>
  <c r="L8" i="19"/>
  <c r="S21" i="19" l="1"/>
  <c r="Y51" i="19"/>
  <c r="AK31" i="19"/>
  <c r="Y31" i="19"/>
  <c r="AE11" i="19"/>
  <c r="AK21" i="19"/>
  <c r="AE21" i="19"/>
  <c r="S11" i="19"/>
  <c r="Y41" i="19"/>
  <c r="AE41" i="19"/>
  <c r="M31" i="19"/>
  <c r="Y11" i="19"/>
  <c r="S41" i="19"/>
  <c r="S51" i="19"/>
  <c r="M11" i="19"/>
  <c r="M21" i="19"/>
  <c r="S31" i="19"/>
  <c r="AK11" i="19"/>
  <c r="AK41" i="19"/>
  <c r="AE51" i="19"/>
  <c r="M41" i="19"/>
  <c r="AE31" i="19"/>
  <c r="AK51" i="19"/>
  <c r="M51" i="19"/>
  <c r="Y21" i="19"/>
  <c r="X41" i="19"/>
  <c r="AD41" i="19"/>
  <c r="L41" i="19"/>
  <c r="AD51" i="19"/>
  <c r="AJ11" i="19"/>
  <c r="L21" i="19"/>
  <c r="X21" i="19"/>
  <c r="L31" i="19"/>
  <c r="AJ21" i="19"/>
  <c r="AJ31" i="19"/>
  <c r="AD11" i="19"/>
  <c r="X11" i="19"/>
  <c r="AD31" i="19"/>
  <c r="R51" i="19"/>
  <c r="R11" i="19"/>
  <c r="AD21" i="19"/>
  <c r="R31" i="19"/>
  <c r="L51" i="19"/>
  <c r="X31" i="19"/>
  <c r="X51" i="19"/>
  <c r="R21" i="19"/>
  <c r="AJ41" i="19"/>
  <c r="AJ51" i="19"/>
  <c r="L11" i="19"/>
  <c r="R41" i="19"/>
  <c r="B223" i="13"/>
  <c r="B222" i="13"/>
  <c r="Q26" i="22" l="1"/>
  <c r="R26" i="22" s="1"/>
  <c r="Q12" i="22"/>
  <c r="R12" i="22" s="1"/>
  <c r="Q14" i="22"/>
  <c r="R14" i="22" s="1"/>
  <c r="Q27" i="22"/>
  <c r="R27" i="22" s="1"/>
  <c r="Q7" i="22"/>
  <c r="R7" i="22" s="1"/>
  <c r="Q5" i="22"/>
  <c r="R5" i="22" s="1"/>
  <c r="Q23" i="22"/>
  <c r="R23" i="22" s="1"/>
  <c r="Q9" i="22"/>
  <c r="R9" i="22" s="1"/>
  <c r="Q28" i="22"/>
  <c r="R28" i="22" s="1"/>
  <c r="Q19" i="22"/>
  <c r="R19" i="22" s="1"/>
  <c r="Q17" i="22"/>
  <c r="R17" i="22" s="1"/>
  <c r="S9" i="22" l="1"/>
  <c r="AL9" i="22" s="1"/>
  <c r="T9" i="22"/>
  <c r="X18" i="18"/>
  <c r="X42" i="18"/>
  <c r="AD26" i="18"/>
  <c r="AD34" i="18"/>
  <c r="AD10" i="18"/>
  <c r="L10" i="18"/>
  <c r="L18" i="18"/>
  <c r="AJ26" i="18"/>
  <c r="R10" i="18"/>
  <c r="R42" i="18"/>
  <c r="R26" i="18"/>
  <c r="L42" i="18"/>
  <c r="AJ18" i="18"/>
  <c r="R18" i="18"/>
  <c r="X34" i="18"/>
  <c r="AD18" i="18"/>
  <c r="AJ10" i="18"/>
  <c r="AD42" i="18"/>
  <c r="AJ42" i="18"/>
  <c r="L34" i="18"/>
  <c r="R34" i="18"/>
  <c r="X10" i="18"/>
  <c r="X26" i="18"/>
  <c r="L26" i="18"/>
  <c r="AJ34" i="18"/>
  <c r="R40" i="18"/>
  <c r="L8" i="18"/>
  <c r="AD24" i="18"/>
  <c r="AJ24" i="18"/>
  <c r="AJ16" i="18"/>
  <c r="AD32" i="18"/>
  <c r="R24" i="18"/>
  <c r="AD8" i="18"/>
  <c r="L32" i="18"/>
  <c r="R32" i="18"/>
  <c r="X8" i="18"/>
  <c r="L16" i="18"/>
  <c r="L40" i="18"/>
  <c r="R8" i="18"/>
  <c r="L24" i="18"/>
  <c r="AJ32" i="18"/>
  <c r="AJ8" i="18"/>
  <c r="X24" i="18"/>
  <c r="AD40" i="18"/>
  <c r="X32" i="18"/>
  <c r="X16" i="18"/>
  <c r="R16" i="18"/>
  <c r="AD16" i="18"/>
  <c r="X40" i="18"/>
  <c r="AJ40" i="18"/>
  <c r="V24" i="18"/>
  <c r="P16" i="18"/>
  <c r="AB16" i="18"/>
  <c r="V32" i="18"/>
  <c r="AH8" i="18"/>
  <c r="P40" i="18"/>
  <c r="P32" i="18"/>
  <c r="AB8" i="18"/>
  <c r="AB24" i="18"/>
  <c r="AH24" i="18"/>
  <c r="AH32" i="18"/>
  <c r="J8" i="18"/>
  <c r="J24" i="18"/>
  <c r="J40" i="18"/>
  <c r="AH16" i="18"/>
  <c r="J32" i="18"/>
  <c r="AB32" i="18"/>
  <c r="V40" i="18"/>
  <c r="V8" i="18"/>
  <c r="AB40" i="18"/>
  <c r="AH40" i="18"/>
  <c r="P24" i="18"/>
  <c r="J16" i="18"/>
  <c r="P8" i="18"/>
  <c r="V16" i="18"/>
  <c r="S27" i="22"/>
  <c r="AL27" i="22" s="1"/>
  <c r="AK27" i="22" s="1"/>
  <c r="AM27" i="22" s="1"/>
  <c r="T27" i="22"/>
  <c r="AH22" i="18"/>
  <c r="V38" i="18"/>
  <c r="P38" i="18"/>
  <c r="P14" i="18"/>
  <c r="J38" i="18"/>
  <c r="V14" i="18"/>
  <c r="AB30" i="18"/>
  <c r="AB38" i="18"/>
  <c r="J22" i="18"/>
  <c r="J30" i="18"/>
  <c r="J14" i="18"/>
  <c r="V30" i="18"/>
  <c r="V6" i="18"/>
  <c r="AB6" i="18"/>
  <c r="AH30" i="18"/>
  <c r="P30" i="18"/>
  <c r="AB14" i="18"/>
  <c r="AH38" i="18"/>
  <c r="P6" i="18"/>
  <c r="AH6" i="18"/>
  <c r="P22" i="18"/>
  <c r="AH14" i="18"/>
  <c r="J6" i="18"/>
  <c r="V22" i="18"/>
  <c r="AB22" i="18"/>
  <c r="T17" i="22"/>
  <c r="S17" i="22"/>
  <c r="AL17" i="22" s="1"/>
  <c r="S7" i="22"/>
  <c r="AL7" i="22" s="1"/>
  <c r="T7" i="22"/>
  <c r="S14" i="22"/>
  <c r="AL14" i="22" s="1"/>
  <c r="T14" i="22"/>
  <c r="AF30" i="18"/>
  <c r="AF38" i="18"/>
  <c r="N6" i="18"/>
  <c r="AF22" i="18"/>
  <c r="AL38" i="18"/>
  <c r="T38" i="18"/>
  <c r="AF14" i="18"/>
  <c r="N22" i="18"/>
  <c r="AL30" i="18"/>
  <c r="T14" i="18"/>
  <c r="Z22" i="18"/>
  <c r="N14" i="18"/>
  <c r="AF6" i="18"/>
  <c r="Z38" i="18"/>
  <c r="Z6" i="18"/>
  <c r="T30" i="18"/>
  <c r="Z14" i="18"/>
  <c r="N30" i="18"/>
  <c r="T22" i="18"/>
  <c r="AL6" i="18"/>
  <c r="N38" i="18"/>
  <c r="AL14" i="18"/>
  <c r="Z30" i="18"/>
  <c r="AL22" i="18"/>
  <c r="T6" i="18"/>
  <c r="S19" i="22"/>
  <c r="AL19" i="22" s="1"/>
  <c r="T19" i="22"/>
  <c r="S5" i="22"/>
  <c r="AL5" i="22" s="1"/>
  <c r="T5" i="22"/>
  <c r="N18" i="18"/>
  <c r="Z18" i="18"/>
  <c r="T10" i="18"/>
  <c r="Z26" i="18"/>
  <c r="Z42" i="18"/>
  <c r="T26" i="18"/>
  <c r="N42" i="18"/>
  <c r="T42" i="18"/>
  <c r="T34" i="18"/>
  <c r="AF18" i="18"/>
  <c r="N10" i="18"/>
  <c r="Z10" i="18"/>
  <c r="Z34" i="18"/>
  <c r="T18" i="18"/>
  <c r="AF42" i="18"/>
  <c r="AL34" i="18"/>
  <c r="AF34" i="18"/>
  <c r="AL18" i="18"/>
  <c r="N26" i="18"/>
  <c r="AL10" i="18"/>
  <c r="N34" i="18"/>
  <c r="AF26" i="18"/>
  <c r="AL42" i="18"/>
  <c r="AL26" i="18"/>
  <c r="AF10" i="18"/>
  <c r="S12" i="22"/>
  <c r="AL12" i="22" s="1"/>
  <c r="T12" i="22"/>
  <c r="S23" i="22"/>
  <c r="AL23" i="22" s="1"/>
  <c r="T23" i="22"/>
  <c r="S28" i="22"/>
  <c r="AL28" i="22" s="1"/>
  <c r="T28" i="22"/>
  <c r="P18" i="18"/>
  <c r="AB34" i="18"/>
  <c r="J34" i="18"/>
  <c r="AH10" i="18"/>
  <c r="V34" i="18"/>
  <c r="AH42" i="18"/>
  <c r="AB10" i="18"/>
  <c r="J26" i="18"/>
  <c r="AH34" i="18"/>
  <c r="AB26" i="18"/>
  <c r="AB42" i="18"/>
  <c r="V42" i="18"/>
  <c r="AB18" i="18"/>
  <c r="J18" i="18"/>
  <c r="J42" i="18"/>
  <c r="V18" i="18"/>
  <c r="V10" i="18"/>
  <c r="P10" i="18"/>
  <c r="P26" i="18"/>
  <c r="AH26" i="18"/>
  <c r="AH18" i="18"/>
  <c r="J10" i="18"/>
  <c r="P42" i="18"/>
  <c r="P34" i="18"/>
  <c r="V26" i="18"/>
  <c r="N24" i="18"/>
  <c r="AF32" i="18"/>
  <c r="N32" i="18"/>
  <c r="T32" i="18"/>
  <c r="Z8" i="18"/>
  <c r="N16" i="18"/>
  <c r="AL32" i="18"/>
  <c r="T8" i="18"/>
  <c r="N40" i="18"/>
  <c r="Z40" i="18"/>
  <c r="Z32" i="18"/>
  <c r="AF16" i="18"/>
  <c r="T40" i="18"/>
  <c r="AF24" i="18"/>
  <c r="Z16" i="18"/>
  <c r="AL16" i="18"/>
  <c r="AL40" i="18"/>
  <c r="N8" i="18"/>
  <c r="AF40" i="18"/>
  <c r="AL24" i="18"/>
  <c r="Z24" i="18"/>
  <c r="T24" i="18"/>
  <c r="T16" i="18"/>
  <c r="AL8" i="18"/>
  <c r="AF8" i="18"/>
  <c r="T26" i="22"/>
  <c r="S26" i="22"/>
  <c r="AJ14" i="18"/>
  <c r="L14" i="18"/>
  <c r="AD6" i="18"/>
  <c r="L6" i="18"/>
  <c r="R38" i="18"/>
  <c r="X6" i="18"/>
  <c r="AD38" i="18"/>
  <c r="AD14" i="18"/>
  <c r="L22" i="18"/>
  <c r="AJ22" i="18"/>
  <c r="AD30" i="18"/>
  <c r="AJ38" i="18"/>
  <c r="L30" i="18"/>
  <c r="R30" i="18"/>
  <c r="AJ6" i="18"/>
  <c r="X22" i="18"/>
  <c r="X14" i="18"/>
  <c r="R14" i="18"/>
  <c r="R6" i="18"/>
  <c r="X30" i="18"/>
  <c r="AJ30" i="18"/>
  <c r="X38" i="18"/>
  <c r="L38" i="18"/>
  <c r="R22" i="18"/>
  <c r="AD22" i="18"/>
  <c r="AK19" i="22" l="1"/>
  <c r="AM19" i="22" s="1"/>
  <c r="AL20" i="22"/>
  <c r="AK12" i="22"/>
  <c r="AM12" i="22" s="1"/>
  <c r="AL13" i="22"/>
  <c r="AK13" i="22" s="1"/>
  <c r="AM13" i="22" s="1"/>
  <c r="AK17" i="22"/>
  <c r="AM17" i="22" s="1"/>
  <c r="AL18" i="22"/>
  <c r="AK18" i="22" s="1"/>
  <c r="AM18" i="22" s="1"/>
  <c r="AK9" i="22"/>
  <c r="AM9" i="22" s="1"/>
  <c r="AL10" i="22"/>
  <c r="AK28" i="22"/>
  <c r="AM28" i="22" s="1"/>
  <c r="AL29" i="22"/>
  <c r="AK14" i="22"/>
  <c r="AM14" i="22" s="1"/>
  <c r="AL15" i="22"/>
  <c r="AK15" i="22" s="1"/>
  <c r="AM15" i="22" s="1"/>
  <c r="AH26" i="19"/>
  <c r="P16" i="19"/>
  <c r="V46" i="19"/>
  <c r="AB26" i="19"/>
  <c r="AB6" i="19"/>
  <c r="J36" i="19"/>
  <c r="V36" i="19"/>
  <c r="AH46" i="19"/>
  <c r="AH36" i="19"/>
  <c r="V26" i="19"/>
  <c r="J46" i="19"/>
  <c r="AB36" i="19"/>
  <c r="P26" i="19"/>
  <c r="P6" i="19"/>
  <c r="AH6" i="19"/>
  <c r="P36" i="19"/>
  <c r="J26" i="19"/>
  <c r="V16" i="19"/>
  <c r="AB46" i="19"/>
  <c r="J6" i="19"/>
  <c r="J16" i="19"/>
  <c r="AH16" i="19"/>
  <c r="P46" i="19"/>
  <c r="V6" i="19"/>
  <c r="AB16" i="19"/>
  <c r="AK5" i="22"/>
  <c r="AM5" i="22" s="1"/>
  <c r="AL6" i="22"/>
  <c r="AK6" i="22" s="1"/>
  <c r="AM6" i="22" s="1"/>
  <c r="AK23" i="22"/>
  <c r="AM23" i="22" s="1"/>
  <c r="AL24" i="22"/>
  <c r="AK7" i="22"/>
  <c r="AM7" i="22" s="1"/>
  <c r="AL8" i="22"/>
  <c r="AK8" i="22" s="1"/>
  <c r="AM8" i="22" s="1"/>
  <c r="AI12" i="19" l="1"/>
  <c r="K42" i="19"/>
  <c r="Q22" i="19"/>
  <c r="AI22" i="19"/>
  <c r="AI42" i="19"/>
  <c r="K52" i="19"/>
  <c r="Q12" i="19"/>
  <c r="Q42" i="19"/>
  <c r="W52" i="19"/>
  <c r="K22" i="19"/>
  <c r="Q32" i="19"/>
  <c r="W12" i="19"/>
  <c r="K12" i="19"/>
  <c r="AC12" i="19"/>
  <c r="K32" i="19"/>
  <c r="W32" i="19"/>
  <c r="AC32" i="19"/>
  <c r="AC52" i="19"/>
  <c r="W42" i="19"/>
  <c r="AI52" i="19"/>
  <c r="AC22" i="19"/>
  <c r="AC42" i="19"/>
  <c r="AI32" i="19"/>
  <c r="Q52" i="19"/>
  <c r="W22" i="19"/>
  <c r="AC51" i="19"/>
  <c r="W51" i="19"/>
  <c r="W11" i="19"/>
  <c r="Q11" i="19"/>
  <c r="W41" i="19"/>
  <c r="AI41" i="19"/>
  <c r="AC41" i="19"/>
  <c r="K11" i="19"/>
  <c r="AI31" i="19"/>
  <c r="Q41" i="19"/>
  <c r="Q31" i="19"/>
  <c r="Q51" i="19"/>
  <c r="K51" i="19"/>
  <c r="K21" i="19"/>
  <c r="AC11" i="19"/>
  <c r="AI11" i="19"/>
  <c r="AI21" i="19"/>
  <c r="K31" i="19"/>
  <c r="W31" i="19"/>
  <c r="Q21" i="19"/>
  <c r="AC31" i="19"/>
  <c r="AI51" i="19"/>
  <c r="K41" i="19"/>
  <c r="AC21" i="19"/>
  <c r="W21" i="19"/>
  <c r="Q50" i="19"/>
  <c r="Q20" i="19"/>
  <c r="AC50" i="19"/>
  <c r="AI10" i="19"/>
  <c r="AI50" i="19"/>
  <c r="K30" i="19"/>
  <c r="K10" i="19"/>
  <c r="K20" i="19"/>
  <c r="Q30" i="19"/>
  <c r="W30" i="19"/>
  <c r="W10" i="19"/>
  <c r="K40" i="19"/>
  <c r="AI40" i="19"/>
  <c r="W50" i="19"/>
  <c r="AI30" i="19"/>
  <c r="K50" i="19"/>
  <c r="W20" i="19"/>
  <c r="AC20" i="19"/>
  <c r="AI20" i="19"/>
  <c r="W40" i="19"/>
  <c r="AC10" i="19"/>
  <c r="AC40" i="19"/>
  <c r="Q40" i="19"/>
  <c r="AC30" i="19"/>
  <c r="Q10" i="19"/>
  <c r="AH50" i="19"/>
  <c r="J50" i="19"/>
  <c r="AH10" i="19"/>
  <c r="V10" i="19"/>
  <c r="AH40" i="19"/>
  <c r="V40" i="19"/>
  <c r="P50" i="19"/>
  <c r="P30" i="19"/>
  <c r="V30" i="19"/>
  <c r="P10" i="19"/>
  <c r="J20" i="19"/>
  <c r="AB20" i="19"/>
  <c r="J10" i="19"/>
  <c r="P40" i="19"/>
  <c r="P20" i="19"/>
  <c r="AB30" i="19"/>
  <c r="V50" i="19"/>
  <c r="AH20" i="19"/>
  <c r="AB10" i="19"/>
  <c r="V20" i="19"/>
  <c r="AH30" i="19"/>
  <c r="J30" i="19"/>
  <c r="AB50" i="19"/>
  <c r="J40" i="19"/>
  <c r="AB40" i="19"/>
  <c r="P52" i="19"/>
  <c r="J32" i="19"/>
  <c r="V42" i="19"/>
  <c r="AH32" i="19"/>
  <c r="AH52" i="19"/>
  <c r="AB42" i="19"/>
  <c r="AH22" i="19"/>
  <c r="AB22" i="19"/>
  <c r="J42" i="19"/>
  <c r="V22" i="19"/>
  <c r="J52" i="19"/>
  <c r="V12" i="19"/>
  <c r="AB52" i="19"/>
  <c r="AH42" i="19"/>
  <c r="J22" i="19"/>
  <c r="V32" i="19"/>
  <c r="P22" i="19"/>
  <c r="V52" i="19"/>
  <c r="AB32" i="19"/>
  <c r="J12" i="19"/>
  <c r="AB12" i="19"/>
  <c r="P32" i="19"/>
  <c r="P42" i="19"/>
  <c r="AH12" i="19"/>
  <c r="P12" i="19"/>
  <c r="AB31" i="19"/>
  <c r="V31" i="19"/>
  <c r="V11" i="19"/>
  <c r="P51" i="19"/>
  <c r="AB11" i="19"/>
  <c r="P31" i="19"/>
  <c r="AH11" i="19"/>
  <c r="V41" i="19"/>
  <c r="V21" i="19"/>
  <c r="J51" i="19"/>
  <c r="AB41" i="19"/>
  <c r="J11" i="19"/>
  <c r="P41" i="19"/>
  <c r="J31" i="19"/>
  <c r="AH51" i="19"/>
  <c r="AH41" i="19"/>
  <c r="J41" i="19"/>
  <c r="AH21" i="19"/>
  <c r="AB21" i="19"/>
  <c r="P11" i="19"/>
  <c r="P21" i="19"/>
  <c r="V51" i="19"/>
  <c r="AH31" i="19"/>
  <c r="J21" i="19"/>
  <c r="AB51" i="19"/>
  <c r="P13" i="19"/>
  <c r="P33" i="19"/>
  <c r="J43" i="19"/>
  <c r="AB53" i="19"/>
  <c r="AH53" i="19"/>
  <c r="J53" i="19"/>
  <c r="P23" i="19"/>
  <c r="AH23" i="19"/>
  <c r="P53" i="19"/>
  <c r="AH13" i="19"/>
  <c r="AH43" i="19"/>
  <c r="AB33" i="19"/>
  <c r="V43" i="19"/>
  <c r="AB23" i="19"/>
  <c r="J13" i="19"/>
  <c r="V13" i="19"/>
  <c r="V53" i="19"/>
  <c r="J33" i="19"/>
  <c r="AH33" i="19"/>
  <c r="AB13" i="19"/>
  <c r="P43" i="19"/>
  <c r="J23" i="19"/>
  <c r="V33" i="19"/>
  <c r="AB43" i="19"/>
  <c r="V23" i="19"/>
  <c r="AB24" i="19"/>
  <c r="AH34" i="19"/>
  <c r="P24" i="19"/>
  <c r="J34" i="19"/>
  <c r="AB54" i="19"/>
  <c r="AB44" i="19"/>
  <c r="AH54" i="19"/>
  <c r="P34" i="19"/>
  <c r="J24" i="19"/>
  <c r="AB14" i="19"/>
  <c r="V44" i="19"/>
  <c r="J14" i="19"/>
  <c r="AH14" i="19"/>
  <c r="J54" i="19"/>
  <c r="P54" i="19"/>
  <c r="AH24" i="19"/>
  <c r="AH44" i="19"/>
  <c r="P44" i="19"/>
  <c r="V24" i="19"/>
  <c r="J44" i="19"/>
  <c r="P14" i="19"/>
  <c r="V14" i="19"/>
  <c r="V54" i="19"/>
  <c r="AB34" i="19"/>
  <c r="V34" i="19"/>
  <c r="AH17" i="19"/>
  <c r="V17" i="19"/>
  <c r="P37" i="19"/>
  <c r="P17" i="19"/>
  <c r="P47" i="19"/>
  <c r="J7" i="19"/>
  <c r="V47" i="19"/>
  <c r="J37" i="19"/>
  <c r="AH27" i="19"/>
  <c r="P7" i="19"/>
  <c r="AH37" i="19"/>
  <c r="AB17" i="19"/>
  <c r="V37" i="19"/>
  <c r="J47" i="19"/>
  <c r="AH7" i="19"/>
  <c r="AB7" i="19"/>
  <c r="AB47" i="19"/>
  <c r="AB27" i="19"/>
  <c r="AB37" i="19"/>
  <c r="J17" i="19"/>
  <c r="AH47" i="19"/>
  <c r="J27" i="19"/>
  <c r="V27" i="19"/>
  <c r="P27" i="19"/>
  <c r="V7" i="19"/>
  <c r="Q27" i="19"/>
  <c r="Q17" i="19"/>
  <c r="AC37" i="19"/>
  <c r="AI17" i="19"/>
  <c r="AC27" i="19"/>
  <c r="AC7" i="19"/>
  <c r="K47" i="19"/>
  <c r="Q7" i="19"/>
  <c r="K7" i="19"/>
  <c r="AI37" i="19"/>
  <c r="W37" i="19"/>
  <c r="Q47" i="19"/>
  <c r="AI47" i="19"/>
  <c r="AC17" i="19"/>
  <c r="K27" i="19"/>
  <c r="AI27" i="19"/>
  <c r="K17" i="19"/>
  <c r="W17" i="19"/>
  <c r="AI7" i="19"/>
  <c r="W27" i="19"/>
  <c r="K37" i="19"/>
  <c r="AC47" i="19"/>
  <c r="W47" i="19"/>
  <c r="W7" i="19"/>
  <c r="Q37" i="19"/>
  <c r="AL11" i="22"/>
  <c r="AK11" i="22" s="1"/>
  <c r="AM11" i="22" s="1"/>
  <c r="AK10" i="22"/>
  <c r="AM10" i="22" s="1"/>
  <c r="AK24" i="22"/>
  <c r="AM24" i="22" s="1"/>
  <c r="AL25" i="22"/>
  <c r="AK25" i="22" s="1"/>
  <c r="AM25" i="22" s="1"/>
  <c r="J39" i="19"/>
  <c r="AB49" i="19"/>
  <c r="AH49" i="19"/>
  <c r="P29" i="19"/>
  <c r="AB9" i="19"/>
  <c r="AB29" i="19"/>
  <c r="AB39" i="19"/>
  <c r="P9" i="19"/>
  <c r="AH19" i="19"/>
  <c r="J9" i="19"/>
  <c r="V39" i="19"/>
  <c r="V9" i="19"/>
  <c r="AH39" i="19"/>
  <c r="J19" i="19"/>
  <c r="J49" i="19"/>
  <c r="J29" i="19"/>
  <c r="V49" i="19"/>
  <c r="P39" i="19"/>
  <c r="P49" i="19"/>
  <c r="AH29" i="19"/>
  <c r="AH9" i="19"/>
  <c r="V29" i="19"/>
  <c r="P19" i="19"/>
  <c r="V19" i="19"/>
  <c r="AB19" i="19"/>
  <c r="Q48" i="19"/>
  <c r="AC38" i="19"/>
  <c r="Q38" i="19"/>
  <c r="W8" i="19"/>
  <c r="AI8" i="19"/>
  <c r="AI48" i="19"/>
  <c r="AI18" i="19"/>
  <c r="Q18" i="19"/>
  <c r="K18" i="19"/>
  <c r="Q28" i="19"/>
  <c r="W18" i="19"/>
  <c r="Q8" i="19"/>
  <c r="W48" i="19"/>
  <c r="AI28" i="19"/>
  <c r="AC8" i="19"/>
  <c r="AC48" i="19"/>
  <c r="W28" i="19"/>
  <c r="K38" i="19"/>
  <c r="K48" i="19"/>
  <c r="W38" i="19"/>
  <c r="AC18" i="19"/>
  <c r="AC28" i="19"/>
  <c r="K8" i="19"/>
  <c r="AI38" i="19"/>
  <c r="K28" i="19"/>
  <c r="AK29" i="22"/>
  <c r="AM29" i="22" s="1"/>
  <c r="AL30" i="22"/>
  <c r="AK30" i="22" s="1"/>
  <c r="AM30" i="22" s="1"/>
  <c r="AK20" i="22"/>
  <c r="AM20" i="22" s="1"/>
  <c r="AL21" i="22"/>
  <c r="AB28" i="19"/>
  <c r="V48" i="19"/>
  <c r="P18" i="19"/>
  <c r="V28" i="19"/>
  <c r="J18" i="19"/>
  <c r="AH38" i="19"/>
  <c r="AB8" i="19"/>
  <c r="J8" i="19"/>
  <c r="AH8" i="19"/>
  <c r="P38" i="19"/>
  <c r="V8" i="19"/>
  <c r="J38" i="19"/>
  <c r="P48" i="19"/>
  <c r="AH48" i="19"/>
  <c r="P28" i="19"/>
  <c r="J48" i="19"/>
  <c r="V38" i="19"/>
  <c r="J28" i="19"/>
  <c r="P8" i="19"/>
  <c r="AH18" i="19"/>
  <c r="AB38" i="19"/>
  <c r="AH28" i="19"/>
  <c r="AB48" i="19"/>
  <c r="V18" i="19"/>
  <c r="AB18" i="19"/>
  <c r="AI43" i="19" l="1"/>
  <c r="K33" i="19"/>
  <c r="AC43" i="19"/>
  <c r="AC23" i="19"/>
  <c r="W23" i="19"/>
  <c r="Q33" i="19"/>
  <c r="AI13" i="19"/>
  <c r="AI33" i="19"/>
  <c r="W33" i="19"/>
  <c r="AC33" i="19"/>
  <c r="W53" i="19"/>
  <c r="Q43" i="19"/>
  <c r="Q53" i="19"/>
  <c r="Q23" i="19"/>
  <c r="K13" i="19"/>
  <c r="AC53" i="19"/>
  <c r="W13" i="19"/>
  <c r="AI53" i="19"/>
  <c r="K53" i="19"/>
  <c r="K23" i="19"/>
  <c r="AC13" i="19"/>
  <c r="AI23" i="19"/>
  <c r="W43" i="19"/>
  <c r="Q13" i="19"/>
  <c r="K43" i="19"/>
  <c r="AK21" i="22"/>
  <c r="AM21" i="22" s="1"/>
  <c r="AL22" i="22"/>
  <c r="AK22" i="22" s="1"/>
  <c r="AM22" i="22" s="1"/>
  <c r="AD49" i="19"/>
  <c r="L9" i="19"/>
  <c r="AJ19" i="19"/>
  <c r="X49" i="19"/>
  <c r="L39" i="19"/>
  <c r="AD29" i="19"/>
  <c r="AD39" i="19"/>
  <c r="R39" i="19"/>
  <c r="AD9" i="19"/>
  <c r="AD19" i="19"/>
  <c r="R19" i="19"/>
  <c r="AJ39" i="19"/>
  <c r="X9" i="19"/>
  <c r="X29" i="19"/>
  <c r="L29" i="19"/>
  <c r="R9" i="19"/>
  <c r="AJ29" i="19"/>
  <c r="L49" i="19"/>
  <c r="AJ9" i="19"/>
  <c r="R29" i="19"/>
  <c r="R49" i="19"/>
  <c r="L19" i="19"/>
  <c r="X39" i="19"/>
  <c r="X19" i="19"/>
  <c r="AJ49" i="19"/>
  <c r="K29" i="19"/>
  <c r="K39" i="19"/>
  <c r="AI29" i="19"/>
  <c r="AI39" i="19"/>
  <c r="AC39" i="19"/>
  <c r="W39" i="19"/>
  <c r="AC29" i="19"/>
  <c r="Q49" i="19"/>
  <c r="W49" i="19"/>
  <c r="K49" i="19"/>
  <c r="AC19" i="19"/>
  <c r="K9" i="19"/>
  <c r="AI19" i="19"/>
  <c r="Q19" i="19"/>
  <c r="AI49" i="19"/>
  <c r="Q29" i="19"/>
  <c r="Q9" i="19"/>
  <c r="W19" i="19"/>
  <c r="W9" i="19"/>
  <c r="K19" i="19"/>
  <c r="AI9" i="19"/>
  <c r="Q39" i="19"/>
  <c r="AC9" i="19"/>
  <c r="AC49" i="19"/>
  <c r="W29" i="19"/>
  <c r="Q14" i="19"/>
  <c r="W14" i="19"/>
  <c r="AC44" i="19"/>
  <c r="Q54" i="19"/>
  <c r="AI44" i="19"/>
  <c r="AI14" i="19"/>
  <c r="Q44" i="19"/>
  <c r="W24" i="19"/>
  <c r="K24" i="19"/>
  <c r="Q34" i="19"/>
  <c r="K54" i="19"/>
  <c r="AC24" i="19"/>
  <c r="AC54" i="19"/>
  <c r="K44" i="19"/>
  <c r="W54" i="19"/>
  <c r="AC14" i="19"/>
  <c r="AI24" i="19"/>
  <c r="AC34" i="19"/>
  <c r="W44" i="19"/>
  <c r="K34" i="19"/>
  <c r="W34" i="19"/>
  <c r="AI54" i="19"/>
  <c r="K14" i="19"/>
  <c r="AI34" i="19"/>
  <c r="Q24" i="19"/>
  <c r="Y24" i="19" l="1"/>
  <c r="Y44" i="19"/>
  <c r="AK34" i="19"/>
  <c r="M24" i="19"/>
  <c r="S54" i="19"/>
  <c r="AE34" i="19"/>
  <c r="Y34" i="19"/>
  <c r="AE14" i="19"/>
  <c r="Y54" i="19"/>
  <c r="AK24" i="19"/>
  <c r="S24" i="19"/>
  <c r="M54" i="19"/>
  <c r="S44" i="19"/>
  <c r="AE54" i="19"/>
  <c r="AK14" i="19"/>
  <c r="S14" i="19"/>
  <c r="S34" i="19"/>
  <c r="AE44" i="19"/>
  <c r="M14" i="19"/>
  <c r="M34" i="19"/>
  <c r="AK54" i="19"/>
  <c r="Y14" i="19"/>
  <c r="AE24" i="19"/>
  <c r="AK44" i="19"/>
  <c r="M44" i="19"/>
  <c r="AJ24" i="19"/>
  <c r="X44" i="19"/>
  <c r="R44" i="19"/>
  <c r="AJ44" i="19"/>
  <c r="R14" i="19"/>
  <c r="X24" i="19"/>
  <c r="AD54" i="19"/>
  <c r="AD44" i="19"/>
  <c r="L44" i="19"/>
  <c r="AJ14" i="19"/>
  <c r="AD14" i="19"/>
  <c r="R34" i="19"/>
  <c r="X54" i="19"/>
  <c r="AD34" i="19"/>
  <c r="L34" i="19"/>
  <c r="L14" i="19"/>
  <c r="L54" i="19"/>
  <c r="X14" i="19"/>
  <c r="AJ54" i="19"/>
  <c r="R54" i="19"/>
  <c r="AJ34" i="19"/>
  <c r="X34" i="19"/>
  <c r="R24" i="19"/>
  <c r="AD24" i="19"/>
  <c r="L24" i="19"/>
  <c r="S13" i="19"/>
  <c r="AK33" i="19"/>
  <c r="M53" i="19"/>
  <c r="M43" i="19"/>
  <c r="AE53" i="19"/>
  <c r="S33" i="19"/>
  <c r="AK53" i="19"/>
  <c r="Y33" i="19"/>
  <c r="AE23" i="19"/>
  <c r="AK23" i="19"/>
  <c r="M33" i="19"/>
  <c r="S23" i="19"/>
  <c r="S43" i="19"/>
  <c r="AK43" i="19"/>
  <c r="AE43" i="19"/>
  <c r="AE13" i="19"/>
  <c r="Y43" i="19"/>
  <c r="M13" i="19"/>
  <c r="AK13" i="19"/>
  <c r="Y13" i="19"/>
  <c r="S53" i="19"/>
  <c r="Y23" i="19"/>
  <c r="AE33" i="19"/>
  <c r="M23" i="19"/>
  <c r="Y53" i="19"/>
  <c r="R33" i="19"/>
  <c r="R43" i="19"/>
  <c r="AD53" i="19"/>
  <c r="X43" i="19"/>
  <c r="AD13" i="19"/>
  <c r="X23" i="19"/>
  <c r="L43" i="19"/>
  <c r="AD43" i="19"/>
  <c r="L23" i="19"/>
  <c r="R13" i="19"/>
  <c r="X33" i="19"/>
  <c r="AD23" i="19"/>
  <c r="X53" i="19"/>
  <c r="R53" i="19"/>
  <c r="R23" i="19"/>
  <c r="L33" i="19"/>
  <c r="L13" i="19"/>
  <c r="AJ13" i="19"/>
  <c r="AJ23" i="19"/>
  <c r="AJ43" i="19"/>
  <c r="AJ53" i="19"/>
  <c r="AD33" i="19"/>
  <c r="AJ33" i="19"/>
  <c r="X13" i="19"/>
  <c r="L53" i="19"/>
  <c r="Q4" i="22" l="1"/>
  <c r="R4" i="22" s="1"/>
  <c r="S4" i="22" l="1"/>
  <c r="AL4" i="22" s="1"/>
  <c r="AK4" i="22" s="1"/>
  <c r="AM4" i="22" s="1"/>
  <c r="T4" i="22"/>
</calcChain>
</file>

<file path=xl/comments1.xml><?xml version="1.0" encoding="utf-8"?>
<comments xmlns="http://schemas.openxmlformats.org/spreadsheetml/2006/main">
  <authors>
    <author>Willy Alexander Vijalba Caballero</author>
    <author>Soporte APC-Colombia</author>
  </authors>
  <commentList>
    <comment ref="M3" authorId="0" shapeId="0">
      <text>
        <r>
          <rPr>
            <b/>
            <sz val="9"/>
            <color indexed="81"/>
            <rFont val="Tahoma"/>
            <family val="2"/>
          </rPr>
          <t>Willy Alexander Vijalba Caballero: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t>
        </r>
      </text>
    </comment>
    <comment ref="AG3" authorId="0" shapeId="0">
      <text>
        <r>
          <rPr>
            <b/>
            <sz val="9"/>
            <color indexed="81"/>
            <rFont val="Tahoma"/>
            <family val="2"/>
          </rPr>
          <t>Willy Alexander Vijalba Caballero:</t>
        </r>
        <r>
          <rPr>
            <sz val="9"/>
            <color indexed="81"/>
            <rFont val="Tahoma"/>
            <family val="2"/>
          </rPr>
          <t xml:space="preserve">
Periodos en los que se realiza el contro:
diario
Semanal
1 Vez al Mes
Mensual
etc</t>
        </r>
      </text>
    </comment>
    <comment ref="AH3" authorId="0" shapeId="0">
      <text>
        <r>
          <rPr>
            <b/>
            <sz val="9"/>
            <color indexed="81"/>
            <rFont val="Tahoma"/>
            <family val="2"/>
          </rPr>
          <t>Willy Alexander Vijalba Caballero:</t>
        </r>
        <r>
          <rPr>
            <sz val="9"/>
            <color indexed="81"/>
            <rFont val="Tahoma"/>
            <family val="2"/>
          </rPr>
          <t xml:space="preserve">
Eficacia: Ïndice de cumplimiento de actividades = (# de actividades cumplidas / # de actividades programadas)*100
Efectividad: Efectividad del plan de manejo de riesgos = (# de modificaciones no autorizadas)</t>
        </r>
      </text>
    </comment>
    <comment ref="AR12" authorId="1" shapeId="0">
      <text>
        <r>
          <rPr>
            <b/>
            <sz val="9"/>
            <color indexed="81"/>
            <rFont val="Tahoma"/>
            <family val="2"/>
          </rPr>
          <t>Soporte APC-Colombia:</t>
        </r>
        <r>
          <rPr>
            <sz val="9"/>
            <color indexed="81"/>
            <rFont val="Tahoma"/>
            <family val="2"/>
          </rPr>
          <t xml:space="preserve">
A.14.1.1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<sst xmlns="http://schemas.openxmlformats.org/spreadsheetml/2006/main" count="1490" uniqueCount="563">
  <si>
    <t>Matriz Mapa de Riesgos</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</si>
  <si>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t>
  </si>
  <si>
    <t>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V5. El formato cuenta con celdas parametrizadas y permite contar con los respectivos mapas de calor para riesgo inherente y riesgo residual.</t>
  </si>
  <si>
    <t>Orientaciones Generales</t>
  </si>
  <si>
    <t>Antes de iniciar con el diligenciamiento de la información en la matriz, se requiere haber avanzado en el análisis del proceso, su objetivo, alcance, actividades clave, considere los lineamientos establecidos en el Paso 2: identificación del riesgo, donde se explica ampliamente las bases para adelanter este análisis.
Así mismo, considere en el Paso 3: valoración del riesgo los lineamientos para definir el No. de veces que se hace la actividad con la cual se relaciona el riesgo y su impacto en términos económicos o reputacionales. En este mismo paso se analizan los controles que deben responder a los atributos de eficiencia e informativos.</t>
  </si>
  <si>
    <r>
      <rPr>
        <b/>
        <sz val="12"/>
        <rFont val="Arial"/>
        <family val="2"/>
      </rPr>
      <t>NOTA:</t>
    </r>
    <r>
      <rPr>
        <sz val="12"/>
        <rFont val="Arial"/>
        <family val="2"/>
      </rPr>
      <t xml:space="preserve"> Si lo considera pertinente, es posible agregar hojas de trabajo adicionales al presente formato que permitan incluir la traza de estos análisis.</t>
    </r>
  </si>
  <si>
    <t>El archivo contiene las siguientes hojas</t>
  </si>
  <si>
    <t>Hoja Instructivo, Mapas, Preguntas Final de Gestión, Corrupción y Seguridad de la Información: Encontrará la totalidad de la estructura para la identificación y valoración de los riesgos por proceso, programa o proyecto, acorde con el nivel de desagregación que la entidad considere necesaria.</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</si>
  <si>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</si>
  <si>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</si>
  <si>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</si>
  <si>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</si>
  <si>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</si>
  <si>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</si>
  <si>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</si>
  <si>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</si>
  <si>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</si>
  <si>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</si>
  <si>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</si>
  <si>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</si>
  <si>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</si>
  <si>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</si>
  <si>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</si>
  <si>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</si>
  <si>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</si>
  <si>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</si>
  <si>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</si>
  <si>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</si>
  <si>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</si>
  <si>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</si>
  <si>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</si>
  <si>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</si>
  <si>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</si>
  <si>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</si>
  <si>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</si>
  <si>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Recuerde que el control se define como la medida que permite reducir o mitigar un riesgo. Defina el control (es) que atacan la causa raíz del riesgo, considere la estructura explicada en la guía: Responsable de ejecutar el control + Acción + Complemento</t>
  </si>
  <si>
    <t>Afectación</t>
  </si>
  <si>
    <t>Esta casilla no se diligencia, depende de la selección en la columna R.</t>
  </si>
  <si>
    <t>ATRIBUTOS EFICIENCIA
Tipo</t>
  </si>
  <si>
    <t>Utilice la lista de despligue que se encuentra parametrizada, le aparecerán las opciones: i)Preventivo, ii)Detectivo, iii)Correctivo.</t>
  </si>
  <si>
    <t>ATRIBUTOS EFICIENCIA
Implementación</t>
  </si>
  <si>
    <t>Utilice la lista de despligue que se encuentra parametrizada, le aparecerán las opciones: i)Automático, ii)Manual.</t>
  </si>
  <si>
    <t>ATRIBUTOS EFICIENCIA
Calificación</t>
  </si>
  <si>
    <t xml:space="preserve">La matriz automáticamente hará el cálculo para el control analizado (Columna T) </t>
  </si>
  <si>
    <t>ATRIBUTOS INFORMATIVOS
Documentación</t>
  </si>
  <si>
    <t>Utilice la lista de despligue que se encuentra parametrizada, le aparecerán las opciones: i)Documentado, ii)Sin documentar.</t>
  </si>
  <si>
    <t>ATRIBUTOS INFORMATIVOS
Frecuencia</t>
  </si>
  <si>
    <t>Utilice la lista de despligue que se encuentra parametrizada, le aparecerán las opciones: i)Continua, ii)Aleatoria.</t>
  </si>
  <si>
    <t>ATRIBUTOS INFORMATIVOS
Registro</t>
  </si>
  <si>
    <t>Utilice la lista de despligue que se encuentra parametrizada, le aparecerán las opciones: i)Con Registro, ii) Sin Registro.</t>
  </si>
  <si>
    <t>Evaluación del Nivel de Riesgo - Nivel de Riesgo Residual</t>
  </si>
  <si>
    <t>La matriz automáticamente hará el cálculo, acorde con el control o controles definidos con sus atributos analizados, lo que permitirá establecer el nivel de riesgo inherente (Columnas Y- Z- AA -AB- AC).</t>
  </si>
  <si>
    <t>Tratamiento</t>
  </si>
  <si>
    <t>Utilice la lista de despligue que se encuentra parametrizada, le aparecerán las opciones: i)Aceptar, ii)Evitar, iii)Reducir (compartir), iv)Reducir (mitigar).</t>
  </si>
  <si>
    <t xml:space="preserve">Plan de Acción
Responsable, fecha implementación, fecha seguimiento, seguimiento. </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</si>
  <si>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</si>
  <si>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</si>
  <si>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</si>
  <si>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t xml:space="preserve">Consideraciones </t>
  </si>
  <si>
    <t xml:space="preserve"> -  Hoja Matriz de Calor Inherente:  En esta hoja, en la medida en que ese diligencia el Mapa Final, se verán reflejados los riesgos en su zona correspondiente. Esta hoja no se diligencia se genera de manera automática.</t>
  </si>
  <si>
    <t xml:space="preserve"> -  Hoja Matriz de Calor Residual: En esta hoja, en la medida en que ese diligencia el Mapa Final, se verán reflejados los riesgos en su zona correspondiente. Esta hoja no se diligencia se genera de manera automática.</t>
  </si>
  <si>
    <t xml:space="preserve"> -  Hoja Tabla de probabilidad: Tabla referente para todos los cálculos (no se diligencia)</t>
  </si>
  <si>
    <t xml:space="preserve"> -  Hoja Tabla de Impacto: Tabla referente para todos los cálculos (no se diligencia)</t>
  </si>
  <si>
    <t xml:space="preserve"> -  Hoja Tabla de Valoración de Controles: Tabla referente para todos los cálculos (no se diligencia)</t>
  </si>
  <si>
    <t>Información tomada de las Guías para la administración del riesgo y el diseño de controles en entidades públicas, versiones No. 4 de octubre de 2018 y No. 5 de diciembre de 2020 de la Dirección de Gestión y Desempeño Institucional del Departamento Administrativo de la Función Pública</t>
  </si>
  <si>
    <t>Identificación del riesgo</t>
  </si>
  <si>
    <t>Análisis del riesgo inherente</t>
  </si>
  <si>
    <t>Evaluación del riesgo - Valoración de los controles</t>
  </si>
  <si>
    <t>Evaluación del riesgo - Nivel del riesgo residual</t>
  </si>
  <si>
    <t>Plan de Acción</t>
  </si>
  <si>
    <t xml:space="preserve">Referencia </t>
  </si>
  <si>
    <t>Descripción del Activo
Registrar el activo o activos de información del proceso, que en la columna AN (Nivel) del formato de activos de información, sea Alto o Muy Alto, ya que estos son denominados activos críticos y se les debe hacer el tratamiento de riesgos.</t>
  </si>
  <si>
    <t>Proceso 
Seleccionar el proceso al que pertenece el activo</t>
  </si>
  <si>
    <t>Impacto
Analice las consecuencias que puede ocasionar a la organización la materialización del riesgoy sleecione una opción de la lista</t>
  </si>
  <si>
    <t>Causa Inmediata // Vulnerabilidades
Causa  principal  o básica, corresponde a las razones por la cuales se puede presentar  el riesgo, redacte de la forma más concreta posible.
O las vulnerabilidades a nivel se seguridad de la información</t>
  </si>
  <si>
    <t>Causa Raíz / / Amenaza
Causa  principal  o básica, corresponde a las razones por la cuales se puede presentar  el riesgo, redacte de la forma más concreta posible.
O Amenza a nivel de seguridad de la información</t>
  </si>
  <si>
    <t>Descripción del Riesgo
Tenga en cuenta la estructura de alto nivel establecida en al guía de  la Función Pública. Inicia con POSIBILIDAD DE + Impacto para la entidad (Qué) + Causa Inmediata (Cómo) + Causa Raíz (Por qué)</t>
  </si>
  <si>
    <t>Clasificación del Riesgo
Seleccione un opción de la lista</t>
  </si>
  <si>
    <t>Tipo
Tipo Compromiso de la informaciòn, las amenasas que pueden ser de este tipo son: Espionaje remoto, hurto de medioo o documentos, hurto de equipos, divulgaciòn..</t>
  </si>
  <si>
    <t>Consecuencia</t>
  </si>
  <si>
    <t>Frecuencia con la cual se realiza la actividad</t>
  </si>
  <si>
    <t>Probabilidad Inherente</t>
  </si>
  <si>
    <t>%</t>
  </si>
  <si>
    <t>Criterios de impacto</t>
  </si>
  <si>
    <t>Impacto 
Inherente</t>
  </si>
  <si>
    <t>No. Control</t>
  </si>
  <si>
    <t>Atributos Tipo</t>
  </si>
  <si>
    <t>Atributos Implementación</t>
  </si>
  <si>
    <t>Atributos Calificación</t>
  </si>
  <si>
    <t>Atributos Documentación</t>
  </si>
  <si>
    <t>Atributos Frecuencia</t>
  </si>
  <si>
    <t>Atributos Evidencia</t>
  </si>
  <si>
    <t>Atributos Probabilidad Residual</t>
  </si>
  <si>
    <t>Atributos Afectación</t>
  </si>
  <si>
    <t>Atributos Soporte</t>
  </si>
  <si>
    <t>Atributos Responsable</t>
  </si>
  <si>
    <t>Atributos Tiempo</t>
  </si>
  <si>
    <t>Atributos Indicador</t>
  </si>
  <si>
    <t>Probabilidad Residual Final</t>
  </si>
  <si>
    <t>Impacto Residual Final</t>
  </si>
  <si>
    <t>Zona de Riesgo Final</t>
  </si>
  <si>
    <t>Responsable</t>
  </si>
  <si>
    <t>Control General</t>
  </si>
  <si>
    <t>Objetivo de Control</t>
  </si>
  <si>
    <t>Controles</t>
  </si>
  <si>
    <t>Fecha Implementación</t>
  </si>
  <si>
    <t>Fecha Seguimiento</t>
  </si>
  <si>
    <t>Seguimiento</t>
  </si>
  <si>
    <t>Gestión de Comunicaciones.</t>
  </si>
  <si>
    <t>Reputacional</t>
  </si>
  <si>
    <t>Personas internas</t>
  </si>
  <si>
    <t>Usuarios, productos y practicas , organizacionales</t>
  </si>
  <si>
    <t>Ausencia de controles de protecciòn de la informaciòn</t>
  </si>
  <si>
    <t>La actividad que conlleva el riesgo se ejecuta de 3 a 24 veces por año</t>
  </si>
  <si>
    <t xml:space="preserve">     El riesgo afecta la imagen de la entidad con algunos usuarios de relevancia frente al logro de los objetivos</t>
  </si>
  <si>
    <t>Preventivo</t>
  </si>
  <si>
    <t>Manual</t>
  </si>
  <si>
    <t>Documentado</t>
  </si>
  <si>
    <t>Aleatoria</t>
  </si>
  <si>
    <t>Con Registro</t>
  </si>
  <si>
    <t>Profesional Especializado / Asesora de Comunicaiones</t>
  </si>
  <si>
    <t>Anual</t>
  </si>
  <si>
    <t>Efectividad</t>
  </si>
  <si>
    <t>Reducir (mitigar)</t>
  </si>
  <si>
    <t>Profesional Especializado / Asesora de Comunicaciones</t>
  </si>
  <si>
    <t>SEGURIDAD DE LOS RECURSOS HUMANOS</t>
  </si>
  <si>
    <t>Durante la ejecución del empleo</t>
  </si>
  <si>
    <t>Toma de conciencia educación y formación en la seguridad de la información</t>
  </si>
  <si>
    <t>En curso</t>
  </si>
  <si>
    <t>Información- Planes-Plan de Comunicaciones</t>
  </si>
  <si>
    <t>Acceso no autorizado
Borrado o cambios no autorizados</t>
  </si>
  <si>
    <t>Difundir información de la Agencia sin autorización o por canales no oficiales y/o personas  no auotrizadas</t>
  </si>
  <si>
    <t>La actividad que conlleva el riesgo se ejecuta de 24 a 500 veces por año</t>
  </si>
  <si>
    <t xml:space="preserve">     El riesgo afecta la imagen de la entidad a nivel nacional, con efecto publicitarios sostenible a nivel país</t>
  </si>
  <si>
    <t>Socialización al personal sobre la existencia del plan estrategico de comunicacione - PEC en canales internos.</t>
  </si>
  <si>
    <t>Acta</t>
  </si>
  <si>
    <t>N/A</t>
  </si>
  <si>
    <t>Oficialización del documento en Brújula y socialización a los colaboradores de la Agencia y ubicar  el archivo en la intranet solo para descarga</t>
  </si>
  <si>
    <t>ASPECTOS DE SEGURIDAD DE LA INFORMACION DE LA GESTIÓN DE CONTINUIDAD DE NEGOCIO.</t>
  </si>
  <si>
    <t>Continuidad de seguridad de la información</t>
  </si>
  <si>
    <t>Planificación de la continuidad de la seguridad de la información</t>
  </si>
  <si>
    <t>Documentos publicados en el sistema Brújula</t>
  </si>
  <si>
    <t>Informacion - no aplica: Matriz de seguimiento a la gestión de los certificados de utilidad común. (CUC).</t>
  </si>
  <si>
    <t>Identificación y Priorización de Cooperación Internacional</t>
  </si>
  <si>
    <t xml:space="preserve">Acceso de usuarios no autorizados
</t>
  </si>
  <si>
    <t>Acceso de usuarios no autorizados
Error de las personas con autorización al momento de registrar la información
Ataques externos a la información de la Agencia</t>
  </si>
  <si>
    <t>Compromiso de la información</t>
  </si>
  <si>
    <t>Pérdida de registros históricos que pueden ser consultados por entidades externas</t>
  </si>
  <si>
    <t>Validación periodica de la integridad y coherencia de la información registrada</t>
  </si>
  <si>
    <t>Sin Documentar</t>
  </si>
  <si>
    <t>Continua</t>
  </si>
  <si>
    <t>Correos con solicitud de revision y aclaración de información</t>
  </si>
  <si>
    <t>Profesional especializado</t>
  </si>
  <si>
    <t>Implementar controles de acceso a la información.</t>
  </si>
  <si>
    <t>Profesional especializado Demanda/ Profesional Especializado TICS</t>
  </si>
  <si>
    <t>CONTROL DE ACCESO</t>
  </si>
  <si>
    <t>Gestión de acceso de usuarios</t>
  </si>
  <si>
    <t>Gestión de derechos de acceso privilegiado</t>
  </si>
  <si>
    <t>Definición de permisos de modificación de la información registrada.</t>
  </si>
  <si>
    <t>Archivo con permisos</t>
  </si>
  <si>
    <t>Persona - No aplica
Módulo de Donaciones en Especie, en el cual se carga la información de las donaciones recibidas y tener a la mano su histórico y Módulo de Administración de Recursos, en el cual se registran los datos del donante y montos de los recursos otorgados al gobierno de Colombia con el fin de ejecutarlos según la voluntad del Donante (Cíclope).</t>
  </si>
  <si>
    <t>Administración de Recursos de Cooperación Internacional No rembolsable y Donaciones en Especie</t>
  </si>
  <si>
    <t>Mal uso del sistema de información en el aplicativo cíclope</t>
  </si>
  <si>
    <t>Personas interno</t>
  </si>
  <si>
    <t xml:space="preserve">Perdida de la información, inadecuada. </t>
  </si>
  <si>
    <t>Antes de guardar, el sistema le solicita verificar la información registrada.</t>
  </si>
  <si>
    <t>Automático</t>
  </si>
  <si>
    <t>Reportes.</t>
  </si>
  <si>
    <t>Grupo interno de Administracion de Recursos de cooperacion Internacional no Reembolsables y Donaciones en Especie</t>
  </si>
  <si>
    <t>Cada vez 
que se 
requiera</t>
  </si>
  <si>
    <t>Capacitación al personal en el buen uso de la herramienta.</t>
  </si>
  <si>
    <t>Profesional Especializado TICS</t>
  </si>
  <si>
    <t>Para el modulo de administración de recursos cualquier modificación debe ser revisada por la opciíon de control de cambios, aceptada por el Coordinador del Grupo.</t>
  </si>
  <si>
    <t>Detectivo</t>
  </si>
  <si>
    <t>Registro del versionamiento de las modificaciones.</t>
  </si>
  <si>
    <t>Validacion de entrada de datos de acuerdo a las reglas del negocio.</t>
  </si>
  <si>
    <t>Código fuente documentado.</t>
  </si>
  <si>
    <t>Software - Sistema  tecnológico diseñado con un enfoque de procesos para el seguimiento del Sistema de Gestión Integrado (Brujula).</t>
  </si>
  <si>
    <t>Gestión de Tecnologías de la Información</t>
  </si>
  <si>
    <t>Versiones desactualizadas</t>
  </si>
  <si>
    <t>Ataquetes de fuerza bruta</t>
  </si>
  <si>
    <t>Fallas Tecnologicas</t>
  </si>
  <si>
    <t>Pirata informático, intruso ilegal</t>
  </si>
  <si>
    <t>Actualización de parches de la versión actual y ajustes a la base de datos</t>
  </si>
  <si>
    <t>Actas de reunión de pruebas del sistema en entorno de pruebas para autorización de paso a producción</t>
  </si>
  <si>
    <t>Profesional Especializado TICS / Planeación</t>
  </si>
  <si>
    <t xml:space="preserve">Cambio de versión </t>
  </si>
  <si>
    <t>ADQUISICIÓN DESARROLLO Y MANTENIMIENTO DE SISTEMAS</t>
  </si>
  <si>
    <t>Requisitos de seguridad de los sistemas de información</t>
  </si>
  <si>
    <t xml:space="preserve">Análisis y especificación de requisitos de seguridad de la información </t>
  </si>
  <si>
    <t>Contrato de soporte</t>
  </si>
  <si>
    <t>Contratos de soporte suscritos entre el proveedor y la Agencia</t>
  </si>
  <si>
    <t>Aceptar</t>
  </si>
  <si>
    <t>No aplica.</t>
  </si>
  <si>
    <t>NO APLICA</t>
  </si>
  <si>
    <t>No aplica</t>
  </si>
  <si>
    <t>Económico y Reputacional</t>
  </si>
  <si>
    <t>Personal interno y externo</t>
  </si>
  <si>
    <t>Perdida, daño o modificación de la información</t>
  </si>
  <si>
    <t>Backup de la información en discos</t>
  </si>
  <si>
    <t>Registros de backup realizadas en la herramienta veeam backup</t>
  </si>
  <si>
    <t>Profesional Especializado</t>
  </si>
  <si>
    <t>Implementar el plan de recuperación de desastres de la Agencia.</t>
  </si>
  <si>
    <t>SEGURIDAD DE LAS OPERACIONES</t>
  </si>
  <si>
    <t>Copias de respaldo</t>
  </si>
  <si>
    <t>Respaldo de la información</t>
  </si>
  <si>
    <t>Mensual</t>
  </si>
  <si>
    <t>Backup de la información en cinta (cintas guardas fuera de la Agencia)</t>
  </si>
  <si>
    <t>Profesional Universitario</t>
  </si>
  <si>
    <t>Asignación de permisos en la carpeta, de lectura, escritura. Solo para usuarios registrados en LDAP</t>
  </si>
  <si>
    <t>Registro de permisos en las opciones de seguridad de las carpetas</t>
  </si>
  <si>
    <t>Versiones desactualizadas, plataforma sin soporte.
Consola de antivirus no actualizada.</t>
  </si>
  <si>
    <t>Virus informático. Software con código malicioso.</t>
  </si>
  <si>
    <t>Pérdida de los servicios esenciales</t>
  </si>
  <si>
    <t>Perdida, daño o modificación de la información y de sistemas operativos.</t>
  </si>
  <si>
    <t>La actividad que conlleva el riesgo se ejecuta como máximos 2 veces por año</t>
  </si>
  <si>
    <t xml:space="preserve">     El riesgo afecta la imagen de la entidad internamente, de conocimiento general, nivel interno, de junta dircetiva y accionistas y/o de provedores</t>
  </si>
  <si>
    <t>Actualización de versiones</t>
  </si>
  <si>
    <t>Actas de implementación y actualización de nuevas versiones</t>
  </si>
  <si>
    <t>Renovación de soporte y suscripciones</t>
  </si>
  <si>
    <t>Contratos de renovación de licenciamiento y soporte</t>
  </si>
  <si>
    <t>Software - Programa informático para la liquidación de la nómina de los empleados: Asignación Básica, factores salariales, la seguridad social, los parafiscales, Cesantías, deducciones de ley y autorizadas y efectuar la liquidación de prestaciones sociales a empleados activos y a los que se retiran de la Entidad (SARA).</t>
  </si>
  <si>
    <t>Versiones desactualizadas
Parametrización errónea del sistema.</t>
  </si>
  <si>
    <t>Compromiso de las funciones</t>
  </si>
  <si>
    <t>Liquidación de nómina con errores.</t>
  </si>
  <si>
    <t>Contratos de soporte para el sitema</t>
  </si>
  <si>
    <t>Soporte de mantenimiento y actualizaciones</t>
  </si>
  <si>
    <t>Listas de asistencia</t>
  </si>
  <si>
    <t>Registro del sistema de backup veeam</t>
  </si>
  <si>
    <t>Profesional Espesializado</t>
  </si>
  <si>
    <t>Software - Sistema de gestión documental - Orfeo</t>
  </si>
  <si>
    <t>Sin certificado SSL</t>
  </si>
  <si>
    <t xml:space="preserve">Ataques de fuerza bruta. </t>
  </si>
  <si>
    <t>Fallas técnicas</t>
  </si>
  <si>
    <t xml:space="preserve">Falla en el software
</t>
  </si>
  <si>
    <t>Versionamiento del software en el repositorio git</t>
  </si>
  <si>
    <t>Registro de cambios y versiones en el repositorio git</t>
  </si>
  <si>
    <t>Instalación del certificado SSL en el ambiente productivo.</t>
  </si>
  <si>
    <t>CRIPTOGRAFÍA</t>
  </si>
  <si>
    <t>Controles criptográficos</t>
  </si>
  <si>
    <t>Gestión de llaves</t>
  </si>
  <si>
    <t>Software - Itop</t>
  </si>
  <si>
    <t>Sin certificado SSL , IP expuestas</t>
  </si>
  <si>
    <t xml:space="preserve">     El riesgo afecta la imagen de alguna área de la organización</t>
  </si>
  <si>
    <t>Probabilidad</t>
  </si>
  <si>
    <t>Baja</t>
  </si>
  <si>
    <t>Menor</t>
  </si>
  <si>
    <t>Moderado</t>
  </si>
  <si>
    <t>Acciones no autorizadas</t>
  </si>
  <si>
    <t>No realizar préstamos de archivo de gestión sin registro en cuadro control</t>
  </si>
  <si>
    <t>Información-COMPROBANTES CONTABLES (comprobantes contables manuales y obligaciones presupuestales).</t>
  </si>
  <si>
    <t>Gestión Financiera</t>
  </si>
  <si>
    <t>Pérdida de documentos físicos de gestión de obligaciones prespuestales y comprobantes contables manuales.</t>
  </si>
  <si>
    <t>Acceso no autorizado al archivo de gestión de obligaciones y comprobantes contables manuales  por personas externas o internas.</t>
  </si>
  <si>
    <t xml:space="preserve">Multas y Sanciones disciplinarias.  </t>
  </si>
  <si>
    <t>El coordinador del Grupo Interno de Trabajo de Gestión Financiera y de Servicios Administrativos registra en la planilla "Control préstamo de documentos" el expediente o carpeta solicitada, con fecha y firma de quien queda en custodia de la misma mientras se encuentra en calidad de préstamo</t>
  </si>
  <si>
    <t>A-FO-077 Control préstamo de documentos</t>
  </si>
  <si>
    <t>El coordinador del Grupo Interno de Trabajo de Gestión Financiera y de Servicios Administrativos</t>
  </si>
  <si>
    <t>Profesional con funciones contable</t>
  </si>
  <si>
    <t>Implementación de la continuidad de la seguridad de la información</t>
  </si>
  <si>
    <t xml:space="preserve">Informacion - REGISTROS Y RADICACIÓN DE LA PQRS CON SUS CORRESPONDIENTES ANEXOS     </t>
  </si>
  <si>
    <t>Gestión de Servicio al Ciudadano</t>
  </si>
  <si>
    <t xml:space="preserve">Susceptible a que la información con relación a las PQRSD sea sustraída y manipulada por personas no autorizadas de su Soporte y custodialo. </t>
  </si>
  <si>
    <t>Perdida de la información.</t>
  </si>
  <si>
    <t>Login de usuario con designación de perfiles y roles en el sistema</t>
  </si>
  <si>
    <t>Registro en el sistema Orfeo</t>
  </si>
  <si>
    <t>Coordinadora del grupo Financiero y de servicios administrativos</t>
  </si>
  <si>
    <t>Matriz de Calor Inherente</t>
  </si>
  <si>
    <t>Muy Alta
100%</t>
  </si>
  <si>
    <t>Extremo</t>
  </si>
  <si>
    <t>Alta
80%</t>
  </si>
  <si>
    <t>Alto</t>
  </si>
  <si>
    <t>Media
60%</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</si>
  <si>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</si>
  <si>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</si>
  <si>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</si>
  <si>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</si>
  <si>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</si>
  <si>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</si>
  <si>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</si>
  <si>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</si>
  <si>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</si>
  <si>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</si>
  <si>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</si>
  <si>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</si>
  <si>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Media</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</si>
  <si>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</si>
  <si>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</si>
  <si>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</si>
  <si>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</si>
  <si>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</si>
  <si>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</si>
  <si>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</si>
  <si>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</si>
  <si>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</si>
  <si>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</si>
  <si>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</si>
  <si>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</si>
  <si>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</si>
  <si>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</si>
  <si>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</si>
  <si>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</si>
  <si>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</si>
  <si>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</si>
  <si>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</si>
  <si>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</si>
  <si>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</si>
  <si>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</si>
  <si>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</si>
  <si>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</si>
  <si>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</si>
  <si>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</si>
  <si>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</si>
  <si>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</si>
  <si>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10 y 50 SMLMV </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</si>
  <si>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</si>
  <si>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</si>
  <si>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</si>
  <si>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</si>
  <si>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</si>
  <si>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</si>
  <si>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</si>
  <si>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</si>
  <si>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</si>
  <si>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</si>
  <si>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</si>
  <si>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</si>
  <si>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</si>
  <si>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</si>
  <si>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</si>
  <si>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Tipo</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</si>
  <si>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</si>
  <si>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</si>
  <si>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</si>
  <si>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</si>
  <si>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</si>
  <si>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</si>
  <si>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</si>
  <si>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</si>
  <si>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Documentación</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</si>
  <si>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</si>
  <si>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</si>
  <si>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</si>
  <si>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Frecuencia</t>
  </si>
  <si>
    <t>Este atributo identifica a los controles que se ejecutan siempre que se realiza la actividad originadora del riesgo.</t>
  </si>
  <si>
    <t>Este atributo identifica a los controles que no siempre se ejecutan cuando se realiza la actividad originadora del riesgo</t>
  </si>
  <si>
    <t>Evidencia</t>
  </si>
  <si>
    <t>El control deja un registro que permite evidenciar la ejecución del control</t>
  </si>
  <si>
    <t>Sin Registro</t>
  </si>
  <si>
    <t>El control no deja registro de la ejecución del control</t>
  </si>
  <si>
    <t>Procesos</t>
  </si>
  <si>
    <t>Direccionamiento Estratégico y Planeación</t>
  </si>
  <si>
    <t>Preparación y Formulación de Cooperación Internacional</t>
  </si>
  <si>
    <t>Implementación y Seguimiento de Cooperación Internacional</t>
  </si>
  <si>
    <t>Gestión de Talento Humano</t>
  </si>
  <si>
    <t>Gestión Contractual</t>
  </si>
  <si>
    <t>Gestión Jurídica</t>
  </si>
  <si>
    <t>Gestión Administrativa</t>
  </si>
  <si>
    <t>Evaluación, Control y Mejoramiento</t>
  </si>
  <si>
    <t>CONTROLES</t>
  </si>
  <si>
    <t>POLITICAS DE LA SEGURIDAD DE LA INFORMACIÓN</t>
  </si>
  <si>
    <t>ORGANIZACIÓN DE LA SEGURIDAD DE LA INFORMACION</t>
  </si>
  <si>
    <t>Orientación de la dirección para la gestión de la seguridad de la información</t>
  </si>
  <si>
    <t>GESTIÓN DE ACTIVOS</t>
  </si>
  <si>
    <t xml:space="preserve">Políticas para la seguridad de la información </t>
  </si>
  <si>
    <t xml:space="preserve">Revisión de las políticas para la seguridad de la información </t>
  </si>
  <si>
    <t>Organización interna</t>
  </si>
  <si>
    <t>SEGURIDAD FÍSICA Y DEL ENTORNO</t>
  </si>
  <si>
    <t xml:space="preserve">Roles y responsabilidades para la seguridad de la información </t>
  </si>
  <si>
    <t>Separación de deberes</t>
  </si>
  <si>
    <t>SEGURIDAD DE LAS COMUNICACIONES</t>
  </si>
  <si>
    <t>Contacto con las autoridades</t>
  </si>
  <si>
    <t>Contacto con grupos de interés especial</t>
  </si>
  <si>
    <t>RELACIONES CON LOS PROVEEDORES</t>
  </si>
  <si>
    <t>Seguridad de la información en la gestión de proyectos</t>
  </si>
  <si>
    <t>GESTIÓN DE INCIDENTES DE SEGURIDAD DE LA INFORMACIÓN</t>
  </si>
  <si>
    <t>Dispositivos móviles y teletrabajo</t>
  </si>
  <si>
    <t>Política para dispositivos móviles</t>
  </si>
  <si>
    <t>CUMPLIMIENTO</t>
  </si>
  <si>
    <t>Teletrabajo</t>
  </si>
  <si>
    <t>Antes de asumir el empleo</t>
  </si>
  <si>
    <t xml:space="preserve">Selección </t>
  </si>
  <si>
    <t>Términos y condiciones del empleo</t>
  </si>
  <si>
    <t>Responsabilidades de la dirección</t>
  </si>
  <si>
    <t>Proceso disciplinario</t>
  </si>
  <si>
    <t>Terminación y cambio de empleo</t>
  </si>
  <si>
    <t>Terminación o cambio de responsabilidades de empleo</t>
  </si>
  <si>
    <t>Responsabilidad por los activos</t>
  </si>
  <si>
    <t>Inventario de activos</t>
  </si>
  <si>
    <t>Propiedad de los activos</t>
  </si>
  <si>
    <t>Uso aceptable de los activos</t>
  </si>
  <si>
    <t>Devolución de activos</t>
  </si>
  <si>
    <t>Clasificación de la información</t>
  </si>
  <si>
    <t>Etiquetado de la información</t>
  </si>
  <si>
    <t>Manejo de medios</t>
  </si>
  <si>
    <t>Manejo de activos</t>
  </si>
  <si>
    <t>Gestión de medios removibles</t>
  </si>
  <si>
    <t>Requisitos del negocio para control de acceso</t>
  </si>
  <si>
    <t>Disposición de los medios</t>
  </si>
  <si>
    <t>Transferencia de medios físicos</t>
  </si>
  <si>
    <t>Responsabilidades de los usuarios</t>
  </si>
  <si>
    <t xml:space="preserve">Control de acceso a sistemas y aplicaciones </t>
  </si>
  <si>
    <t>Política de control de acceso</t>
  </si>
  <si>
    <t>Acceso a redes y a servicios en red</t>
  </si>
  <si>
    <t>Registro y cancelación del registro de usuarios</t>
  </si>
  <si>
    <t>Suministro de acceso de usuarios</t>
  </si>
  <si>
    <t>Áreas seguras</t>
  </si>
  <si>
    <t>Gestión de información de autenticación secreta de usuarios</t>
  </si>
  <si>
    <t>Equipos</t>
  </si>
  <si>
    <t xml:space="preserve"> Revisión de los derechos de acceso de usuarios</t>
  </si>
  <si>
    <t>Retiro o ajuste de los derechos de acceso</t>
  </si>
  <si>
    <t xml:space="preserve">SEGURIDAD DE LAS OPERACIONES </t>
  </si>
  <si>
    <t>Procedimientos operacionales y responsabilidades</t>
  </si>
  <si>
    <t>Uso de información de autenticación secreta</t>
  </si>
  <si>
    <t>Protección contra códigos maliciosos</t>
  </si>
  <si>
    <t>Restricción de acceso a la información</t>
  </si>
  <si>
    <t>Registro y seguimiento</t>
  </si>
  <si>
    <t>Procedimiento de ingreso seguro</t>
  </si>
  <si>
    <t>Control de software operacional</t>
  </si>
  <si>
    <t xml:space="preserve">Sistema de gestión de contraseñas </t>
  </si>
  <si>
    <t>Gestión de la vulnerabilidad técnica</t>
  </si>
  <si>
    <t>Uso de programas utilitarios privilegiados</t>
  </si>
  <si>
    <t>Consideraciones sobre auditorías de sistemas de información</t>
  </si>
  <si>
    <t>Control de acceso a códigos fuente de programas</t>
  </si>
  <si>
    <t>Política sobre el uso de controles criptográficos</t>
  </si>
  <si>
    <t>Gestión de la seguridad de las redes</t>
  </si>
  <si>
    <t>Transferencia de información</t>
  </si>
  <si>
    <t>Perímetro de seguridad física</t>
  </si>
  <si>
    <t>Controles de acceso físicos</t>
  </si>
  <si>
    <t>Seguridad de oficinas recintos e instalaciones</t>
  </si>
  <si>
    <t>Seguridad en los procesos de desarrollo y de soporte</t>
  </si>
  <si>
    <t>Protección contra amenazas externas y ambientales</t>
  </si>
  <si>
    <t>Datos de prueba</t>
  </si>
  <si>
    <t>Trabajo en áreas seguras</t>
  </si>
  <si>
    <t>Áreas de despacho y carga</t>
  </si>
  <si>
    <t>Seguridad de la información en las relaciones con los proveedores</t>
  </si>
  <si>
    <t>Ubicación y protección de los equipos</t>
  </si>
  <si>
    <t>Gestión de la prestación de servicios de proveedores</t>
  </si>
  <si>
    <t>Servicios de suministro</t>
  </si>
  <si>
    <t>Seguridad del cableado</t>
  </si>
  <si>
    <t>Mantenimiento de equipos</t>
  </si>
  <si>
    <t>Gestión de incidentes y mejoras en la seguridad de la información</t>
  </si>
  <si>
    <t>Retiro de activos</t>
  </si>
  <si>
    <t>Seguridad de equipos y activos fuera de las instalaciones</t>
  </si>
  <si>
    <t>Disposición segura o reutilización de equipos</t>
  </si>
  <si>
    <t>Equipos de usuario desatendido</t>
  </si>
  <si>
    <t>Redundancias</t>
  </si>
  <si>
    <t>Política de escritorio limpio y pantalla limpia</t>
  </si>
  <si>
    <t>Procedimientos de operación documentados</t>
  </si>
  <si>
    <t>Cumplimiento de requisitos legales y contractuales</t>
  </si>
  <si>
    <t>Gestión de cambios</t>
  </si>
  <si>
    <t>Gestión de capacidad</t>
  </si>
  <si>
    <t>Separación de los ambientes de desarrollo pruebas y operación</t>
  </si>
  <si>
    <t>Controles contra códigos maliciosos</t>
  </si>
  <si>
    <t>Registro de eventos</t>
  </si>
  <si>
    <t>Protección de la información de registro</t>
  </si>
  <si>
    <t>Registros del administrador y del operado</t>
  </si>
  <si>
    <t>Sincronización de relojes</t>
  </si>
  <si>
    <t>Instalación de software en sistemas operativos</t>
  </si>
  <si>
    <t xml:space="preserve">Gestión de las vulnerabilidades técnicas </t>
  </si>
  <si>
    <t>Restricciones sobre la instalación de software</t>
  </si>
  <si>
    <t>Controles de auditorías de sistemas de información</t>
  </si>
  <si>
    <t>Controles de redes</t>
  </si>
  <si>
    <t>Seguridad de los servicios de red</t>
  </si>
  <si>
    <t>Separación en las redes</t>
  </si>
  <si>
    <t>Políticas y procedimientos de transferencia de información</t>
  </si>
  <si>
    <t>Acuerdos sobre transferencia de información</t>
  </si>
  <si>
    <t>Mensajería electrónica</t>
  </si>
  <si>
    <t>Acuerdos de confidencialidad o de no divulgación</t>
  </si>
  <si>
    <t>Seguridad de servicios de las aplicaciones en redes públicas</t>
  </si>
  <si>
    <t>Protección de transacciones de los servicios de las aplicaciones</t>
  </si>
  <si>
    <t>Política de desarrollo seguro</t>
  </si>
  <si>
    <t>Procedimientos de control de cambios en sistemas</t>
  </si>
  <si>
    <t>Revisión técnica de las aplicaciones después de cambios en la plataforma de operación</t>
  </si>
  <si>
    <t>Restricciones en los cambios a los paquetes de software</t>
  </si>
  <si>
    <t>Principios de construcción de los sistemas seguros</t>
  </si>
  <si>
    <t>Ambiente de desarrollo seguro</t>
  </si>
  <si>
    <t>Desarrollo contratado externamente</t>
  </si>
  <si>
    <t>Pruebas de seguridad de sistemas</t>
  </si>
  <si>
    <t>Prueba de aceptación de sistemas</t>
  </si>
  <si>
    <t>Protección de datos de prueba</t>
  </si>
  <si>
    <t>Política de seguridad de la información para las relaciones con proveedores</t>
  </si>
  <si>
    <t>Tratamiento de la seguridad dentro de los acuerdos con proveedores</t>
  </si>
  <si>
    <t>Cadena de suministro de tecnología de información y comunicación</t>
  </si>
  <si>
    <t>Seguimiento y revisión de los servicios de los proveedores</t>
  </si>
  <si>
    <t>Gestión de cambios en los servicios de los proveedores</t>
  </si>
  <si>
    <t>Responsabilidades y procedimientos</t>
  </si>
  <si>
    <t>Reporte de eventos de seguridad de la información</t>
  </si>
  <si>
    <t>Reporte de debilidades de seguridad de la información</t>
  </si>
  <si>
    <t>Evaluación de eventos de seguridad de la información y decisiones sobre ellos.</t>
  </si>
  <si>
    <t>Respuesta a incidentes de seguridad de la información</t>
  </si>
  <si>
    <t>Aprendizaje obtenido de los incidentes de seguridad de la información</t>
  </si>
  <si>
    <t>Recolección de evidencia</t>
  </si>
  <si>
    <t>Verificación, revisión y evaluación de la continuidad de la seguridad de la información</t>
  </si>
  <si>
    <t>Disponibilidad de instalaciones de procesamiento de información.</t>
  </si>
  <si>
    <t>Identificación de la legislación aplicable y de los requisitos contractuales</t>
  </si>
  <si>
    <t>Derechos de propiedad intelectual</t>
  </si>
  <si>
    <t>Protección de registros</t>
  </si>
  <si>
    <t xml:space="preserve">Privacidad y protección de información de datos personales </t>
  </si>
  <si>
    <t>Reglamentación de controles criptográficos</t>
  </si>
  <si>
    <t>Revisiones de seguridad de la información</t>
  </si>
  <si>
    <t>Revisión independiente de la seguridad de la información</t>
  </si>
  <si>
    <t>Cumplimiento con las políticas y normas de seguridad</t>
  </si>
  <si>
    <t>Revisión del cumplimiento técnico</t>
  </si>
  <si>
    <t>TIPOS</t>
  </si>
  <si>
    <t>Daño físico</t>
  </si>
  <si>
    <t>Eventos naturales</t>
  </si>
  <si>
    <t>Perturbación debida a la radiación</t>
  </si>
  <si>
    <t>Criminal de la computación</t>
  </si>
  <si>
    <t>Terrorismo</t>
  </si>
  <si>
    <t>Espionaje industrial
(Inteligencia, empresas, gobiernos extranjeros, otros intereses gubernamentales)</t>
  </si>
  <si>
    <t>Intrusos (empleados con entrenamiento deficiente, descontentos, malintencionados, negligentes, deshonestos o despedidos)</t>
  </si>
  <si>
    <t>INDICADOR</t>
  </si>
  <si>
    <t>Eficacia</t>
  </si>
  <si>
    <t>Ïndice de cumplimiento de actividades = (# de actividades cumplidas / # de actividades programadas)*100</t>
  </si>
  <si>
    <t>Efectividad del plan de manejo de riesgos = (# de modificaciones no autorizadas)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</si>
  <si>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</si>
  <si>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Económico</t>
  </si>
  <si>
    <t>Evitar</t>
  </si>
  <si>
    <t>Reducir (compartir)</t>
  </si>
  <si>
    <t>Plan de accion (solo para la opción reducir)</t>
  </si>
  <si>
    <t>Finalizado</t>
  </si>
  <si>
    <t>Daños Activos Fisicos</t>
  </si>
  <si>
    <t>Ejecucion y Administracion de procesos</t>
  </si>
  <si>
    <t>Fraude Externo</t>
  </si>
  <si>
    <t>Fraude Interno</t>
  </si>
  <si>
    <t>Relaciones Laborales</t>
  </si>
  <si>
    <t>Registro Sustancial</t>
  </si>
  <si>
    <t>Registro Material</t>
  </si>
  <si>
    <t>Sin registro</t>
  </si>
  <si>
    <t>Reducir</t>
  </si>
  <si>
    <t>Perdida, daño o alteración de la información.</t>
  </si>
  <si>
    <t>Borrado o cambios no autorizado de la información</t>
  </si>
  <si>
    <t>Software - que protege los dispositivos la red con un enfoque de defensa por capas. Este enfoque protege los dispositivos individuales y toda la red a través del análisis de virus y spyware</t>
  </si>
  <si>
    <t>Contrato de bolsa de horas de capacitación del manejo de la herramienta a los usuarios funcionales</t>
  </si>
  <si>
    <t>Factores de riesgo
Seleccione un opción de la lista</t>
  </si>
  <si>
    <t>Talento Humano</t>
  </si>
  <si>
    <t>Tecnología</t>
  </si>
  <si>
    <t>Infraestructura</t>
  </si>
  <si>
    <t>Evento Externo</t>
  </si>
  <si>
    <t>Posibilidad de pérdida de confidencialidad de la información por consultas y accesos de personas internas no autorizadas que podrían modificar, borrar o manipular o entregar a un externo el documento debido a la falta de servicios de aseguramiento de la información.</t>
  </si>
  <si>
    <t>Posibilidad de pérdida de confidencialidad o perdida de integridad de la información por ausencia de servicios tecnológicos o accesos no autorizada a la matriz de seguimiento a los certificados de utilidad común -CUC que se encuentran alojados en servicios en la nube.</t>
  </si>
  <si>
    <t>Posibilidad de pérdida de integridad de la información por ausencia de gestión del conocimiento del aplicativo destinado para el registro de donaciones en especie.</t>
  </si>
  <si>
    <t>Posibilidad de pérdida de la disponibilidad de la información por caída o ausencia de servicios tecnológicos debido a versiones desactualizadas que lo hacen susceptible a ataques de fuerza bruta o sql inyección.</t>
  </si>
  <si>
    <t>Posibilidad de pérdida de confidencialidad e integridad de la información por ausencia de servicios tecnológicos para el control del aseguramiento de la infraestructura debido a accesos, borrado o cambios no autorizados de la información por personal interno y externo</t>
  </si>
  <si>
    <t>Posible pérdida de confidencialidad de la información debido a que la consola de antivirus se encuentra desactualizada o la plataforma sin soporte, permitiendo ser infectados por diferentes tipos de virus informático o software con código malicioso.</t>
  </si>
  <si>
    <t>Posible pérdida de disponibilidad de la información debido a que el sistema está sin certificado de seguridad web (SSL) permitiendo la posible materialización de un ataque de fuerza bruta.</t>
  </si>
  <si>
    <t>Posible pérdida de disponibilidad de la información debido a que el sistema está sin certificado de seguridad web (SSL) y sin nombre de dominio para su dirección electronica (URL) permitiendo la posible materialización de un ataque de fuerza bruta.</t>
  </si>
  <si>
    <t>Activo categoria Información - Unidad compartida Contiene información documental sobre; Estudios previos, contratos, seguimientos, y demás asociados a la gestión de la Agencia.
Estudios previos y ejecución de proyectos, proyectos de arquitectura TiCS, actualización de documentación de la infraestructura, pruebas funcionales de la infraestructura, actualización de sistemas operativos, actualización de sitios web, inventarios de ipv6 e ipv4 asignados.Actividades de seguridad, antivirus, cctv, ciclope, correctivo, correo, diagnósticos, diseño de arquitectura, estudios previos, ipv6, mise, nos, Orfeo, pagina web, planta eléctrica, sara, servidores, sofia.
SERVIDORES VIRTUALES SISTEMA OPERATIVO WINDOWS SERVER 2012; ZEUS, EUNICE, ATENEO, HEBEZK, HEBE, MCAFFEEDR, METIS, CRONOS, HERA, ferir SERVIDOR ARCHIVOS, platon SERVIDOR ARCHIVOS, FENIX, KRAKEN, QUIMERA, CENTAURO, CALISTA, ELECTRA, KRONOX, VEEAM fenix (IDRAC) Y GORGONAS, TARTAROS
SERVIDORES VIRTUALES SISTEMA O`PERATIVO UBUNTU COLOMBIAPAZ, LOKI, NEPTUNO, POSEIDON, MCAFEEL, SECURITAS, AFRIDITA, afrodita pruebas, PANDORA, MICROSAING, VCSUCUPSS, PRUEBAS BD ITOP, thor SERVIDOR BACKUP RETIRADOS, gitlab, miseralavel, miseprobd, mise, misebd, misearchivo, promise, orfeo, orfeo nuevo pruebas nuevo, pagina web NUEVA pruebas, pagina web NUEVA pruebas, PAGINA WEB NUEVA, DENIS,  VEEAMPROXI, VCENTER, UPDATE MANAGER, ARES.</t>
  </si>
  <si>
    <t>Valoración del activo según su Disponibilidad, Integridad y Confidencialidad.</t>
  </si>
  <si>
    <t>Disponibilidad</t>
  </si>
  <si>
    <t>Confidencialidad</t>
  </si>
  <si>
    <t>Integridad</t>
  </si>
  <si>
    <t>Disponibilidad-Confidencialidad</t>
  </si>
  <si>
    <t>Disponibilidad-Integridad</t>
  </si>
  <si>
    <t>Confidencialidad-Integridad</t>
  </si>
  <si>
    <t>ANÁLISIS, IDENTIFICACIÓN, VALORACIÓN DE RIESGOS DE SEGURIDAD DE LA INFORMACIÓN</t>
  </si>
  <si>
    <t>Información- Manuales -Manual de imagen</t>
  </si>
  <si>
    <t>Acceso no autorizado
Borrado no autorizados</t>
  </si>
  <si>
    <t xml:space="preserve">Pérdida de la información, o imformación errada. </t>
  </si>
  <si>
    <t>Sensibilizaciones sobre temas relacionados en seguridad de la información y las comunicaciones</t>
  </si>
  <si>
    <t>Actas</t>
  </si>
  <si>
    <t>Capacitación al personal, a través de la socialización de la información, para buen uso y conocimientos de las póliticas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</si>
</sst>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1" x14ac:knownFonts="1">
    <font>
      <sz val="11"/>
      <color theme="1"/>
      <name val="Calibri"/>
      <family val="2"/>
      <scheme val="minor"/>
    </font>
    <font>
      <sz val="10"/>
      <color rgb="FF000000"/>
      <name val="Arial Narrow"/>
      <family val="2"/>
    </font>
    <font>
      <b/>
      <sz val="11"/>
      <color theme="1"/>
      <name val="Arial Narrow"/>
      <family val="2"/>
    </font>
    <font>
      <sz val="10"/>
      <color theme="1"/>
      <name val="Calibri"/>
      <family val="2"/>
      <scheme val="minor"/>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b/>
      <sz val="8"/>
      <color theme="1"/>
      <name val="Arial"/>
      <family val="2"/>
    </font>
    <font>
      <b/>
      <sz val="10"/>
      <color theme="1"/>
      <name val="Calibri"/>
      <family val="2"/>
      <scheme val="minor"/>
    </font>
    <font>
      <sz val="9"/>
      <color indexed="81"/>
      <name val="Tahoma"/>
      <family val="2"/>
    </font>
    <font>
      <b/>
      <sz val="9"/>
      <color indexed="81"/>
      <name val="Tahoma"/>
      <family val="2"/>
    </font>
    <font>
      <b/>
      <sz val="12"/>
      <name val="Arial"/>
      <family val="2"/>
    </font>
    <font>
      <sz val="12"/>
      <name val="Arial"/>
      <family val="2"/>
    </font>
    <font>
      <b/>
      <sz val="12"/>
      <color theme="1"/>
      <name val="Arial"/>
      <family val="2"/>
    </font>
  </fonts>
  <fills count="1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47">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0" fillId="0" borderId="0" applyFont="0" applyFill="0" applyBorder="0" applyAlignment="0" applyProtection="0"/>
    <xf numFmtId="0" fontId="42" fillId="0" borderId="0"/>
    <xf numFmtId="0" fontId="43" fillId="0" borderId="0"/>
    <xf numFmtId="0" fontId="3" fillId="0" borderId="0"/>
  </cellStyleXfs>
  <cellXfs count="358">
    <xf numFmtId="0" fontId="0" fillId="0" borderId="0" xfId="0"/>
    <xf numFmtId="0" fontId="3" fillId="0" borderId="0" xfId="0" applyFont="1"/>
    <xf numFmtId="0" fontId="1" fillId="0" borderId="1" xfId="0" applyFont="1" applyBorder="1" applyAlignment="1">
      <alignment horizontal="left" vertical="center" wrapText="1" indent="1" readingOrder="1"/>
    </xf>
    <xf numFmtId="0" fontId="4" fillId="0" borderId="0" xfId="0" applyFont="1" applyAlignment="1">
      <alignment horizontal="center" vertical="center" wrapText="1"/>
    </xf>
    <xf numFmtId="0" fontId="5" fillId="5" borderId="0" xfId="0" applyFont="1" applyFill="1" applyAlignment="1">
      <alignment horizontal="center" vertical="center" wrapText="1" readingOrder="1"/>
    </xf>
    <xf numFmtId="0" fontId="6" fillId="4" borderId="2" xfId="0" applyFont="1" applyFill="1" applyBorder="1" applyAlignment="1">
      <alignment horizontal="center" vertical="center" wrapText="1" readingOrder="1"/>
    </xf>
    <xf numFmtId="0" fontId="6" fillId="0" borderId="2" xfId="0" applyFont="1" applyBorder="1" applyAlignment="1">
      <alignment horizontal="justify" vertical="center" wrapText="1" readingOrder="1"/>
    </xf>
    <xf numFmtId="9" fontId="6" fillId="0" borderId="2" xfId="0" applyNumberFormat="1" applyFont="1" applyBorder="1" applyAlignment="1">
      <alignment horizontal="center" vertical="center" wrapText="1" readingOrder="1"/>
    </xf>
    <xf numFmtId="0" fontId="6" fillId="6" borderId="1" xfId="0" applyFont="1" applyFill="1" applyBorder="1" applyAlignment="1">
      <alignment horizontal="center" vertical="center" wrapText="1" readingOrder="1"/>
    </xf>
    <xf numFmtId="0" fontId="6" fillId="0" borderId="1" xfId="0" applyFont="1" applyBorder="1" applyAlignment="1">
      <alignment horizontal="justify" vertical="center" wrapText="1" readingOrder="1"/>
    </xf>
    <xf numFmtId="9" fontId="6" fillId="0" borderId="1" xfId="0" applyNumberFormat="1"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7" borderId="1" xfId="0" applyFont="1" applyFill="1" applyBorder="1" applyAlignment="1">
      <alignment horizontal="center" vertical="center" wrapText="1" readingOrder="1"/>
    </xf>
    <xf numFmtId="0" fontId="7" fillId="8" borderId="1" xfId="0" applyFont="1" applyFill="1" applyBorder="1" applyAlignment="1">
      <alignment horizontal="center" vertical="center" wrapText="1" readingOrder="1"/>
    </xf>
    <xf numFmtId="0" fontId="11" fillId="0" borderId="0" xfId="0" applyFont="1"/>
    <xf numFmtId="0" fontId="9" fillId="0" borderId="0" xfId="0" applyFont="1"/>
    <xf numFmtId="0" fontId="23" fillId="0" borderId="0" xfId="0" applyFont="1" applyFill="1" applyAlignment="1">
      <alignment vertical="center"/>
    </xf>
    <xf numFmtId="0" fontId="24" fillId="0" borderId="0" xfId="0" applyFont="1" applyFill="1"/>
    <xf numFmtId="0" fontId="22" fillId="0" borderId="0" xfId="0" applyFont="1"/>
    <xf numFmtId="0" fontId="0" fillId="0" borderId="0" xfId="0" pivotButton="1"/>
    <xf numFmtId="0" fontId="8" fillId="0" borderId="0" xfId="0" applyFont="1" applyBorder="1" applyAlignment="1">
      <alignment horizontal="justify" vertical="center" wrapText="1" readingOrder="1"/>
    </xf>
    <xf numFmtId="0" fontId="25" fillId="0" borderId="0" xfId="0" applyFont="1"/>
    <xf numFmtId="0" fontId="27" fillId="5" borderId="0" xfId="0" applyFont="1" applyFill="1" applyAlignment="1">
      <alignment horizontal="center" vertical="center" wrapText="1" readingOrder="1"/>
    </xf>
    <xf numFmtId="0" fontId="28" fillId="0" borderId="2" xfId="0" applyFont="1" applyBorder="1" applyAlignment="1">
      <alignment horizontal="justify" vertical="center" wrapText="1" readingOrder="1"/>
    </xf>
    <xf numFmtId="0" fontId="28" fillId="0" borderId="1" xfId="0" applyFont="1" applyBorder="1" applyAlignment="1">
      <alignment horizontal="justify" vertical="center" wrapText="1" readingOrder="1"/>
    </xf>
    <xf numFmtId="0" fontId="28" fillId="4" borderId="2" xfId="0" applyFont="1" applyFill="1" applyBorder="1" applyAlignment="1">
      <alignment horizontal="center" vertical="center" wrapText="1" readingOrder="1"/>
    </xf>
    <xf numFmtId="0" fontId="28" fillId="6" borderId="1" xfId="0" applyFont="1" applyFill="1" applyBorder="1" applyAlignment="1">
      <alignment horizontal="center" vertical="center" wrapText="1" readingOrder="1"/>
    </xf>
    <xf numFmtId="0" fontId="28" fillId="3" borderId="1" xfId="0" applyFont="1" applyFill="1" applyBorder="1" applyAlignment="1">
      <alignment horizontal="center" vertical="center" wrapText="1" readingOrder="1"/>
    </xf>
    <xf numFmtId="0" fontId="28" fillId="7" borderId="1" xfId="0" applyFont="1" applyFill="1" applyBorder="1" applyAlignment="1">
      <alignment horizontal="center" vertical="center" wrapText="1" readingOrder="1"/>
    </xf>
    <xf numFmtId="0" fontId="29" fillId="8" borderId="1" xfId="0" applyFont="1" applyFill="1" applyBorder="1" applyAlignment="1">
      <alignment horizontal="center" vertical="center" wrapText="1" readingOrder="1"/>
    </xf>
    <xf numFmtId="0" fontId="28" fillId="0" borderId="2" xfId="0" applyFont="1" applyBorder="1" applyAlignment="1">
      <alignment horizontal="center" vertical="center" wrapText="1" readingOrder="1"/>
    </xf>
    <xf numFmtId="0" fontId="28" fillId="0" borderId="1" xfId="0" applyFont="1" applyBorder="1" applyAlignment="1">
      <alignment horizontal="center" vertical="center" wrapText="1" readingOrder="1"/>
    </xf>
    <xf numFmtId="0" fontId="15" fillId="10" borderId="3" xfId="0" applyFont="1" applyFill="1" applyBorder="1" applyAlignment="1" applyProtection="1">
      <alignment horizontal="center" vertical="center" wrapText="1" readingOrder="1"/>
      <protection hidden="1"/>
    </xf>
    <xf numFmtId="0" fontId="15" fillId="10" borderId="10"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vertic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10"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vertical="center" wrapText="1" readingOrder="1"/>
      <protection hidden="1"/>
    </xf>
    <xf numFmtId="0" fontId="15" fillId="10" borderId="0"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vertic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0" borderId="0" xfId="0" applyFont="1" applyFill="1" applyAlignment="1" applyProtection="1">
      <alignment horizontal="center" vertical="center" wrapText="1" readingOrder="1"/>
      <protection hidden="1"/>
    </xf>
    <xf numFmtId="0" fontId="15" fillId="10" borderId="7" xfId="0" applyFont="1" applyFill="1" applyBorder="1" applyAlignment="1" applyProtection="1">
      <alignment horizontal="center" vertical="center" wrapText="1" readingOrder="1"/>
      <protection hidden="1"/>
    </xf>
    <xf numFmtId="0" fontId="15" fillId="10" borderId="9" xfId="0" applyFont="1" applyFill="1" applyBorder="1" applyAlignment="1" applyProtection="1">
      <alignment horizontal="center" vertical="center" wrapText="1" readingOrder="1"/>
      <protection hidden="1"/>
    </xf>
    <xf numFmtId="0" fontId="15" fillId="10" borderId="8" xfId="0" applyFont="1" applyFill="1" applyBorder="1" applyAlignment="1" applyProtection="1">
      <alignment horizontal="center" vertical="center" wrapText="1" readingOrder="1"/>
      <protection hidden="1"/>
    </xf>
    <xf numFmtId="0" fontId="15" fillId="11" borderId="7"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2" borderId="3" xfId="0" applyFont="1" applyFill="1" applyBorder="1" applyAlignment="1" applyProtection="1">
      <alignment horizontal="center" wrapText="1" readingOrder="1"/>
      <protection hidden="1"/>
    </xf>
    <xf numFmtId="0" fontId="15" fillId="12" borderId="10" xfId="0" applyFont="1" applyFill="1" applyBorder="1" applyAlignment="1" applyProtection="1">
      <alignment horizontal="center" wrapText="1" readingOrder="1"/>
      <protection hidden="1"/>
    </xf>
    <xf numFmtId="0" fontId="15" fillId="12" borderId="4" xfId="0" applyFont="1" applyFill="1" applyBorder="1" applyAlignment="1" applyProtection="1">
      <alignment horizontal="center" wrapText="1" readingOrder="1"/>
      <protection hidden="1"/>
    </xf>
    <xf numFmtId="0" fontId="15" fillId="12" borderId="5" xfId="0" applyFont="1" applyFill="1" applyBorder="1" applyAlignment="1" applyProtection="1">
      <alignment horizontal="center" wrapText="1" readingOrder="1"/>
      <protection hidden="1"/>
    </xf>
    <xf numFmtId="0" fontId="15" fillId="12" borderId="0" xfId="0" applyFont="1" applyFill="1" applyBorder="1" applyAlignment="1" applyProtection="1">
      <alignment horizontal="center" wrapText="1" readingOrder="1"/>
      <protection hidden="1"/>
    </xf>
    <xf numFmtId="0" fontId="15" fillId="12" borderId="6" xfId="0" applyFont="1" applyFill="1" applyBorder="1" applyAlignment="1" applyProtection="1">
      <alignment horizontal="center" wrapText="1" readingOrder="1"/>
      <protection hidden="1"/>
    </xf>
    <xf numFmtId="0" fontId="15" fillId="12" borderId="7" xfId="0" applyFont="1" applyFill="1" applyBorder="1" applyAlignment="1" applyProtection="1">
      <alignment horizontal="center" wrapText="1" readingOrder="1"/>
      <protection hidden="1"/>
    </xf>
    <xf numFmtId="0" fontId="15" fillId="12" borderId="9" xfId="0" applyFont="1" applyFill="1" applyBorder="1" applyAlignment="1" applyProtection="1">
      <alignment horizontal="center" wrapText="1" readingOrder="1"/>
      <protection hidden="1"/>
    </xf>
    <xf numFmtId="0" fontId="15" fillId="12" borderId="8" xfId="0" applyFont="1" applyFill="1" applyBorder="1" applyAlignment="1" applyProtection="1">
      <alignment horizontal="center" wrapText="1" readingOrder="1"/>
      <protection hidden="1"/>
    </xf>
    <xf numFmtId="0" fontId="15" fillId="4" borderId="3" xfId="0" applyFont="1" applyFill="1" applyBorder="1" applyAlignment="1" applyProtection="1">
      <alignment horizontal="center" wrapText="1" readingOrder="1"/>
      <protection hidden="1"/>
    </xf>
    <xf numFmtId="0" fontId="15" fillId="4" borderId="10" xfId="0" applyFont="1" applyFill="1" applyBorder="1" applyAlignment="1" applyProtection="1">
      <alignment horizontal="center" wrapText="1" readingOrder="1"/>
      <protection hidden="1"/>
    </xf>
    <xf numFmtId="0" fontId="15" fillId="4" borderId="4" xfId="0" applyFont="1" applyFill="1" applyBorder="1" applyAlignment="1" applyProtection="1">
      <alignment horizontal="center" wrapText="1" readingOrder="1"/>
      <protection hidden="1"/>
    </xf>
    <xf numFmtId="0" fontId="15" fillId="4" borderId="5" xfId="0" applyFont="1" applyFill="1" applyBorder="1" applyAlignment="1" applyProtection="1">
      <alignment horizontal="center" wrapText="1" readingOrder="1"/>
      <protection hidden="1"/>
    </xf>
    <xf numFmtId="0" fontId="15" fillId="4" borderId="0" xfId="0" applyFont="1" applyFill="1" applyBorder="1" applyAlignment="1" applyProtection="1">
      <alignment horizontal="center" wrapText="1" readingOrder="1"/>
      <protection hidden="1"/>
    </xf>
    <xf numFmtId="0" fontId="15" fillId="4" borderId="6" xfId="0" applyFont="1" applyFill="1" applyBorder="1" applyAlignment="1" applyProtection="1">
      <alignment horizontal="center" wrapText="1" readingOrder="1"/>
      <protection hidden="1"/>
    </xf>
    <xf numFmtId="0" fontId="15" fillId="4" borderId="7" xfId="0" applyFont="1" applyFill="1" applyBorder="1" applyAlignment="1" applyProtection="1">
      <alignment horizontal="center" wrapText="1" readingOrder="1"/>
      <protection hidden="1"/>
    </xf>
    <xf numFmtId="0" fontId="15" fillId="4" borderId="9" xfId="0" applyFont="1" applyFill="1" applyBorder="1" applyAlignment="1" applyProtection="1">
      <alignment horizontal="center" wrapText="1" readingOrder="1"/>
      <protection hidden="1"/>
    </xf>
    <xf numFmtId="0" fontId="15" fillId="4" borderId="8"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0" fillId="2" borderId="0" xfId="0" applyFill="1"/>
    <xf numFmtId="0" fontId="12" fillId="2" borderId="0" xfId="0" applyFont="1" applyFill="1" applyAlignment="1">
      <alignment vertical="center"/>
    </xf>
    <xf numFmtId="0" fontId="3" fillId="2" borderId="0" xfId="0" applyFont="1" applyFill="1"/>
    <xf numFmtId="0" fontId="31" fillId="2" borderId="0" xfId="0" applyFont="1" applyFill="1"/>
    <xf numFmtId="0" fontId="33" fillId="2" borderId="19" xfId="0" applyFont="1" applyFill="1" applyBorder="1" applyAlignment="1">
      <alignment horizontal="justify" vertical="center" wrapText="1" readingOrder="1"/>
    </xf>
    <xf numFmtId="9" fontId="32" fillId="2" borderId="23" xfId="0" applyNumberFormat="1" applyFont="1" applyFill="1" applyBorder="1" applyAlignment="1">
      <alignment horizontal="center" vertical="center" wrapText="1" readingOrder="1"/>
    </xf>
    <xf numFmtId="0" fontId="33" fillId="2" borderId="23" xfId="0" applyFont="1" applyFill="1" applyBorder="1" applyAlignment="1">
      <alignment horizontal="center" vertical="center" wrapText="1" readingOrder="1"/>
    </xf>
    <xf numFmtId="0" fontId="33" fillId="2" borderId="25" xfId="0" applyFont="1" applyFill="1" applyBorder="1" applyAlignment="1">
      <alignment horizontal="justify" vertical="center" wrapText="1" readingOrder="1"/>
    </xf>
    <xf numFmtId="0" fontId="33" fillId="2" borderId="26" xfId="0" applyFont="1" applyFill="1" applyBorder="1" applyAlignment="1">
      <alignment horizontal="center" vertical="center" wrapText="1" readingOrder="1"/>
    </xf>
    <xf numFmtId="0" fontId="9" fillId="2" borderId="0" xfId="0" applyFont="1" applyFill="1"/>
    <xf numFmtId="0" fontId="26" fillId="2" borderId="0" xfId="0" applyFont="1" applyFill="1" applyAlignment="1">
      <alignment horizontal="center" vertical="center" wrapText="1"/>
    </xf>
    <xf numFmtId="0" fontId="8" fillId="2" borderId="0" xfId="0" applyFont="1" applyFill="1" applyBorder="1" applyAlignment="1">
      <alignment horizontal="justify" vertical="center" wrapText="1" readingOrder="1"/>
    </xf>
    <xf numFmtId="0" fontId="2" fillId="2" borderId="0" xfId="0" applyFont="1" applyFill="1" applyAlignment="1">
      <alignment vertical="center"/>
    </xf>
    <xf numFmtId="0" fontId="11" fillId="2" borderId="0" xfId="0" applyFont="1" applyFill="1"/>
    <xf numFmtId="0" fontId="2" fillId="2" borderId="0" xfId="0" applyFont="1" applyFill="1" applyAlignment="1">
      <alignment horizontal="left" vertical="center"/>
    </xf>
    <xf numFmtId="0" fontId="3" fillId="2" borderId="19" xfId="0" applyFont="1" applyFill="1" applyBorder="1"/>
    <xf numFmtId="0" fontId="3" fillId="2" borderId="23" xfId="0" applyFont="1" applyFill="1" applyBorder="1"/>
    <xf numFmtId="0" fontId="3" fillId="2" borderId="25" xfId="0" applyFont="1" applyFill="1" applyBorder="1"/>
    <xf numFmtId="0" fontId="3" fillId="2" borderId="26" xfId="0" applyFont="1" applyFill="1" applyBorder="1"/>
    <xf numFmtId="0" fontId="44" fillId="2" borderId="19" xfId="0" applyFont="1" applyFill="1" applyBorder="1" applyAlignment="1">
      <alignment horizontal="center" vertical="center" wrapText="1"/>
    </xf>
    <xf numFmtId="0" fontId="44" fillId="2" borderId="25"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3" fillId="2" borderId="0" xfId="0" applyFont="1" applyFill="1" applyBorder="1"/>
    <xf numFmtId="0" fontId="0" fillId="0" borderId="19" xfId="0" applyBorder="1"/>
    <xf numFmtId="0" fontId="0" fillId="0" borderId="29" xfId="0" applyBorder="1"/>
    <xf numFmtId="0" fontId="3" fillId="2" borderId="30" xfId="0" applyFont="1" applyFill="1" applyBorder="1"/>
    <xf numFmtId="0" fontId="30" fillId="2" borderId="23" xfId="0" applyFont="1" applyFill="1" applyBorder="1" applyAlignment="1">
      <alignment horizontal="justify" vertical="center" wrapText="1"/>
    </xf>
    <xf numFmtId="0" fontId="0" fillId="0" borderId="25" xfId="0" applyBorder="1"/>
    <xf numFmtId="0" fontId="44" fillId="2" borderId="29" xfId="0" applyFont="1" applyFill="1" applyBorder="1" applyAlignment="1">
      <alignment horizontal="center" vertical="center" wrapText="1"/>
    </xf>
    <xf numFmtId="0" fontId="3" fillId="2" borderId="29" xfId="0" applyFont="1" applyFill="1" applyBorder="1"/>
    <xf numFmtId="0" fontId="45" fillId="2" borderId="29" xfId="0" applyFont="1" applyFill="1" applyBorder="1"/>
    <xf numFmtId="0" fontId="0" fillId="14" borderId="19" xfId="0" applyFill="1" applyBorder="1"/>
    <xf numFmtId="0" fontId="32" fillId="13" borderId="33" xfId="0" applyFont="1" applyFill="1" applyBorder="1" applyAlignment="1">
      <alignment horizontal="center" vertical="center" wrapText="1" readingOrder="1"/>
    </xf>
    <xf numFmtId="0" fontId="33" fillId="2" borderId="29" xfId="0" applyFont="1" applyFill="1" applyBorder="1" applyAlignment="1">
      <alignment horizontal="justify" vertical="center" wrapText="1" readingOrder="1"/>
    </xf>
    <xf numFmtId="9" fontId="32" fillId="2" borderId="30" xfId="0" applyNumberFormat="1" applyFont="1" applyFill="1" applyBorder="1" applyAlignment="1">
      <alignment horizontal="center" vertical="center" wrapText="1" readingOrder="1"/>
    </xf>
    <xf numFmtId="9" fontId="32" fillId="2" borderId="26" xfId="0" applyNumberFormat="1" applyFont="1" applyFill="1" applyBorder="1" applyAlignment="1">
      <alignment horizontal="center" vertical="center" wrapText="1" readingOrder="1"/>
    </xf>
    <xf numFmtId="0" fontId="33" fillId="2" borderId="30" xfId="0" applyFont="1" applyFill="1" applyBorder="1" applyAlignment="1">
      <alignment horizontal="center" vertical="center" wrapText="1" readingOrder="1"/>
    </xf>
    <xf numFmtId="0" fontId="0" fillId="0" borderId="25" xfId="0" applyFill="1" applyBorder="1"/>
    <xf numFmtId="0" fontId="0" fillId="0" borderId="35" xfId="0" applyBorder="1"/>
    <xf numFmtId="0" fontId="0" fillId="0" borderId="35" xfId="0" applyFill="1" applyBorder="1"/>
    <xf numFmtId="0" fontId="3" fillId="2" borderId="36" xfId="0" applyFont="1" applyFill="1" applyBorder="1"/>
    <xf numFmtId="0" fontId="0" fillId="0" borderId="19" xfId="0" applyFill="1" applyBorder="1"/>
    <xf numFmtId="0" fontId="0" fillId="0" borderId="19" xfId="0" applyBorder="1" applyAlignment="1">
      <alignment wrapText="1"/>
    </xf>
    <xf numFmtId="0" fontId="0" fillId="0" borderId="29" xfId="0" applyFill="1" applyBorder="1"/>
    <xf numFmtId="0" fontId="41" fillId="2" borderId="0" xfId="0" applyFont="1" applyFill="1" applyBorder="1" applyAlignment="1">
      <alignment horizontal="center" vertical="center"/>
    </xf>
    <xf numFmtId="0" fontId="0" fillId="0" borderId="0" xfId="0" applyFill="1" applyBorder="1"/>
    <xf numFmtId="0" fontId="0" fillId="0" borderId="0" xfId="0" applyBorder="1"/>
    <xf numFmtId="0" fontId="0" fillId="0" borderId="30" xfId="0" applyFill="1" applyBorder="1"/>
    <xf numFmtId="0" fontId="0" fillId="0" borderId="26" xfId="0" applyFill="1" applyBorder="1"/>
    <xf numFmtId="0" fontId="0" fillId="0" borderId="39" xfId="0" applyFill="1" applyBorder="1"/>
    <xf numFmtId="0" fontId="0" fillId="0" borderId="39" xfId="0" applyBorder="1"/>
    <xf numFmtId="0" fontId="0" fillId="0" borderId="40" xfId="0" applyFill="1" applyBorder="1"/>
    <xf numFmtId="0" fontId="49" fillId="0" borderId="0" xfId="0" applyFont="1"/>
    <xf numFmtId="0" fontId="49" fillId="0" borderId="0" xfId="0" applyFont="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center"/>
    </xf>
    <xf numFmtId="0" fontId="49" fillId="0" borderId="0" xfId="0" applyFont="1" applyAlignment="1">
      <alignment wrapText="1"/>
    </xf>
    <xf numFmtId="0" fontId="49" fillId="2" borderId="0" xfId="0" applyFont="1" applyFill="1" applyAlignment="1">
      <alignment horizontal="left" vertical="center"/>
    </xf>
    <xf numFmtId="0" fontId="49" fillId="0" borderId="0" xfId="0" applyFont="1" applyAlignment="1">
      <alignment horizontal="left" vertical="center"/>
    </xf>
    <xf numFmtId="0" fontId="45" fillId="2" borderId="42" xfId="0" applyFont="1" applyFill="1" applyBorder="1"/>
    <xf numFmtId="0" fontId="3" fillId="2" borderId="42" xfId="0" applyFont="1" applyFill="1" applyBorder="1"/>
    <xf numFmtId="0" fontId="3" fillId="2" borderId="43" xfId="0" applyFont="1" applyFill="1" applyBorder="1"/>
    <xf numFmtId="0" fontId="49" fillId="2" borderId="0" xfId="0" applyFont="1" applyFill="1" applyAlignment="1">
      <alignment vertical="top"/>
    </xf>
    <xf numFmtId="0" fontId="50" fillId="15" borderId="19" xfId="0" applyFont="1" applyFill="1" applyBorder="1" applyAlignment="1">
      <alignment vertical="top" wrapText="1"/>
    </xf>
    <xf numFmtId="0" fontId="49" fillId="0" borderId="19" xfId="2" quotePrefix="1" applyFont="1" applyBorder="1" applyAlignment="1" applyProtection="1">
      <alignment vertical="top" wrapText="1"/>
    </xf>
    <xf numFmtId="0" fontId="49" fillId="2" borderId="19" xfId="2" quotePrefix="1" applyFont="1" applyFill="1" applyBorder="1" applyAlignment="1" applyProtection="1">
      <alignment vertical="top" wrapText="1"/>
    </xf>
    <xf numFmtId="0" fontId="50" fillId="15" borderId="19" xfId="0" applyFont="1" applyFill="1" applyBorder="1" applyAlignment="1">
      <alignment horizontal="center" vertical="top" wrapText="1"/>
    </xf>
    <xf numFmtId="0" fontId="49" fillId="2" borderId="19" xfId="3" applyFont="1" applyFill="1" applyBorder="1" applyAlignment="1" applyProtection="1">
      <alignment vertical="top" wrapText="1"/>
    </xf>
    <xf numFmtId="0" fontId="49" fillId="2" borderId="19" xfId="2" applyFont="1" applyFill="1" applyBorder="1" applyAlignment="1" applyProtection="1">
      <alignment horizontal="justify" vertical="top" wrapText="1"/>
    </xf>
    <xf numFmtId="0" fontId="49" fillId="2" borderId="19" xfId="0" applyFont="1" applyFill="1" applyBorder="1" applyAlignment="1" applyProtection="1">
      <alignment vertical="top" wrapText="1"/>
    </xf>
    <xf numFmtId="0" fontId="49" fillId="2" borderId="19" xfId="2" applyFont="1" applyFill="1" applyBorder="1" applyAlignment="1" applyProtection="1">
      <alignment vertical="top" wrapText="1"/>
    </xf>
    <xf numFmtId="0" fontId="49" fillId="2" borderId="19" xfId="0" applyFont="1" applyFill="1" applyBorder="1" applyAlignment="1">
      <alignment vertical="top" wrapText="1"/>
    </xf>
    <xf numFmtId="0" fontId="48" fillId="2" borderId="0" xfId="0" applyFont="1" applyFill="1" applyAlignment="1">
      <alignment vertical="top"/>
    </xf>
    <xf numFmtId="16" fontId="49" fillId="2" borderId="0" xfId="0" applyNumberFormat="1" applyFont="1" applyFill="1" applyAlignment="1">
      <alignment vertical="top"/>
    </xf>
    <xf numFmtId="0" fontId="32" fillId="13" borderId="31" xfId="0" applyFont="1" applyFill="1" applyBorder="1" applyAlignment="1">
      <alignment horizontal="center" vertical="center" wrapText="1" readingOrder="1"/>
    </xf>
    <xf numFmtId="0" fontId="32" fillId="2" borderId="29" xfId="0" applyFont="1" applyFill="1" applyBorder="1" applyAlignment="1">
      <alignment horizontal="center" vertical="center" wrapText="1" readingOrder="1"/>
    </xf>
    <xf numFmtId="0" fontId="32" fillId="2" borderId="19" xfId="0" applyFont="1" applyFill="1" applyBorder="1" applyAlignment="1">
      <alignment horizontal="center" vertical="center" wrapText="1" readingOrder="1"/>
    </xf>
    <xf numFmtId="0" fontId="32" fillId="2" borderId="25" xfId="0" applyFont="1" applyFill="1" applyBorder="1" applyAlignment="1">
      <alignment horizontal="center" vertical="center" wrapText="1" readingOrder="1"/>
    </xf>
    <xf numFmtId="0" fontId="0" fillId="0" borderId="0" xfId="0" applyAlignment="1">
      <alignment horizontal="left" vertical="top"/>
    </xf>
    <xf numFmtId="0" fontId="48" fillId="15" borderId="19" xfId="0" applyFont="1" applyFill="1" applyBorder="1" applyAlignment="1">
      <alignment horizontal="left" vertical="top" wrapText="1"/>
    </xf>
    <xf numFmtId="0" fontId="49" fillId="2" borderId="0" xfId="0" applyFont="1" applyFill="1" applyAlignment="1">
      <alignment horizontal="left" vertical="top"/>
    </xf>
    <xf numFmtId="0" fontId="49" fillId="0" borderId="19" xfId="0" applyFont="1" applyBorder="1" applyAlignment="1" applyProtection="1">
      <alignment horizontal="left" vertical="top"/>
      <protection locked="0"/>
    </xf>
    <xf numFmtId="0" fontId="49" fillId="0" borderId="19" xfId="0" applyFont="1" applyBorder="1" applyAlignment="1" applyProtection="1">
      <alignment horizontal="left" vertical="top" wrapText="1"/>
      <protection locked="0"/>
    </xf>
    <xf numFmtId="0" fontId="48" fillId="0" borderId="19" xfId="0" applyFont="1" applyFill="1" applyBorder="1" applyAlignment="1" applyProtection="1">
      <alignment horizontal="left" vertical="top" wrapText="1"/>
      <protection hidden="1"/>
    </xf>
    <xf numFmtId="9" fontId="49" fillId="0" borderId="19" xfId="0" applyNumberFormat="1" applyFont="1" applyBorder="1" applyAlignment="1" applyProtection="1">
      <alignment horizontal="left" vertical="top" wrapText="1"/>
      <protection hidden="1"/>
    </xf>
    <xf numFmtId="9" fontId="49" fillId="0" borderId="19" xfId="0" applyNumberFormat="1" applyFont="1" applyBorder="1" applyAlignment="1" applyProtection="1">
      <alignment horizontal="left" vertical="top" wrapText="1"/>
      <protection locked="0"/>
    </xf>
    <xf numFmtId="0" fontId="48" fillId="0" borderId="19" xfId="0" applyFont="1" applyBorder="1" applyAlignment="1" applyProtection="1">
      <alignment horizontal="left" vertical="top"/>
      <protection hidden="1"/>
    </xf>
    <xf numFmtId="0" fontId="49" fillId="0" borderId="19" xfId="0" applyFont="1" applyBorder="1" applyAlignment="1" applyProtection="1">
      <alignment horizontal="left" vertical="top" textRotation="90"/>
      <protection locked="0"/>
    </xf>
    <xf numFmtId="9" fontId="49" fillId="0" borderId="19" xfId="0" applyNumberFormat="1" applyFont="1" applyBorder="1" applyAlignment="1" applyProtection="1">
      <alignment horizontal="left" vertical="top"/>
    </xf>
    <xf numFmtId="164" fontId="49" fillId="0" borderId="19" xfId="1" applyNumberFormat="1" applyFont="1" applyBorder="1" applyAlignment="1" applyProtection="1">
      <alignment horizontal="left" vertical="top"/>
    </xf>
    <xf numFmtId="164" fontId="49" fillId="0" borderId="19" xfId="1" applyNumberFormat="1" applyFont="1" applyBorder="1" applyAlignment="1" applyProtection="1">
      <alignment horizontal="left" vertical="top" wrapText="1"/>
      <protection locked="0"/>
    </xf>
    <xf numFmtId="164" fontId="49" fillId="0" borderId="19" xfId="1" applyNumberFormat="1" applyFont="1" applyBorder="1" applyAlignment="1" applyProtection="1">
      <alignment horizontal="left" vertical="top"/>
      <protection locked="0"/>
    </xf>
    <xf numFmtId="0" fontId="48" fillId="0" borderId="19" xfId="0" applyFont="1" applyFill="1" applyBorder="1" applyAlignment="1" applyProtection="1">
      <alignment horizontal="left" vertical="top" textRotation="90" wrapText="1"/>
      <protection hidden="1"/>
    </xf>
    <xf numFmtId="9" fontId="49" fillId="0" borderId="19" xfId="0" applyNumberFormat="1" applyFont="1" applyBorder="1" applyAlignment="1" applyProtection="1">
      <alignment horizontal="left" vertical="top"/>
      <protection hidden="1"/>
    </xf>
    <xf numFmtId="0" fontId="48" fillId="0" borderId="19" xfId="0" applyFont="1" applyBorder="1" applyAlignment="1" applyProtection="1">
      <alignment horizontal="left" vertical="top" textRotation="90"/>
      <protection hidden="1"/>
    </xf>
    <xf numFmtId="14" fontId="49" fillId="0" borderId="19" xfId="0" applyNumberFormat="1" applyFont="1" applyBorder="1" applyAlignment="1" applyProtection="1">
      <alignment horizontal="left" vertical="top"/>
      <protection locked="0"/>
    </xf>
    <xf numFmtId="14" fontId="49" fillId="0" borderId="19" xfId="0" applyNumberFormat="1" applyFont="1" applyBorder="1" applyAlignment="1" applyProtection="1">
      <alignment horizontal="left" vertical="top" wrapText="1"/>
      <protection locked="0"/>
    </xf>
    <xf numFmtId="0" fontId="49" fillId="0" borderId="19" xfId="0" applyFont="1" applyFill="1" applyBorder="1" applyAlignment="1" applyProtection="1">
      <alignment horizontal="left" vertical="top"/>
      <protection locked="0"/>
    </xf>
    <xf numFmtId="0" fontId="49" fillId="0" borderId="19" xfId="0" applyFont="1" applyFill="1" applyBorder="1" applyAlignment="1" applyProtection="1">
      <alignment horizontal="left" vertical="top" wrapText="1"/>
      <protection locked="0"/>
    </xf>
    <xf numFmtId="9" fontId="49" fillId="0" borderId="19" xfId="0" applyNumberFormat="1" applyFont="1" applyBorder="1" applyAlignment="1" applyProtection="1">
      <alignment horizontal="left" vertical="top" wrapText="1"/>
      <protection hidden="1"/>
    </xf>
    <xf numFmtId="9" fontId="49" fillId="0" borderId="19" xfId="0" applyNumberFormat="1" applyFont="1" applyBorder="1" applyAlignment="1" applyProtection="1">
      <alignment horizontal="center" vertical="top" wrapText="1"/>
      <protection hidden="1"/>
    </xf>
    <xf numFmtId="0" fontId="48" fillId="15" borderId="35" xfId="0" applyFont="1" applyFill="1" applyBorder="1" applyAlignment="1">
      <alignment horizontal="left" vertical="top" textRotation="90"/>
    </xf>
    <xf numFmtId="0" fontId="48" fillId="15" borderId="35" xfId="0" applyFont="1" applyFill="1" applyBorder="1" applyAlignment="1">
      <alignment horizontal="left" vertical="top" wrapText="1"/>
    </xf>
    <xf numFmtId="0" fontId="48" fillId="15" borderId="35" xfId="0" applyFont="1" applyFill="1" applyBorder="1" applyAlignment="1">
      <alignment horizontal="left" vertical="top"/>
    </xf>
    <xf numFmtId="0" fontId="48" fillId="15" borderId="35" xfId="0" applyFont="1" applyFill="1" applyBorder="1" applyAlignment="1">
      <alignment horizontal="left" vertical="top" textRotation="90" wrapText="1"/>
    </xf>
    <xf numFmtId="0" fontId="49" fillId="0" borderId="42" xfId="0" applyFont="1" applyBorder="1" applyAlignment="1" applyProtection="1">
      <alignment horizontal="left" vertical="top"/>
      <protection locked="0"/>
    </xf>
    <xf numFmtId="0" fontId="49" fillId="0" borderId="42" xfId="0" applyFont="1" applyBorder="1" applyAlignment="1" applyProtection="1">
      <alignment horizontal="left" vertical="top" wrapText="1"/>
      <protection locked="0"/>
    </xf>
    <xf numFmtId="0" fontId="48" fillId="0" borderId="42" xfId="0" applyFont="1" applyFill="1" applyBorder="1" applyAlignment="1" applyProtection="1">
      <alignment horizontal="left" vertical="top" wrapText="1"/>
      <protection hidden="1"/>
    </xf>
    <xf numFmtId="9" fontId="49" fillId="0" borderId="42" xfId="0" applyNumberFormat="1" applyFont="1" applyBorder="1" applyAlignment="1" applyProtection="1">
      <alignment horizontal="left" vertical="top" wrapText="1"/>
      <protection hidden="1"/>
    </xf>
    <xf numFmtId="9" fontId="49" fillId="0" borderId="42" xfId="0" applyNumberFormat="1" applyFont="1" applyBorder="1" applyAlignment="1" applyProtection="1">
      <alignment horizontal="left" vertical="top" wrapText="1"/>
      <protection locked="0"/>
    </xf>
    <xf numFmtId="0" fontId="48" fillId="0" borderId="42" xfId="0" applyFont="1" applyBorder="1" applyAlignment="1" applyProtection="1">
      <alignment horizontal="left" vertical="top"/>
      <protection hidden="1"/>
    </xf>
    <xf numFmtId="0" fontId="49" fillId="0" borderId="42" xfId="0" applyFont="1" applyBorder="1" applyAlignment="1" applyProtection="1">
      <alignment horizontal="left" vertical="top" textRotation="90"/>
      <protection locked="0"/>
    </xf>
    <xf numFmtId="9" fontId="49" fillId="0" borderId="42" xfId="0" applyNumberFormat="1" applyFont="1" applyBorder="1" applyAlignment="1" applyProtection="1">
      <alignment horizontal="left" vertical="top"/>
    </xf>
    <xf numFmtId="164" fontId="49" fillId="0" borderId="42" xfId="1" applyNumberFormat="1" applyFont="1" applyBorder="1" applyAlignment="1" applyProtection="1">
      <alignment horizontal="left" vertical="top"/>
    </xf>
    <xf numFmtId="164" fontId="49" fillId="0" borderId="42" xfId="1" applyNumberFormat="1" applyFont="1" applyBorder="1" applyAlignment="1" applyProtection="1">
      <alignment horizontal="left" vertical="top" wrapText="1"/>
      <protection locked="0"/>
    </xf>
    <xf numFmtId="164" fontId="49" fillId="0" borderId="42" xfId="1" applyNumberFormat="1" applyFont="1" applyBorder="1" applyAlignment="1" applyProtection="1">
      <alignment horizontal="left" vertical="top"/>
      <protection locked="0"/>
    </xf>
    <xf numFmtId="0" fontId="48" fillId="0" borderId="42" xfId="0" applyFont="1" applyFill="1" applyBorder="1" applyAlignment="1" applyProtection="1">
      <alignment horizontal="left" vertical="top" textRotation="90" wrapText="1"/>
      <protection hidden="1"/>
    </xf>
    <xf numFmtId="9" fontId="49" fillId="0" borderId="42" xfId="0" applyNumberFormat="1" applyFont="1" applyBorder="1" applyAlignment="1" applyProtection="1">
      <alignment horizontal="left" vertical="top"/>
      <protection hidden="1"/>
    </xf>
    <xf numFmtId="0" fontId="48" fillId="0" borderId="42" xfId="0" applyFont="1" applyBorder="1" applyAlignment="1" applyProtection="1">
      <alignment horizontal="left" vertical="top" textRotation="90"/>
      <protection hidden="1"/>
    </xf>
    <xf numFmtId="14" fontId="49" fillId="0" borderId="42" xfId="0" applyNumberFormat="1" applyFont="1" applyBorder="1" applyAlignment="1" applyProtection="1">
      <alignment horizontal="left" vertical="top"/>
      <protection locked="0"/>
    </xf>
    <xf numFmtId="0" fontId="49" fillId="0" borderId="0" xfId="0" applyFont="1" applyAlignment="1">
      <alignment horizontal="left" vertical="top"/>
    </xf>
    <xf numFmtId="0" fontId="14" fillId="9" borderId="0" xfId="0" applyFont="1" applyFill="1" applyAlignment="1">
      <alignment horizontal="center" vertical="center" textRotation="90" wrapText="1" readingOrder="1"/>
    </xf>
    <xf numFmtId="0" fontId="14" fillId="9" borderId="6" xfId="0" applyFont="1" applyFill="1" applyBorder="1" applyAlignment="1">
      <alignment horizontal="center" vertical="center" textRotation="90"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11" borderId="18"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10" borderId="18" xfId="0" applyFont="1" applyFill="1" applyBorder="1" applyAlignment="1">
      <alignment horizontal="center" vertical="center" wrapText="1" readingOrder="1"/>
    </xf>
    <xf numFmtId="0" fontId="17" fillId="12" borderId="11" xfId="0" applyFont="1" applyFill="1" applyBorder="1" applyAlignment="1">
      <alignment horizontal="center" vertical="center" wrapText="1" readingOrder="1"/>
    </xf>
    <xf numFmtId="0" fontId="17" fillId="12" borderId="12" xfId="0" applyFont="1" applyFill="1" applyBorder="1" applyAlignment="1">
      <alignment horizontal="center" vertical="center" wrapText="1" readingOrder="1"/>
    </xf>
    <xf numFmtId="0" fontId="17" fillId="12" borderId="13" xfId="0" applyFont="1" applyFill="1" applyBorder="1" applyAlignment="1">
      <alignment horizontal="center" vertical="center" wrapText="1" readingOrder="1"/>
    </xf>
    <xf numFmtId="0" fontId="17" fillId="12" borderId="14" xfId="0" applyFont="1" applyFill="1" applyBorder="1" applyAlignment="1">
      <alignment horizontal="center" vertical="center" wrapText="1" readingOrder="1"/>
    </xf>
    <xf numFmtId="0" fontId="17" fillId="12" borderId="0" xfId="0" applyFont="1" applyFill="1" applyBorder="1" applyAlignment="1">
      <alignment horizontal="center" vertical="center" wrapText="1" readingOrder="1"/>
    </xf>
    <xf numFmtId="0" fontId="17" fillId="12" borderId="15" xfId="0" applyFont="1" applyFill="1" applyBorder="1" applyAlignment="1">
      <alignment horizontal="center" vertical="center" wrapText="1" readingOrder="1"/>
    </xf>
    <xf numFmtId="0" fontId="17" fillId="12" borderId="16" xfId="0" applyFont="1" applyFill="1" applyBorder="1" applyAlignment="1">
      <alignment horizontal="center" vertical="center" wrapText="1" readingOrder="1"/>
    </xf>
    <xf numFmtId="0" fontId="17" fillId="12" borderId="17" xfId="0" applyFont="1" applyFill="1" applyBorder="1" applyAlignment="1">
      <alignment horizontal="center" vertical="center" wrapText="1" readingOrder="1"/>
    </xf>
    <xf numFmtId="0" fontId="17" fillId="12" borderId="18" xfId="0" applyFont="1" applyFill="1" applyBorder="1" applyAlignment="1">
      <alignment horizontal="center" vertical="center" wrapText="1" readingOrder="1"/>
    </xf>
    <xf numFmtId="0" fontId="17" fillId="4" borderId="11" xfId="0" applyFont="1" applyFill="1" applyBorder="1" applyAlignment="1">
      <alignment horizontal="center" vertical="center" wrapText="1" readingOrder="1"/>
    </xf>
    <xf numFmtId="0" fontId="17" fillId="4" borderId="12" xfId="0" applyFont="1" applyFill="1" applyBorder="1" applyAlignment="1">
      <alignment horizontal="center" vertical="center" wrapText="1" readingOrder="1"/>
    </xf>
    <xf numFmtId="0" fontId="17" fillId="4" borderId="13" xfId="0" applyFont="1" applyFill="1" applyBorder="1" applyAlignment="1">
      <alignment horizontal="center" vertical="center" wrapText="1" readingOrder="1"/>
    </xf>
    <xf numFmtId="0" fontId="17" fillId="4" borderId="14" xfId="0" applyFont="1" applyFill="1" applyBorder="1" applyAlignment="1">
      <alignment horizontal="center" vertical="center" wrapText="1" readingOrder="1"/>
    </xf>
    <xf numFmtId="0" fontId="17" fillId="4" borderId="0" xfId="0" applyFont="1" applyFill="1" applyBorder="1" applyAlignment="1">
      <alignment horizontal="center" vertical="center" wrapText="1" readingOrder="1"/>
    </xf>
    <xf numFmtId="0" fontId="17" fillId="4" borderId="15" xfId="0" applyFont="1" applyFill="1" applyBorder="1" applyAlignment="1">
      <alignment horizontal="center" vertical="center" wrapText="1" readingOrder="1"/>
    </xf>
    <xf numFmtId="0" fontId="17" fillId="4" borderId="16" xfId="0" applyFont="1" applyFill="1" applyBorder="1" applyAlignment="1">
      <alignment horizontal="center" vertical="center" wrapText="1" readingOrder="1"/>
    </xf>
    <xf numFmtId="0" fontId="17" fillId="4" borderId="17" xfId="0" applyFont="1" applyFill="1" applyBorder="1" applyAlignment="1">
      <alignment horizontal="center" vertical="center" wrapText="1" readingOrder="1"/>
    </xf>
    <xf numFmtId="0" fontId="17" fillId="4" borderId="18" xfId="0" applyFont="1" applyFill="1" applyBorder="1" applyAlignment="1">
      <alignment horizontal="center" vertical="center" wrapText="1" readingOrder="1"/>
    </xf>
    <xf numFmtId="0" fontId="13" fillId="0" borderId="3" xfId="0" applyFont="1" applyBorder="1" applyAlignment="1">
      <alignment horizontal="center"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6" fillId="10" borderId="0" xfId="0" applyFont="1" applyFill="1" applyAlignment="1" applyProtection="1">
      <alignment horizontal="center" vertical="center" wrapText="1" readingOrder="1"/>
      <protection hidden="1"/>
    </xf>
    <xf numFmtId="0" fontId="16" fillId="10" borderId="6" xfId="0" applyFont="1" applyFill="1" applyBorder="1" applyAlignment="1" applyProtection="1">
      <alignment horizontal="center" vertical="center" wrapText="1" readingOrder="1"/>
      <protection hidden="1"/>
    </xf>
    <xf numFmtId="0" fontId="16" fillId="10" borderId="0" xfId="0" applyFont="1" applyFill="1" applyBorder="1" applyAlignment="1" applyProtection="1">
      <alignment horizontal="center" vertical="center" wrapText="1" readingOrder="1"/>
      <protection hidden="1"/>
    </xf>
    <xf numFmtId="0" fontId="16" fillId="10" borderId="3" xfId="0" applyFont="1" applyFill="1" applyBorder="1" applyAlignment="1" applyProtection="1">
      <alignment horizontal="center" vertical="center" wrapText="1" readingOrder="1"/>
      <protection hidden="1"/>
    </xf>
    <xf numFmtId="0" fontId="16" fillId="10" borderId="10" xfId="0" applyFont="1" applyFill="1" applyBorder="1" applyAlignment="1" applyProtection="1">
      <alignment horizontal="center" vertical="center" wrapText="1" readingOrder="1"/>
      <protection hidden="1"/>
    </xf>
    <xf numFmtId="0" fontId="16" fillId="10" borderId="5"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vertical="center" wrapText="1" readingOrder="1"/>
      <protection hidden="1"/>
    </xf>
    <xf numFmtId="0" fontId="14" fillId="9"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10" xfId="0" applyFont="1" applyBorder="1" applyAlignment="1">
      <alignment horizontal="center" vertical="center" wrapText="1"/>
    </xf>
    <xf numFmtId="0" fontId="16" fillId="10" borderId="7" xfId="0" applyFont="1" applyFill="1" applyBorder="1" applyAlignment="1" applyProtection="1">
      <alignment horizontal="center" vertical="center" wrapText="1" readingOrder="1"/>
      <protection hidden="1"/>
    </xf>
    <xf numFmtId="0" fontId="16" fillId="10" borderId="9" xfId="0" applyFont="1" applyFill="1" applyBorder="1" applyAlignment="1" applyProtection="1">
      <alignment horizontal="center" vertical="center" wrapText="1" readingOrder="1"/>
      <protection hidden="1"/>
    </xf>
    <xf numFmtId="0" fontId="16" fillId="10" borderId="8" xfId="0" applyFont="1" applyFill="1" applyBorder="1" applyAlignment="1" applyProtection="1">
      <alignment horizontal="center" vertic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1" borderId="10"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2" borderId="5" xfId="0" applyFont="1" applyFill="1" applyBorder="1" applyAlignment="1" applyProtection="1">
      <alignment horizontal="center" wrapText="1" readingOrder="1"/>
      <protection hidden="1"/>
    </xf>
    <xf numFmtId="0" fontId="16" fillId="12" borderId="0" xfId="0" applyFont="1" applyFill="1" applyBorder="1" applyAlignment="1" applyProtection="1">
      <alignment horizontal="center" wrapText="1" readingOrder="1"/>
      <protection hidden="1"/>
    </xf>
    <xf numFmtId="0" fontId="16" fillId="12" borderId="6" xfId="0" applyFont="1" applyFill="1" applyBorder="1" applyAlignment="1" applyProtection="1">
      <alignment horizontal="center" wrapText="1" readingOrder="1"/>
      <protection hidden="1"/>
    </xf>
    <xf numFmtId="0" fontId="16" fillId="12" borderId="7" xfId="0" applyFont="1" applyFill="1" applyBorder="1" applyAlignment="1" applyProtection="1">
      <alignment horizontal="center" wrapText="1" readingOrder="1"/>
      <protection hidden="1"/>
    </xf>
    <xf numFmtId="0" fontId="16" fillId="12" borderId="9" xfId="0" applyFont="1" applyFill="1" applyBorder="1" applyAlignment="1" applyProtection="1">
      <alignment horizontal="center" wrapText="1" readingOrder="1"/>
      <protection hidden="1"/>
    </xf>
    <xf numFmtId="0" fontId="16" fillId="12" borderId="8" xfId="0" applyFont="1" applyFill="1" applyBorder="1" applyAlignment="1" applyProtection="1">
      <alignment horizontal="center" wrapText="1" readingOrder="1"/>
      <protection hidden="1"/>
    </xf>
    <xf numFmtId="0" fontId="16" fillId="12" borderId="3" xfId="0" applyFont="1" applyFill="1" applyBorder="1" applyAlignment="1" applyProtection="1">
      <alignment horizontal="center" wrapText="1" readingOrder="1"/>
      <protection hidden="1"/>
    </xf>
    <xf numFmtId="0" fontId="16" fillId="12" borderId="10" xfId="0" applyFont="1" applyFill="1" applyBorder="1" applyAlignment="1" applyProtection="1">
      <alignment horizontal="center" wrapText="1" readingOrder="1"/>
      <protection hidden="1"/>
    </xf>
    <xf numFmtId="0" fontId="16" fillId="12" borderId="4" xfId="0" applyFont="1" applyFill="1" applyBorder="1" applyAlignment="1" applyProtection="1">
      <alignment horizontal="center" wrapText="1" readingOrder="1"/>
      <protection hidden="1"/>
    </xf>
    <xf numFmtId="0" fontId="16" fillId="4" borderId="0" xfId="0" applyFont="1" applyFill="1" applyBorder="1" applyAlignment="1" applyProtection="1">
      <alignment horizontal="center" wrapText="1" readingOrder="1"/>
      <protection hidden="1"/>
    </xf>
    <xf numFmtId="0" fontId="16" fillId="4" borderId="6" xfId="0" applyFont="1" applyFill="1" applyBorder="1" applyAlignment="1" applyProtection="1">
      <alignment horizontal="center" wrapText="1" readingOrder="1"/>
      <protection hidden="1"/>
    </xf>
    <xf numFmtId="0" fontId="16" fillId="4" borderId="5" xfId="0" applyFont="1" applyFill="1" applyBorder="1" applyAlignment="1" applyProtection="1">
      <alignment horizontal="center" wrapText="1" readingOrder="1"/>
      <protection hidden="1"/>
    </xf>
    <xf numFmtId="0" fontId="16" fillId="4" borderId="7" xfId="0" applyFont="1" applyFill="1" applyBorder="1" applyAlignment="1" applyProtection="1">
      <alignment horizontal="center" wrapText="1" readingOrder="1"/>
      <protection hidden="1"/>
    </xf>
    <xf numFmtId="0" fontId="16" fillId="4" borderId="9" xfId="0" applyFont="1" applyFill="1" applyBorder="1" applyAlignment="1" applyProtection="1">
      <alignment horizontal="center" wrapText="1" readingOrder="1"/>
      <protection hidden="1"/>
    </xf>
    <xf numFmtId="0" fontId="16" fillId="4" borderId="8" xfId="0" applyFont="1" applyFill="1" applyBorder="1" applyAlignment="1" applyProtection="1">
      <alignment horizontal="center" wrapText="1" readingOrder="1"/>
      <protection hidden="1"/>
    </xf>
    <xf numFmtId="0" fontId="16" fillId="4" borderId="3" xfId="0" applyFont="1" applyFill="1" applyBorder="1" applyAlignment="1" applyProtection="1">
      <alignment horizontal="center" wrapText="1" readingOrder="1"/>
      <protection hidden="1"/>
    </xf>
    <xf numFmtId="0" fontId="16" fillId="4" borderId="10" xfId="0" applyFont="1" applyFill="1" applyBorder="1" applyAlignment="1" applyProtection="1">
      <alignment horizontal="center" wrapText="1" readingOrder="1"/>
      <protection hidden="1"/>
    </xf>
    <xf numFmtId="0" fontId="16" fillId="4" borderId="4" xfId="0" applyFont="1" applyFill="1" applyBorder="1" applyAlignment="1" applyProtection="1">
      <alignment horizontal="center" wrapText="1" readingOrder="1"/>
      <protection hidden="1"/>
    </xf>
    <xf numFmtId="0" fontId="21" fillId="0" borderId="0" xfId="0" applyFont="1" applyAlignment="1">
      <alignment horizontal="center" vertical="center" wrapText="1"/>
    </xf>
    <xf numFmtId="0" fontId="37" fillId="10" borderId="11" xfId="0" applyFont="1" applyFill="1" applyBorder="1" applyAlignment="1">
      <alignment horizontal="center" vertical="center" wrapText="1" readingOrder="1"/>
    </xf>
    <xf numFmtId="0" fontId="37" fillId="10" borderId="12" xfId="0" applyFont="1" applyFill="1" applyBorder="1" applyAlignment="1">
      <alignment horizontal="center" vertical="center" wrapText="1" readingOrder="1"/>
    </xf>
    <xf numFmtId="0" fontId="37" fillId="10" borderId="13" xfId="0" applyFont="1" applyFill="1" applyBorder="1" applyAlignment="1">
      <alignment horizontal="center" vertical="center" wrapText="1" readingOrder="1"/>
    </xf>
    <xf numFmtId="0" fontId="37" fillId="10" borderId="14" xfId="0" applyFont="1" applyFill="1" applyBorder="1" applyAlignment="1">
      <alignment horizontal="center" vertical="center" wrapText="1" readingOrder="1"/>
    </xf>
    <xf numFmtId="0" fontId="37" fillId="10" borderId="0" xfId="0" applyFont="1" applyFill="1" applyBorder="1" applyAlignment="1">
      <alignment horizontal="center" vertical="center" wrapText="1" readingOrder="1"/>
    </xf>
    <xf numFmtId="0" fontId="37" fillId="10" borderId="15" xfId="0" applyFont="1" applyFill="1" applyBorder="1" applyAlignment="1">
      <alignment horizontal="center" vertical="center" wrapText="1" readingOrder="1"/>
    </xf>
    <xf numFmtId="0" fontId="37" fillId="10" borderId="16" xfId="0" applyFont="1" applyFill="1" applyBorder="1" applyAlignment="1">
      <alignment horizontal="center" vertical="center" wrapText="1" readingOrder="1"/>
    </xf>
    <xf numFmtId="0" fontId="37" fillId="10" borderId="17" xfId="0" applyFont="1" applyFill="1" applyBorder="1" applyAlignment="1">
      <alignment horizontal="center" vertical="center" wrapText="1" readingOrder="1"/>
    </xf>
    <xf numFmtId="0" fontId="37" fillId="10" borderId="18" xfId="0" applyFont="1" applyFill="1" applyBorder="1" applyAlignment="1">
      <alignment horizontal="center" vertical="center" wrapText="1" readingOrder="1"/>
    </xf>
    <xf numFmtId="0" fontId="38" fillId="0" borderId="3" xfId="0" applyFont="1" applyBorder="1" applyAlignment="1">
      <alignment horizontal="center" vertical="center" wrapText="1"/>
    </xf>
    <xf numFmtId="0" fontId="38" fillId="0" borderId="10" xfId="0" applyFont="1" applyBorder="1" applyAlignment="1">
      <alignment horizontal="center" vertical="center"/>
    </xf>
    <xf numFmtId="0" fontId="38" fillId="0" borderId="5" xfId="0" applyFont="1" applyBorder="1" applyAlignment="1">
      <alignment horizontal="center" vertical="center" wrapText="1"/>
    </xf>
    <xf numFmtId="0" fontId="38" fillId="0" borderId="0"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horizontal="center" vertical="center"/>
    </xf>
    <xf numFmtId="0" fontId="38" fillId="0" borderId="9" xfId="0" applyFont="1" applyBorder="1" applyAlignment="1">
      <alignment horizontal="center" vertical="center"/>
    </xf>
    <xf numFmtId="0" fontId="37" fillId="11" borderId="11" xfId="0" applyFont="1" applyFill="1" applyBorder="1" applyAlignment="1">
      <alignment horizontal="center" vertical="center" wrapText="1" readingOrder="1"/>
    </xf>
    <xf numFmtId="0" fontId="37" fillId="11" borderId="12" xfId="0" applyFont="1" applyFill="1" applyBorder="1" applyAlignment="1">
      <alignment horizontal="center" vertical="center" wrapText="1" readingOrder="1"/>
    </xf>
    <xf numFmtId="0" fontId="37" fillId="11" borderId="13" xfId="0" applyFont="1" applyFill="1" applyBorder="1" applyAlignment="1">
      <alignment horizontal="center" vertical="center" wrapText="1" readingOrder="1"/>
    </xf>
    <xf numFmtId="0" fontId="37" fillId="11" borderId="14" xfId="0" applyFont="1" applyFill="1" applyBorder="1" applyAlignment="1">
      <alignment horizontal="center" vertical="center" wrapText="1" readingOrder="1"/>
    </xf>
    <xf numFmtId="0" fontId="37" fillId="11" borderId="0" xfId="0" applyFont="1" applyFill="1" applyBorder="1" applyAlignment="1">
      <alignment horizontal="center" vertical="center" wrapText="1" readingOrder="1"/>
    </xf>
    <xf numFmtId="0" fontId="37" fillId="11" borderId="15" xfId="0" applyFont="1" applyFill="1" applyBorder="1" applyAlignment="1">
      <alignment horizontal="center" vertical="center" wrapText="1" readingOrder="1"/>
    </xf>
    <xf numFmtId="0" fontId="37" fillId="11" borderId="16" xfId="0" applyFont="1" applyFill="1" applyBorder="1" applyAlignment="1">
      <alignment horizontal="center" vertical="center" wrapText="1" readingOrder="1"/>
    </xf>
    <xf numFmtId="0" fontId="37" fillId="11" borderId="17" xfId="0" applyFont="1" applyFill="1" applyBorder="1" applyAlignment="1">
      <alignment horizontal="center" vertical="center" wrapText="1" readingOrder="1"/>
    </xf>
    <xf numFmtId="0" fontId="37" fillId="11" borderId="18" xfId="0" applyFont="1" applyFill="1" applyBorder="1" applyAlignment="1">
      <alignment horizontal="center" vertical="center" wrapText="1" readingOrder="1"/>
    </xf>
    <xf numFmtId="0" fontId="36" fillId="0" borderId="0" xfId="0" applyFont="1" applyAlignment="1">
      <alignment horizontal="center" vertical="center" wrapText="1"/>
    </xf>
    <xf numFmtId="0" fontId="18" fillId="0" borderId="0" xfId="0" applyFont="1" applyAlignment="1">
      <alignment horizontal="center" vertical="center" wrapText="1"/>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8" xfId="0" applyFont="1" applyBorder="1" applyAlignment="1">
      <alignment horizontal="center" vertical="center"/>
    </xf>
    <xf numFmtId="0" fontId="37" fillId="4" borderId="11" xfId="0" applyFont="1" applyFill="1" applyBorder="1" applyAlignment="1">
      <alignment horizontal="center" vertical="center" wrapText="1" readingOrder="1"/>
    </xf>
    <xf numFmtId="0" fontId="37" fillId="4" borderId="12" xfId="0" applyFont="1" applyFill="1" applyBorder="1" applyAlignment="1">
      <alignment horizontal="center" vertical="center" wrapText="1" readingOrder="1"/>
    </xf>
    <xf numFmtId="0" fontId="37" fillId="4" borderId="13" xfId="0" applyFont="1" applyFill="1" applyBorder="1" applyAlignment="1">
      <alignment horizontal="center" vertical="center" wrapText="1" readingOrder="1"/>
    </xf>
    <xf numFmtId="0" fontId="37" fillId="4" borderId="14" xfId="0" applyFont="1" applyFill="1" applyBorder="1" applyAlignment="1">
      <alignment horizontal="center" vertical="center" wrapText="1" readingOrder="1"/>
    </xf>
    <xf numFmtId="0" fontId="37" fillId="4" borderId="0" xfId="0" applyFont="1" applyFill="1" applyBorder="1" applyAlignment="1">
      <alignment horizontal="center" vertical="center" wrapText="1" readingOrder="1"/>
    </xf>
    <xf numFmtId="0" fontId="37" fillId="4" borderId="15" xfId="0" applyFont="1" applyFill="1" applyBorder="1" applyAlignment="1">
      <alignment horizontal="center" vertical="center" wrapText="1" readingOrder="1"/>
    </xf>
    <xf numFmtId="0" fontId="37" fillId="4" borderId="16" xfId="0" applyFont="1" applyFill="1" applyBorder="1" applyAlignment="1">
      <alignment horizontal="center" vertical="center" wrapText="1" readingOrder="1"/>
    </xf>
    <xf numFmtId="0" fontId="37" fillId="4" borderId="17" xfId="0" applyFont="1" applyFill="1" applyBorder="1" applyAlignment="1">
      <alignment horizontal="center" vertical="center" wrapText="1" readingOrder="1"/>
    </xf>
    <xf numFmtId="0" fontId="37" fillId="4" borderId="18" xfId="0" applyFont="1" applyFill="1" applyBorder="1" applyAlignment="1">
      <alignment horizontal="center" vertical="center" wrapText="1" readingOrder="1"/>
    </xf>
    <xf numFmtId="0" fontId="37" fillId="12" borderId="11" xfId="0" applyFont="1" applyFill="1" applyBorder="1" applyAlignment="1">
      <alignment horizontal="center" vertical="center" wrapText="1" readingOrder="1"/>
    </xf>
    <xf numFmtId="0" fontId="37" fillId="12" borderId="12" xfId="0" applyFont="1" applyFill="1" applyBorder="1" applyAlignment="1">
      <alignment horizontal="center" vertical="center" wrapText="1" readingOrder="1"/>
    </xf>
    <xf numFmtId="0" fontId="37" fillId="12" borderId="13" xfId="0" applyFont="1" applyFill="1" applyBorder="1" applyAlignment="1">
      <alignment horizontal="center" vertical="center" wrapText="1" readingOrder="1"/>
    </xf>
    <xf numFmtId="0" fontId="37" fillId="12" borderId="14" xfId="0" applyFont="1" applyFill="1" applyBorder="1" applyAlignment="1">
      <alignment horizontal="center" vertical="center" wrapText="1" readingOrder="1"/>
    </xf>
    <xf numFmtId="0" fontId="37" fillId="12" borderId="0" xfId="0" applyFont="1" applyFill="1" applyBorder="1" applyAlignment="1">
      <alignment horizontal="center" vertical="center" wrapText="1" readingOrder="1"/>
    </xf>
    <xf numFmtId="0" fontId="37" fillId="12" borderId="15" xfId="0" applyFont="1" applyFill="1" applyBorder="1" applyAlignment="1">
      <alignment horizontal="center" vertical="center" wrapText="1" readingOrder="1"/>
    </xf>
    <xf numFmtId="0" fontId="37" fillId="12" borderId="16" xfId="0" applyFont="1" applyFill="1" applyBorder="1" applyAlignment="1">
      <alignment horizontal="center" vertical="center" wrapText="1" readingOrder="1"/>
    </xf>
    <xf numFmtId="0" fontId="37" fillId="12" borderId="17" xfId="0" applyFont="1" applyFill="1" applyBorder="1" applyAlignment="1">
      <alignment horizontal="center" vertical="center" wrapText="1" readingOrder="1"/>
    </xf>
    <xf numFmtId="0" fontId="37" fillId="12" borderId="18" xfId="0" applyFont="1" applyFill="1" applyBorder="1" applyAlignment="1">
      <alignment horizontal="center" vertical="center" wrapText="1" readingOrder="1"/>
    </xf>
    <xf numFmtId="0" fontId="38" fillId="0" borderId="10" xfId="0" applyFont="1" applyBorder="1" applyAlignment="1">
      <alignment horizontal="center" vertical="center" wrapText="1"/>
    </xf>
    <xf numFmtId="0" fontId="20" fillId="0" borderId="0" xfId="0" applyFont="1" applyAlignment="1">
      <alignment horizontal="center" vertical="center"/>
    </xf>
    <xf numFmtId="0" fontId="40" fillId="0" borderId="0" xfId="0" applyFont="1" applyAlignment="1">
      <alignment horizontal="center" vertical="center"/>
    </xf>
    <xf numFmtId="0" fontId="30" fillId="2" borderId="0" xfId="0" applyFont="1" applyFill="1" applyBorder="1" applyAlignment="1">
      <alignment horizontal="center" vertical="center" wrapText="1"/>
    </xf>
    <xf numFmtId="0" fontId="41" fillId="2" borderId="28" xfId="0" applyFont="1" applyFill="1" applyBorder="1" applyAlignment="1">
      <alignment horizontal="center" vertical="center"/>
    </xf>
    <xf numFmtId="0" fontId="41" fillId="2" borderId="41" xfId="0" applyFont="1" applyFill="1" applyBorder="1" applyAlignment="1">
      <alignment horizontal="center" vertical="center"/>
    </xf>
    <xf numFmtId="0" fontId="41" fillId="2" borderId="22" xfId="0" applyFont="1" applyFill="1" applyBorder="1" applyAlignment="1">
      <alignment horizontal="center" vertical="center"/>
    </xf>
    <xf numFmtId="0" fontId="41" fillId="2" borderId="34" xfId="0" applyFont="1" applyFill="1" applyBorder="1" applyAlignment="1">
      <alignment horizontal="center" vertical="center"/>
    </xf>
    <xf numFmtId="0" fontId="35" fillId="13" borderId="20" xfId="0" applyFont="1" applyFill="1" applyBorder="1" applyAlignment="1">
      <alignment horizontal="center" vertical="center" wrapText="1" readingOrder="1"/>
    </xf>
    <xf numFmtId="0" fontId="35" fillId="13" borderId="21" xfId="0" applyFont="1" applyFill="1" applyBorder="1" applyAlignment="1">
      <alignment horizontal="center" vertical="center" wrapText="1" readingOrder="1"/>
    </xf>
    <xf numFmtId="0" fontId="35" fillId="13" borderId="27" xfId="0" applyFont="1" applyFill="1" applyBorder="1" applyAlignment="1">
      <alignment horizontal="center" vertical="center" wrapText="1" readingOrder="1"/>
    </xf>
    <xf numFmtId="0" fontId="32" fillId="13" borderId="32" xfId="0" applyFont="1" applyFill="1" applyBorder="1" applyAlignment="1">
      <alignment horizontal="center" vertical="center" wrapText="1" readingOrder="1"/>
    </xf>
    <xf numFmtId="0" fontId="32" fillId="13" borderId="31" xfId="0" applyFont="1" applyFill="1" applyBorder="1" applyAlignment="1">
      <alignment horizontal="center" vertical="center" wrapText="1" readingOrder="1"/>
    </xf>
    <xf numFmtId="0" fontId="32" fillId="2" borderId="28" xfId="0" applyFont="1" applyFill="1" applyBorder="1" applyAlignment="1">
      <alignment horizontal="center" vertical="center" wrapText="1" readingOrder="1"/>
    </xf>
    <xf numFmtId="0" fontId="32" fillId="2" borderId="22" xfId="0" applyFont="1" applyFill="1" applyBorder="1" applyAlignment="1">
      <alignment horizontal="center" vertical="center" wrapText="1" readingOrder="1"/>
    </xf>
    <xf numFmtId="0" fontId="32" fillId="2" borderId="24" xfId="0" applyFont="1" applyFill="1" applyBorder="1" applyAlignment="1">
      <alignment horizontal="center" vertical="center" wrapText="1" readingOrder="1"/>
    </xf>
    <xf numFmtId="0" fontId="32" fillId="2" borderId="29" xfId="0" applyFont="1" applyFill="1" applyBorder="1" applyAlignment="1">
      <alignment horizontal="center" vertical="center" wrapText="1" readingOrder="1"/>
    </xf>
    <xf numFmtId="0" fontId="32" fillId="2" borderId="19" xfId="0" applyFont="1" applyFill="1" applyBorder="1" applyAlignment="1">
      <alignment horizontal="center" vertical="center" wrapText="1" readingOrder="1"/>
    </xf>
    <xf numFmtId="0" fontId="32" fillId="2" borderId="25" xfId="0" applyFont="1" applyFill="1" applyBorder="1" applyAlignment="1">
      <alignment horizontal="center" vertical="center" wrapText="1" readingOrder="1"/>
    </xf>
    <xf numFmtId="0" fontId="41" fillId="2" borderId="24" xfId="0" applyFont="1" applyFill="1" applyBorder="1" applyAlignment="1">
      <alignment horizontal="center" vertical="center"/>
    </xf>
    <xf numFmtId="0" fontId="41" fillId="2" borderId="32" xfId="0" applyFont="1" applyFill="1" applyBorder="1" applyAlignment="1">
      <alignment horizontal="center" vertical="center"/>
    </xf>
    <xf numFmtId="0" fontId="41" fillId="2" borderId="38" xfId="0" applyFont="1" applyFill="1" applyBorder="1" applyAlignment="1">
      <alignment horizontal="center" vertical="center"/>
    </xf>
    <xf numFmtId="0" fontId="41" fillId="2" borderId="37" xfId="0" applyFont="1" applyFill="1" applyBorder="1" applyAlignment="1">
      <alignment horizontal="center" vertical="center"/>
    </xf>
    <xf numFmtId="0" fontId="48" fillId="15" borderId="44" xfId="0" applyFont="1" applyFill="1" applyBorder="1" applyAlignment="1">
      <alignment horizontal="left" vertical="top" wrapText="1"/>
    </xf>
    <xf numFmtId="0" fontId="48" fillId="15" borderId="45" xfId="0" applyFont="1" applyFill="1" applyBorder="1" applyAlignment="1">
      <alignment horizontal="left" vertical="top" wrapText="1"/>
    </xf>
    <xf numFmtId="0" fontId="48" fillId="15" borderId="46" xfId="0" applyFont="1" applyFill="1" applyBorder="1" applyAlignment="1">
      <alignment horizontal="left" vertical="top" wrapText="1"/>
    </xf>
    <xf numFmtId="9" fontId="49" fillId="0" borderId="19" xfId="0" applyNumberFormat="1" applyFont="1" applyBorder="1" applyAlignment="1" applyProtection="1">
      <alignment horizontal="left" vertical="top" wrapText="1"/>
      <protection hidden="1"/>
    </xf>
    <xf numFmtId="9" fontId="49" fillId="0" borderId="42" xfId="0" applyNumberFormat="1" applyFont="1" applyBorder="1" applyAlignment="1" applyProtection="1">
      <alignment horizontal="left" vertical="top" wrapText="1"/>
      <protection hidden="1"/>
    </xf>
    <xf numFmtId="9" fontId="49" fillId="0" borderId="19" xfId="0" applyNumberFormat="1" applyFont="1" applyBorder="1" applyAlignment="1" applyProtection="1">
      <alignment horizontal="center" vertical="top" wrapText="1"/>
      <protection hidden="1"/>
    </xf>
    <xf numFmtId="0" fontId="50" fillId="2" borderId="0" xfId="0" applyFont="1" applyFill="1" applyBorder="1" applyAlignment="1">
      <alignment horizontal="center" vertical="top" wrapText="1"/>
    </xf>
  </cellXfs>
  <cellStyles count="5">
    <cellStyle name="Normal" xfId="0" builtinId="0"/>
    <cellStyle name="Normal - Style1 2" xfId="2"/>
    <cellStyle name="Normal 2" xfId="4"/>
    <cellStyle name="Normal 2 2" xfId="3"/>
    <cellStyle name="Porcentaje" xfId="1" builtinId="5"/>
  </cellStyles>
  <dxfs count="493">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cargas/FORMATO%20DE%20RIESGO%20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cargas/RIESGOSSEGURIDAD_vFina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illyvijalba\Downloads\FORMATO%20DE%20RIESGO%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sheetData>
      <sheetData sheetId="6">
        <row r="28">
          <cell r="C28" t="str">
            <v>POLITICAS DE SEGURIDAD</v>
          </cell>
        </row>
        <row r="29">
          <cell r="C29" t="str">
            <v>ASPECTOS ORGANIZATIVOS DE LA SEGURIDAD DE LA INFORMACION</v>
          </cell>
        </row>
        <row r="30">
          <cell r="C30" t="str">
            <v>SEGURIDAD LIGADA A LOS RECURSOS HUMANOS</v>
          </cell>
        </row>
        <row r="31">
          <cell r="C31" t="str">
            <v>GESTIÓN DE ACTIVOS.</v>
          </cell>
        </row>
        <row r="32">
          <cell r="C32" t="str">
            <v>CONTROL DE ACCESOS.</v>
          </cell>
        </row>
        <row r="33">
          <cell r="C33" t="str">
            <v>CIFRADO.</v>
          </cell>
        </row>
        <row r="34">
          <cell r="C34" t="str">
            <v>SEGURIDAD FÍSICA Y AMBIENTAL.</v>
          </cell>
        </row>
        <row r="35">
          <cell r="C35" t="str">
            <v>SEGURIDAD EN LA OPERATIVA.</v>
          </cell>
        </row>
        <row r="36">
          <cell r="C36" t="str">
            <v>SEGURIDAD EN LAS TELECOMUNICACIONES.</v>
          </cell>
        </row>
        <row r="37">
          <cell r="C37" t="str">
            <v>ADQUISICION DESARROLLO Y MANTENIMIENTO DE LOS SI</v>
          </cell>
        </row>
        <row r="38">
          <cell r="C38" t="str">
            <v>RELACIONES CON SUMINISTRADORES.</v>
          </cell>
        </row>
        <row r="39">
          <cell r="C39" t="str">
            <v>GESTIÓN DE INCIDENTES EN LA SEGURIDAD DE LA INFORMACIÓN.</v>
          </cell>
        </row>
        <row r="40">
          <cell r="C40" t="str">
            <v>ASPECTOS DE SEGURIDAD DE LA INFORMACION EN LA GESTIÓN DE LA CONTINUIDAD DEL NEGOCIO.</v>
          </cell>
        </row>
        <row r="41">
          <cell r="C41" t="str">
            <v>CUMPLIMIENTO.</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triz Calor Inherente"/>
      <sheetName val="Matriz Calor Residual"/>
      <sheetName val="Tabla probabilidad"/>
      <sheetName val="Tabla Impacto"/>
      <sheetName val="Tabla Valoración controles"/>
      <sheetName val="Opciones Tratamiento"/>
      <sheetName val="Listas des"/>
      <sheetName val="Mapa final"/>
    </sheetNames>
    <sheetDataSet>
      <sheetData sheetId="0"/>
      <sheetData sheetId="1"/>
      <sheetData sheetId="2"/>
      <sheetData sheetId="3"/>
      <sheetData sheetId="4">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492" dataDxfId="491">
  <autoFilter ref="B209:C219"/>
  <tableColumns count="2">
    <tableColumn id="1" name="Criterios" dataDxfId="490"/>
    <tableColumn id="2" name="Subcriterios" dataDxfId="48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CU140"/>
  <sheetViews>
    <sheetView topLeftCell="H3" zoomScale="55" zoomScaleNormal="55" workbookViewId="0">
      <selection activeCell="J46" sqref="J46:O51"/>
    </sheetView>
  </sheetViews>
  <sheetFormatPr baseColWidth="10" defaultColWidth="11.42578125"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78" t="s">
        <v>267</v>
      </c>
      <c r="C2" s="278"/>
      <c r="D2" s="278"/>
      <c r="E2" s="278"/>
      <c r="F2" s="278"/>
      <c r="G2" s="278"/>
      <c r="H2" s="278"/>
      <c r="I2" s="278"/>
      <c r="J2" s="245" t="s">
        <v>18</v>
      </c>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78"/>
      <c r="C3" s="278"/>
      <c r="D3" s="278"/>
      <c r="E3" s="278"/>
      <c r="F3" s="278"/>
      <c r="G3" s="278"/>
      <c r="H3" s="278"/>
      <c r="I3" s="278"/>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78"/>
      <c r="C4" s="278"/>
      <c r="D4" s="278"/>
      <c r="E4" s="278"/>
      <c r="F4" s="278"/>
      <c r="G4" s="278"/>
      <c r="H4" s="278"/>
      <c r="I4" s="278"/>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191" t="s">
        <v>244</v>
      </c>
      <c r="C6" s="191"/>
      <c r="D6" s="192"/>
      <c r="E6" s="229" t="s">
        <v>268</v>
      </c>
      <c r="F6" s="230"/>
      <c r="G6" s="230"/>
      <c r="H6" s="230"/>
      <c r="I6" s="231"/>
      <c r="J6" s="241" t="e">
        <f>IF(AND(#REF!="Muy Alta",#REF!="Leve"),CONCATENATE("R",#REF!),"")</f>
        <v>#REF!</v>
      </c>
      <c r="K6" s="242"/>
      <c r="L6" s="242" t="e">
        <f>IF(AND(#REF!="Muy Alta",#REF!="Leve"),CONCATENATE("R",#REF!),"")</f>
        <v>#REF!</v>
      </c>
      <c r="M6" s="242"/>
      <c r="N6" s="242" t="e">
        <f>IF(AND(#REF!="Muy Alta",#REF!="Leve"),CONCATENATE("R",#REF!),"")</f>
        <v>#REF!</v>
      </c>
      <c r="O6" s="244"/>
      <c r="P6" s="241" t="e">
        <f>IF(AND(#REF!="Muy Alta",#REF!="Menor"),CONCATENATE("R",#REF!),"")</f>
        <v>#REF!</v>
      </c>
      <c r="Q6" s="242"/>
      <c r="R6" s="242" t="e">
        <f>IF(AND(#REF!="Muy Alta",#REF!="Menor"),CONCATENATE("R",#REF!),"")</f>
        <v>#REF!</v>
      </c>
      <c r="S6" s="242"/>
      <c r="T6" s="242" t="e">
        <f>IF(AND(#REF!="Muy Alta",#REF!="Menor"),CONCATENATE("R",#REF!),"")</f>
        <v>#REF!</v>
      </c>
      <c r="U6" s="244"/>
      <c r="V6" s="241" t="e">
        <f>IF(AND(#REF!="Muy Alta",#REF!="Moderado"),CONCATENATE("R",#REF!),"")</f>
        <v>#REF!</v>
      </c>
      <c r="W6" s="242"/>
      <c r="X6" s="242" t="e">
        <f>IF(AND(#REF!="Muy Alta",#REF!="Moderado"),CONCATENATE("R",#REF!),"")</f>
        <v>#REF!</v>
      </c>
      <c r="Y6" s="242"/>
      <c r="Z6" s="242" t="e">
        <f>IF(AND(#REF!="Muy Alta",#REF!="Moderado"),CONCATENATE("R",#REF!),"")</f>
        <v>#REF!</v>
      </c>
      <c r="AA6" s="244"/>
      <c r="AB6" s="241" t="e">
        <f>IF(AND(#REF!="Muy Alta",#REF!="Mayor"),CONCATENATE("R",#REF!),"")</f>
        <v>#REF!</v>
      </c>
      <c r="AC6" s="242"/>
      <c r="AD6" s="242" t="e">
        <f>IF(AND(#REF!="Muy Alta",#REF!="Mayor"),CONCATENATE("R",#REF!),"")</f>
        <v>#REF!</v>
      </c>
      <c r="AE6" s="242"/>
      <c r="AF6" s="242" t="e">
        <f>IF(AND(#REF!="Muy Alta",#REF!="Mayor"),CONCATENATE("R",#REF!),"")</f>
        <v>#REF!</v>
      </c>
      <c r="AG6" s="244"/>
      <c r="AH6" s="257" t="e">
        <f>IF(AND(#REF!="Muy Alta",#REF!="Catastrófico"),CONCATENATE("R",#REF!),"")</f>
        <v>#REF!</v>
      </c>
      <c r="AI6" s="258"/>
      <c r="AJ6" s="258" t="e">
        <f>IF(AND(#REF!="Muy Alta",#REF!="Catastrófico"),CONCATENATE("R",#REF!),"")</f>
        <v>#REF!</v>
      </c>
      <c r="AK6" s="258"/>
      <c r="AL6" s="258" t="e">
        <f>IF(AND(#REF!="Muy Alta",#REF!="Catastrófico"),CONCATENATE("R",#REF!),"")</f>
        <v>#REF!</v>
      </c>
      <c r="AM6" s="259"/>
      <c r="AO6" s="193" t="s">
        <v>269</v>
      </c>
      <c r="AP6" s="194"/>
      <c r="AQ6" s="194"/>
      <c r="AR6" s="194"/>
      <c r="AS6" s="194"/>
      <c r="AT6" s="195"/>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191"/>
      <c r="C7" s="191"/>
      <c r="D7" s="192"/>
      <c r="E7" s="232"/>
      <c r="F7" s="233"/>
      <c r="G7" s="233"/>
      <c r="H7" s="233"/>
      <c r="I7" s="234"/>
      <c r="J7" s="243"/>
      <c r="K7" s="240"/>
      <c r="L7" s="240"/>
      <c r="M7" s="240"/>
      <c r="N7" s="240"/>
      <c r="O7" s="239"/>
      <c r="P7" s="243"/>
      <c r="Q7" s="240"/>
      <c r="R7" s="240"/>
      <c r="S7" s="240"/>
      <c r="T7" s="240"/>
      <c r="U7" s="239"/>
      <c r="V7" s="243"/>
      <c r="W7" s="240"/>
      <c r="X7" s="240"/>
      <c r="Y7" s="240"/>
      <c r="Z7" s="240"/>
      <c r="AA7" s="239"/>
      <c r="AB7" s="243"/>
      <c r="AC7" s="240"/>
      <c r="AD7" s="240"/>
      <c r="AE7" s="240"/>
      <c r="AF7" s="240"/>
      <c r="AG7" s="239"/>
      <c r="AH7" s="251"/>
      <c r="AI7" s="252"/>
      <c r="AJ7" s="252"/>
      <c r="AK7" s="252"/>
      <c r="AL7" s="252"/>
      <c r="AM7" s="253"/>
      <c r="AN7" s="70"/>
      <c r="AO7" s="196"/>
      <c r="AP7" s="197"/>
      <c r="AQ7" s="197"/>
      <c r="AR7" s="197"/>
      <c r="AS7" s="197"/>
      <c r="AT7" s="198"/>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191"/>
      <c r="C8" s="191"/>
      <c r="D8" s="192"/>
      <c r="E8" s="232"/>
      <c r="F8" s="233"/>
      <c r="G8" s="233"/>
      <c r="H8" s="233"/>
      <c r="I8" s="234"/>
      <c r="J8" s="243" t="e">
        <f>IF(AND(#REF!="Muy Alta",#REF!="Leve"),CONCATENATE("R",#REF!),"")</f>
        <v>#REF!</v>
      </c>
      <c r="K8" s="240"/>
      <c r="L8" s="238" t="e">
        <f>IF(AND(#REF!="Muy Alta",#REF!="Leve"),CONCATENATE("R",#REF!),"")</f>
        <v>#REF!</v>
      </c>
      <c r="M8" s="238"/>
      <c r="N8" s="238" t="e">
        <f>IF(AND(#REF!="Muy Alta",#REF!="Leve"),CONCATENATE("R",#REF!),"")</f>
        <v>#REF!</v>
      </c>
      <c r="O8" s="239"/>
      <c r="P8" s="243" t="e">
        <f>IF(AND(#REF!="Muy Alta",#REF!="Menor"),CONCATENATE("R",#REF!),"")</f>
        <v>#REF!</v>
      </c>
      <c r="Q8" s="240"/>
      <c r="R8" s="238" t="e">
        <f>IF(AND(#REF!="Muy Alta",#REF!="Menor"),CONCATENATE("R",#REF!),"")</f>
        <v>#REF!</v>
      </c>
      <c r="S8" s="238"/>
      <c r="T8" s="238" t="e">
        <f>IF(AND(#REF!="Muy Alta",#REF!="Menor"),CONCATENATE("R",#REF!),"")</f>
        <v>#REF!</v>
      </c>
      <c r="U8" s="239"/>
      <c r="V8" s="243" t="e">
        <f>IF(AND(#REF!="Muy Alta",#REF!="Moderado"),CONCATENATE("R",#REF!),"")</f>
        <v>#REF!</v>
      </c>
      <c r="W8" s="240"/>
      <c r="X8" s="238" t="e">
        <f>IF(AND(#REF!="Muy Alta",#REF!="Moderado"),CONCATENATE("R",#REF!),"")</f>
        <v>#REF!</v>
      </c>
      <c r="Y8" s="238"/>
      <c r="Z8" s="238" t="e">
        <f>IF(AND(#REF!="Muy Alta",#REF!="Moderado"),CONCATENATE("R",#REF!),"")</f>
        <v>#REF!</v>
      </c>
      <c r="AA8" s="239"/>
      <c r="AB8" s="243" t="e">
        <f>IF(AND(#REF!="Muy Alta",#REF!="Mayor"),CONCATENATE("R",#REF!),"")</f>
        <v>#REF!</v>
      </c>
      <c r="AC8" s="240"/>
      <c r="AD8" s="238" t="e">
        <f>IF(AND(#REF!="Muy Alta",#REF!="Mayor"),CONCATENATE("R",#REF!),"")</f>
        <v>#REF!</v>
      </c>
      <c r="AE8" s="238"/>
      <c r="AF8" s="238" t="e">
        <f>IF(AND(#REF!="Muy Alta",#REF!="Mayor"),CONCATENATE("R",#REF!),"")</f>
        <v>#REF!</v>
      </c>
      <c r="AG8" s="239"/>
      <c r="AH8" s="251" t="e">
        <f>IF(AND(#REF!="Muy Alta",#REF!="Catastrófico"),CONCATENATE("R",#REF!),"")</f>
        <v>#REF!</v>
      </c>
      <c r="AI8" s="252"/>
      <c r="AJ8" s="252" t="e">
        <f>IF(AND(#REF!="Muy Alta",#REF!="Catastrófico"),CONCATENATE("R",#REF!),"")</f>
        <v>#REF!</v>
      </c>
      <c r="AK8" s="252"/>
      <c r="AL8" s="252" t="e">
        <f>IF(AND(#REF!="Muy Alta",#REF!="Catastrófico"),CONCATENATE("R",#REF!),"")</f>
        <v>#REF!</v>
      </c>
      <c r="AM8" s="253"/>
      <c r="AN8" s="70"/>
      <c r="AO8" s="196"/>
      <c r="AP8" s="197"/>
      <c r="AQ8" s="197"/>
      <c r="AR8" s="197"/>
      <c r="AS8" s="197"/>
      <c r="AT8" s="198"/>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191"/>
      <c r="C9" s="191"/>
      <c r="D9" s="192"/>
      <c r="E9" s="232"/>
      <c r="F9" s="233"/>
      <c r="G9" s="233"/>
      <c r="H9" s="233"/>
      <c r="I9" s="234"/>
      <c r="J9" s="243"/>
      <c r="K9" s="240"/>
      <c r="L9" s="238"/>
      <c r="M9" s="238"/>
      <c r="N9" s="238"/>
      <c r="O9" s="239"/>
      <c r="P9" s="243"/>
      <c r="Q9" s="240"/>
      <c r="R9" s="238"/>
      <c r="S9" s="238"/>
      <c r="T9" s="238"/>
      <c r="U9" s="239"/>
      <c r="V9" s="243"/>
      <c r="W9" s="240"/>
      <c r="X9" s="238"/>
      <c r="Y9" s="238"/>
      <c r="Z9" s="238"/>
      <c r="AA9" s="239"/>
      <c r="AB9" s="243"/>
      <c r="AC9" s="240"/>
      <c r="AD9" s="238"/>
      <c r="AE9" s="238"/>
      <c r="AF9" s="238"/>
      <c r="AG9" s="239"/>
      <c r="AH9" s="251"/>
      <c r="AI9" s="252"/>
      <c r="AJ9" s="252"/>
      <c r="AK9" s="252"/>
      <c r="AL9" s="252"/>
      <c r="AM9" s="253"/>
      <c r="AN9" s="70"/>
      <c r="AO9" s="196"/>
      <c r="AP9" s="197"/>
      <c r="AQ9" s="197"/>
      <c r="AR9" s="197"/>
      <c r="AS9" s="197"/>
      <c r="AT9" s="198"/>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191"/>
      <c r="C10" s="191"/>
      <c r="D10" s="192"/>
      <c r="E10" s="232"/>
      <c r="F10" s="233"/>
      <c r="G10" s="233"/>
      <c r="H10" s="233"/>
      <c r="I10" s="234"/>
      <c r="J10" s="243" t="e">
        <f>IF(AND(#REF!="Muy Alta",#REF!="Leve"),CONCATENATE("R",#REF!),"")</f>
        <v>#REF!</v>
      </c>
      <c r="K10" s="240"/>
      <c r="L10" s="238" t="e">
        <f>IF(AND(#REF!="Muy Alta",#REF!="Leve"),CONCATENATE("R",#REF!),"")</f>
        <v>#REF!</v>
      </c>
      <c r="M10" s="238"/>
      <c r="N10" s="238" t="e">
        <f>IF(AND(#REF!="Muy Alta",#REF!="Leve"),CONCATENATE("R",#REF!),"")</f>
        <v>#REF!</v>
      </c>
      <c r="O10" s="239"/>
      <c r="P10" s="243" t="e">
        <f>IF(AND(#REF!="Muy Alta",#REF!="Menor"),CONCATENATE("R",#REF!),"")</f>
        <v>#REF!</v>
      </c>
      <c r="Q10" s="240"/>
      <c r="R10" s="238" t="e">
        <f>IF(AND(#REF!="Muy Alta",#REF!="Menor"),CONCATENATE("R",#REF!),"")</f>
        <v>#REF!</v>
      </c>
      <c r="S10" s="238"/>
      <c r="T10" s="238" t="e">
        <f>IF(AND(#REF!="Muy Alta",#REF!="Menor"),CONCATENATE("R",#REF!),"")</f>
        <v>#REF!</v>
      </c>
      <c r="U10" s="239"/>
      <c r="V10" s="243" t="e">
        <f>IF(AND(#REF!="Muy Alta",#REF!="Moderado"),CONCATENATE("R",#REF!),"")</f>
        <v>#REF!</v>
      </c>
      <c r="W10" s="240"/>
      <c r="X10" s="238" t="e">
        <f>IF(AND(#REF!="Muy Alta",#REF!="Moderado"),CONCATENATE("R",#REF!),"")</f>
        <v>#REF!</v>
      </c>
      <c r="Y10" s="238"/>
      <c r="Z10" s="238" t="e">
        <f>IF(AND(#REF!="Muy Alta",#REF!="Moderado"),CONCATENATE("R",#REF!),"")</f>
        <v>#REF!</v>
      </c>
      <c r="AA10" s="239"/>
      <c r="AB10" s="243" t="e">
        <f>IF(AND(#REF!="Muy Alta",#REF!="Mayor"),CONCATENATE("R",#REF!),"")</f>
        <v>#REF!</v>
      </c>
      <c r="AC10" s="240"/>
      <c r="AD10" s="238" t="e">
        <f>IF(AND(#REF!="Muy Alta",#REF!="Mayor"),CONCATENATE("R",#REF!),"")</f>
        <v>#REF!</v>
      </c>
      <c r="AE10" s="238"/>
      <c r="AF10" s="238" t="e">
        <f>IF(AND(#REF!="Muy Alta",#REF!="Mayor"),CONCATENATE("R",#REF!),"")</f>
        <v>#REF!</v>
      </c>
      <c r="AG10" s="239"/>
      <c r="AH10" s="251" t="e">
        <f>IF(AND(#REF!="Muy Alta",#REF!="Catastrófico"),CONCATENATE("R",#REF!),"")</f>
        <v>#REF!</v>
      </c>
      <c r="AI10" s="252"/>
      <c r="AJ10" s="252" t="e">
        <f>IF(AND(#REF!="Muy Alta",#REF!="Catastrófico"),CONCATENATE("R",#REF!),"")</f>
        <v>#REF!</v>
      </c>
      <c r="AK10" s="252"/>
      <c r="AL10" s="252" t="e">
        <f>IF(AND(#REF!="Muy Alta",#REF!="Catastrófico"),CONCATENATE("R",#REF!),"")</f>
        <v>#REF!</v>
      </c>
      <c r="AM10" s="253"/>
      <c r="AN10" s="70"/>
      <c r="AO10" s="196"/>
      <c r="AP10" s="197"/>
      <c r="AQ10" s="197"/>
      <c r="AR10" s="197"/>
      <c r="AS10" s="197"/>
      <c r="AT10" s="198"/>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191"/>
      <c r="C11" s="191"/>
      <c r="D11" s="192"/>
      <c r="E11" s="232"/>
      <c r="F11" s="233"/>
      <c r="G11" s="233"/>
      <c r="H11" s="233"/>
      <c r="I11" s="234"/>
      <c r="J11" s="243"/>
      <c r="K11" s="240"/>
      <c r="L11" s="238"/>
      <c r="M11" s="238"/>
      <c r="N11" s="238"/>
      <c r="O11" s="239"/>
      <c r="P11" s="243"/>
      <c r="Q11" s="240"/>
      <c r="R11" s="238"/>
      <c r="S11" s="238"/>
      <c r="T11" s="238"/>
      <c r="U11" s="239"/>
      <c r="V11" s="243"/>
      <c r="W11" s="240"/>
      <c r="X11" s="238"/>
      <c r="Y11" s="238"/>
      <c r="Z11" s="238"/>
      <c r="AA11" s="239"/>
      <c r="AB11" s="243"/>
      <c r="AC11" s="240"/>
      <c r="AD11" s="238"/>
      <c r="AE11" s="238"/>
      <c r="AF11" s="238"/>
      <c r="AG11" s="239"/>
      <c r="AH11" s="251"/>
      <c r="AI11" s="252"/>
      <c r="AJ11" s="252"/>
      <c r="AK11" s="252"/>
      <c r="AL11" s="252"/>
      <c r="AM11" s="253"/>
      <c r="AN11" s="70"/>
      <c r="AO11" s="196"/>
      <c r="AP11" s="197"/>
      <c r="AQ11" s="197"/>
      <c r="AR11" s="197"/>
      <c r="AS11" s="197"/>
      <c r="AT11" s="198"/>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191"/>
      <c r="C12" s="191"/>
      <c r="D12" s="192"/>
      <c r="E12" s="232"/>
      <c r="F12" s="233"/>
      <c r="G12" s="233"/>
      <c r="H12" s="233"/>
      <c r="I12" s="234"/>
      <c r="J12" s="243" t="e">
        <f>IF(AND(#REF!="Muy Alta",#REF!="Leve"),CONCATENATE("R",#REF!),"")</f>
        <v>#REF!</v>
      </c>
      <c r="K12" s="240"/>
      <c r="L12" s="238" t="e">
        <f>IF(AND(#REF!="Muy Alta",#REF!="Leve"),CONCATENATE("R",#REF!),"")</f>
        <v>#REF!</v>
      </c>
      <c r="M12" s="238"/>
      <c r="N12" s="238" t="e">
        <f>IF(AND(#REF!="Muy Alta",#REF!="Leve"),CONCATENATE("R",#REF!),"")</f>
        <v>#REF!</v>
      </c>
      <c r="O12" s="239"/>
      <c r="P12" s="243" t="e">
        <f>IF(AND(#REF!="Muy Alta",#REF!="Menor"),CONCATENATE("R",#REF!),"")</f>
        <v>#REF!</v>
      </c>
      <c r="Q12" s="240"/>
      <c r="R12" s="238" t="e">
        <f>IF(AND(#REF!="Muy Alta",#REF!="Menor"),CONCATENATE("R",#REF!),"")</f>
        <v>#REF!</v>
      </c>
      <c r="S12" s="238"/>
      <c r="T12" s="238" t="e">
        <f>IF(AND(#REF!="Muy Alta",#REF!="Menor"),CONCATENATE("R",#REF!),"")</f>
        <v>#REF!</v>
      </c>
      <c r="U12" s="239"/>
      <c r="V12" s="243" t="e">
        <f>IF(AND(#REF!="Muy Alta",#REF!="Moderado"),CONCATENATE("R",#REF!),"")</f>
        <v>#REF!</v>
      </c>
      <c r="W12" s="240"/>
      <c r="X12" s="238" t="e">
        <f>IF(AND(#REF!="Muy Alta",#REF!="Moderado"),CONCATENATE("R",#REF!),"")</f>
        <v>#REF!</v>
      </c>
      <c r="Y12" s="238"/>
      <c r="Z12" s="238" t="e">
        <f>IF(AND(#REF!="Muy Alta",#REF!="Moderado"),CONCATENATE("R",#REF!),"")</f>
        <v>#REF!</v>
      </c>
      <c r="AA12" s="239"/>
      <c r="AB12" s="243" t="e">
        <f>IF(AND(#REF!="Muy Alta",#REF!="Mayor"),CONCATENATE("R",#REF!),"")</f>
        <v>#REF!</v>
      </c>
      <c r="AC12" s="240"/>
      <c r="AD12" s="238" t="e">
        <f>IF(AND(#REF!="Muy Alta",#REF!="Mayor"),CONCATENATE("R",#REF!),"")</f>
        <v>#REF!</v>
      </c>
      <c r="AE12" s="238"/>
      <c r="AF12" s="238" t="e">
        <f>IF(AND(#REF!="Muy Alta",#REF!="Mayor"),CONCATENATE("R",#REF!),"")</f>
        <v>#REF!</v>
      </c>
      <c r="AG12" s="239"/>
      <c r="AH12" s="251" t="e">
        <f>IF(AND(#REF!="Muy Alta",#REF!="Catastrófico"),CONCATENATE("R",#REF!),"")</f>
        <v>#REF!</v>
      </c>
      <c r="AI12" s="252"/>
      <c r="AJ12" s="252" t="e">
        <f>IF(AND(#REF!="Muy Alta",#REF!="Catastrófico"),CONCATENATE("R",#REF!),"")</f>
        <v>#REF!</v>
      </c>
      <c r="AK12" s="252"/>
      <c r="AL12" s="252" t="e">
        <f>IF(AND(#REF!="Muy Alta",#REF!="Catastrófico"),CONCATENATE("R",#REF!),"")</f>
        <v>#REF!</v>
      </c>
      <c r="AM12" s="253"/>
      <c r="AN12" s="70"/>
      <c r="AO12" s="196"/>
      <c r="AP12" s="197"/>
      <c r="AQ12" s="197"/>
      <c r="AR12" s="197"/>
      <c r="AS12" s="197"/>
      <c r="AT12" s="198"/>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191"/>
      <c r="C13" s="191"/>
      <c r="D13" s="192"/>
      <c r="E13" s="235"/>
      <c r="F13" s="236"/>
      <c r="G13" s="236"/>
      <c r="H13" s="236"/>
      <c r="I13" s="237"/>
      <c r="J13" s="243"/>
      <c r="K13" s="240"/>
      <c r="L13" s="240"/>
      <c r="M13" s="240"/>
      <c r="N13" s="240"/>
      <c r="O13" s="239"/>
      <c r="P13" s="243"/>
      <c r="Q13" s="240"/>
      <c r="R13" s="240"/>
      <c r="S13" s="240"/>
      <c r="T13" s="240"/>
      <c r="U13" s="239"/>
      <c r="V13" s="243"/>
      <c r="W13" s="240"/>
      <c r="X13" s="240"/>
      <c r="Y13" s="240"/>
      <c r="Z13" s="240"/>
      <c r="AA13" s="239"/>
      <c r="AB13" s="243"/>
      <c r="AC13" s="240"/>
      <c r="AD13" s="240"/>
      <c r="AE13" s="240"/>
      <c r="AF13" s="240"/>
      <c r="AG13" s="239"/>
      <c r="AH13" s="254"/>
      <c r="AI13" s="255"/>
      <c r="AJ13" s="255"/>
      <c r="AK13" s="255"/>
      <c r="AL13" s="255"/>
      <c r="AM13" s="256"/>
      <c r="AN13" s="70"/>
      <c r="AO13" s="199"/>
      <c r="AP13" s="200"/>
      <c r="AQ13" s="200"/>
      <c r="AR13" s="200"/>
      <c r="AS13" s="200"/>
      <c r="AT13" s="20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191"/>
      <c r="C14" s="191"/>
      <c r="D14" s="192"/>
      <c r="E14" s="229" t="s">
        <v>270</v>
      </c>
      <c r="F14" s="230"/>
      <c r="G14" s="230"/>
      <c r="H14" s="230"/>
      <c r="I14" s="230"/>
      <c r="J14" s="266" t="e">
        <f>IF(AND(#REF!="Alta",#REF!="Leve"),CONCATENATE("R",#REF!),"")</f>
        <v>#REF!</v>
      </c>
      <c r="K14" s="267"/>
      <c r="L14" s="267" t="e">
        <f>IF(AND(#REF!="Alta",#REF!="Leve"),CONCATENATE("R",#REF!),"")</f>
        <v>#REF!</v>
      </c>
      <c r="M14" s="267"/>
      <c r="N14" s="267" t="e">
        <f>IF(AND(#REF!="Alta",#REF!="Leve"),CONCATENATE("R",#REF!),"")</f>
        <v>#REF!</v>
      </c>
      <c r="O14" s="268"/>
      <c r="P14" s="266" t="e">
        <f>IF(AND(#REF!="Alta",#REF!="Menor"),CONCATENATE("R",#REF!),"")</f>
        <v>#REF!</v>
      </c>
      <c r="Q14" s="267"/>
      <c r="R14" s="267" t="e">
        <f>IF(AND(#REF!="Alta",#REF!="Menor"),CONCATENATE("R",#REF!),"")</f>
        <v>#REF!</v>
      </c>
      <c r="S14" s="267"/>
      <c r="T14" s="267" t="e">
        <f>IF(AND(#REF!="Alta",#REF!="Menor"),CONCATENATE("R",#REF!),"")</f>
        <v>#REF!</v>
      </c>
      <c r="U14" s="268"/>
      <c r="V14" s="241" t="e">
        <f>IF(AND(#REF!="Alta",#REF!="Moderado"),CONCATENATE("R",#REF!),"")</f>
        <v>#REF!</v>
      </c>
      <c r="W14" s="242"/>
      <c r="X14" s="242" t="e">
        <f>IF(AND(#REF!="Alta",#REF!="Moderado"),CONCATENATE("R",#REF!),"")</f>
        <v>#REF!</v>
      </c>
      <c r="Y14" s="242"/>
      <c r="Z14" s="242" t="e">
        <f>IF(AND(#REF!="Alta",#REF!="Moderado"),CONCATENATE("R",#REF!),"")</f>
        <v>#REF!</v>
      </c>
      <c r="AA14" s="244"/>
      <c r="AB14" s="241" t="e">
        <f>IF(AND(#REF!="Alta",#REF!="Mayor"),CONCATENATE("R",#REF!),"")</f>
        <v>#REF!</v>
      </c>
      <c r="AC14" s="242"/>
      <c r="AD14" s="242" t="e">
        <f>IF(AND(#REF!="Alta",#REF!="Mayor"),CONCATENATE("R",#REF!),"")</f>
        <v>#REF!</v>
      </c>
      <c r="AE14" s="242"/>
      <c r="AF14" s="242" t="e">
        <f>IF(AND(#REF!="Alta",#REF!="Mayor"),CONCATENATE("R",#REF!),"")</f>
        <v>#REF!</v>
      </c>
      <c r="AG14" s="244"/>
      <c r="AH14" s="257" t="e">
        <f>IF(AND(#REF!="Alta",#REF!="Catastrófico"),CONCATENATE("R",#REF!),"")</f>
        <v>#REF!</v>
      </c>
      <c r="AI14" s="258"/>
      <c r="AJ14" s="258" t="e">
        <f>IF(AND(#REF!="Alta",#REF!="Catastrófico"),CONCATENATE("R",#REF!),"")</f>
        <v>#REF!</v>
      </c>
      <c r="AK14" s="258"/>
      <c r="AL14" s="258" t="e">
        <f>IF(AND(#REF!="Alta",#REF!="Catastrófico"),CONCATENATE("R",#REF!),"")</f>
        <v>#REF!</v>
      </c>
      <c r="AM14" s="259"/>
      <c r="AN14" s="70"/>
      <c r="AO14" s="202" t="s">
        <v>271</v>
      </c>
      <c r="AP14" s="203"/>
      <c r="AQ14" s="203"/>
      <c r="AR14" s="203"/>
      <c r="AS14" s="203"/>
      <c r="AT14" s="20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191"/>
      <c r="C15" s="191"/>
      <c r="D15" s="192"/>
      <c r="E15" s="232"/>
      <c r="F15" s="233"/>
      <c r="G15" s="233"/>
      <c r="H15" s="233"/>
      <c r="I15" s="246"/>
      <c r="J15" s="260"/>
      <c r="K15" s="261"/>
      <c r="L15" s="261"/>
      <c r="M15" s="261"/>
      <c r="N15" s="261"/>
      <c r="O15" s="262"/>
      <c r="P15" s="260"/>
      <c r="Q15" s="261"/>
      <c r="R15" s="261"/>
      <c r="S15" s="261"/>
      <c r="T15" s="261"/>
      <c r="U15" s="262"/>
      <c r="V15" s="243"/>
      <c r="W15" s="240"/>
      <c r="X15" s="240"/>
      <c r="Y15" s="240"/>
      <c r="Z15" s="240"/>
      <c r="AA15" s="239"/>
      <c r="AB15" s="243"/>
      <c r="AC15" s="240"/>
      <c r="AD15" s="240"/>
      <c r="AE15" s="240"/>
      <c r="AF15" s="240"/>
      <c r="AG15" s="239"/>
      <c r="AH15" s="251"/>
      <c r="AI15" s="252"/>
      <c r="AJ15" s="252"/>
      <c r="AK15" s="252"/>
      <c r="AL15" s="252"/>
      <c r="AM15" s="253"/>
      <c r="AN15" s="70"/>
      <c r="AO15" s="205"/>
      <c r="AP15" s="206"/>
      <c r="AQ15" s="206"/>
      <c r="AR15" s="206"/>
      <c r="AS15" s="206"/>
      <c r="AT15" s="20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191"/>
      <c r="C16" s="191"/>
      <c r="D16" s="192"/>
      <c r="E16" s="232"/>
      <c r="F16" s="233"/>
      <c r="G16" s="233"/>
      <c r="H16" s="233"/>
      <c r="I16" s="246"/>
      <c r="J16" s="260" t="e">
        <f>IF(AND(#REF!="Alta",#REF!="Leve"),CONCATENATE("R",#REF!),"")</f>
        <v>#REF!</v>
      </c>
      <c r="K16" s="261"/>
      <c r="L16" s="261" t="e">
        <f>IF(AND(#REF!="Alta",#REF!="Leve"),CONCATENATE("R",#REF!),"")</f>
        <v>#REF!</v>
      </c>
      <c r="M16" s="261"/>
      <c r="N16" s="261" t="e">
        <f>IF(AND(#REF!="Alta",#REF!="Leve"),CONCATENATE("R",#REF!),"")</f>
        <v>#REF!</v>
      </c>
      <c r="O16" s="262"/>
      <c r="P16" s="260" t="e">
        <f>IF(AND(#REF!="Alta",#REF!="Menor"),CONCATENATE("R",#REF!),"")</f>
        <v>#REF!</v>
      </c>
      <c r="Q16" s="261"/>
      <c r="R16" s="261" t="e">
        <f>IF(AND(#REF!="Alta",#REF!="Menor"),CONCATENATE("R",#REF!),"")</f>
        <v>#REF!</v>
      </c>
      <c r="S16" s="261"/>
      <c r="T16" s="261" t="e">
        <f>IF(AND(#REF!="Alta",#REF!="Menor"),CONCATENATE("R",#REF!),"")</f>
        <v>#REF!</v>
      </c>
      <c r="U16" s="262"/>
      <c r="V16" s="243" t="e">
        <f>IF(AND(#REF!="Alta",#REF!="Moderado"),CONCATENATE("R",#REF!),"")</f>
        <v>#REF!</v>
      </c>
      <c r="W16" s="240"/>
      <c r="X16" s="238" t="e">
        <f>IF(AND(#REF!="Alta",#REF!="Moderado"),CONCATENATE("R",#REF!),"")</f>
        <v>#REF!</v>
      </c>
      <c r="Y16" s="238"/>
      <c r="Z16" s="238" t="e">
        <f>IF(AND(#REF!="Alta",#REF!="Moderado"),CONCATENATE("R",#REF!),"")</f>
        <v>#REF!</v>
      </c>
      <c r="AA16" s="239"/>
      <c r="AB16" s="243" t="e">
        <f>IF(AND(#REF!="Alta",#REF!="Mayor"),CONCATENATE("R",#REF!),"")</f>
        <v>#REF!</v>
      </c>
      <c r="AC16" s="240"/>
      <c r="AD16" s="238" t="e">
        <f>IF(AND(#REF!="Alta",#REF!="Mayor"),CONCATENATE("R",#REF!),"")</f>
        <v>#REF!</v>
      </c>
      <c r="AE16" s="238"/>
      <c r="AF16" s="238" t="e">
        <f>IF(AND(#REF!="Alta",#REF!="Mayor"),CONCATENATE("R",#REF!),"")</f>
        <v>#REF!</v>
      </c>
      <c r="AG16" s="239"/>
      <c r="AH16" s="251" t="e">
        <f>IF(AND(#REF!="Alta",#REF!="Catastrófico"),CONCATENATE("R",#REF!),"")</f>
        <v>#REF!</v>
      </c>
      <c r="AI16" s="252"/>
      <c r="AJ16" s="252" t="e">
        <f>IF(AND(#REF!="Alta",#REF!="Catastrófico"),CONCATENATE("R",#REF!),"")</f>
        <v>#REF!</v>
      </c>
      <c r="AK16" s="252"/>
      <c r="AL16" s="252" t="e">
        <f>IF(AND(#REF!="Alta",#REF!="Catastrófico"),CONCATENATE("R",#REF!),"")</f>
        <v>#REF!</v>
      </c>
      <c r="AM16" s="253"/>
      <c r="AN16" s="70"/>
      <c r="AO16" s="205"/>
      <c r="AP16" s="206"/>
      <c r="AQ16" s="206"/>
      <c r="AR16" s="206"/>
      <c r="AS16" s="206"/>
      <c r="AT16" s="20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191"/>
      <c r="C17" s="191"/>
      <c r="D17" s="192"/>
      <c r="E17" s="232"/>
      <c r="F17" s="233"/>
      <c r="G17" s="233"/>
      <c r="H17" s="233"/>
      <c r="I17" s="246"/>
      <c r="J17" s="260"/>
      <c r="K17" s="261"/>
      <c r="L17" s="261"/>
      <c r="M17" s="261"/>
      <c r="N17" s="261"/>
      <c r="O17" s="262"/>
      <c r="P17" s="260"/>
      <c r="Q17" s="261"/>
      <c r="R17" s="261"/>
      <c r="S17" s="261"/>
      <c r="T17" s="261"/>
      <c r="U17" s="262"/>
      <c r="V17" s="243"/>
      <c r="W17" s="240"/>
      <c r="X17" s="238"/>
      <c r="Y17" s="238"/>
      <c r="Z17" s="238"/>
      <c r="AA17" s="239"/>
      <c r="AB17" s="243"/>
      <c r="AC17" s="240"/>
      <c r="AD17" s="238"/>
      <c r="AE17" s="238"/>
      <c r="AF17" s="238"/>
      <c r="AG17" s="239"/>
      <c r="AH17" s="251"/>
      <c r="AI17" s="252"/>
      <c r="AJ17" s="252"/>
      <c r="AK17" s="252"/>
      <c r="AL17" s="252"/>
      <c r="AM17" s="253"/>
      <c r="AN17" s="70"/>
      <c r="AO17" s="205"/>
      <c r="AP17" s="206"/>
      <c r="AQ17" s="206"/>
      <c r="AR17" s="206"/>
      <c r="AS17" s="206"/>
      <c r="AT17" s="207"/>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191"/>
      <c r="C18" s="191"/>
      <c r="D18" s="192"/>
      <c r="E18" s="232"/>
      <c r="F18" s="233"/>
      <c r="G18" s="233"/>
      <c r="H18" s="233"/>
      <c r="I18" s="246"/>
      <c r="J18" s="260" t="e">
        <f>IF(AND(#REF!="Alta",#REF!="Leve"),CONCATENATE("R",#REF!),"")</f>
        <v>#REF!</v>
      </c>
      <c r="K18" s="261"/>
      <c r="L18" s="261" t="e">
        <f>IF(AND(#REF!="Alta",#REF!="Leve"),CONCATENATE("R",#REF!),"")</f>
        <v>#REF!</v>
      </c>
      <c r="M18" s="261"/>
      <c r="N18" s="261" t="e">
        <f>IF(AND(#REF!="Alta",#REF!="Leve"),CONCATENATE("R",#REF!),"")</f>
        <v>#REF!</v>
      </c>
      <c r="O18" s="262"/>
      <c r="P18" s="260" t="e">
        <f>IF(AND(#REF!="Alta",#REF!="Menor"),CONCATENATE("R",#REF!),"")</f>
        <v>#REF!</v>
      </c>
      <c r="Q18" s="261"/>
      <c r="R18" s="261" t="e">
        <f>IF(AND(#REF!="Alta",#REF!="Menor"),CONCATENATE("R",#REF!),"")</f>
        <v>#REF!</v>
      </c>
      <c r="S18" s="261"/>
      <c r="T18" s="261" t="e">
        <f>IF(AND(#REF!="Alta",#REF!="Menor"),CONCATENATE("R",#REF!),"")</f>
        <v>#REF!</v>
      </c>
      <c r="U18" s="262"/>
      <c r="V18" s="243" t="e">
        <f>IF(AND(#REF!="Alta",#REF!="Moderado"),CONCATENATE("R",#REF!),"")</f>
        <v>#REF!</v>
      </c>
      <c r="W18" s="240"/>
      <c r="X18" s="238" t="e">
        <f>IF(AND(#REF!="Alta",#REF!="Moderado"),CONCATENATE("R",#REF!),"")</f>
        <v>#REF!</v>
      </c>
      <c r="Y18" s="238"/>
      <c r="Z18" s="238" t="e">
        <f>IF(AND(#REF!="Alta",#REF!="Moderado"),CONCATENATE("R",#REF!),"")</f>
        <v>#REF!</v>
      </c>
      <c r="AA18" s="239"/>
      <c r="AB18" s="243" t="e">
        <f>IF(AND(#REF!="Alta",#REF!="Mayor"),CONCATENATE("R",#REF!),"")</f>
        <v>#REF!</v>
      </c>
      <c r="AC18" s="240"/>
      <c r="AD18" s="238" t="e">
        <f>IF(AND(#REF!="Alta",#REF!="Mayor"),CONCATENATE("R",#REF!),"")</f>
        <v>#REF!</v>
      </c>
      <c r="AE18" s="238"/>
      <c r="AF18" s="238" t="e">
        <f>IF(AND(#REF!="Alta",#REF!="Mayor"),CONCATENATE("R",#REF!),"")</f>
        <v>#REF!</v>
      </c>
      <c r="AG18" s="239"/>
      <c r="AH18" s="251" t="e">
        <f>IF(AND(#REF!="Alta",#REF!="Catastrófico"),CONCATENATE("R",#REF!),"")</f>
        <v>#REF!</v>
      </c>
      <c r="AI18" s="252"/>
      <c r="AJ18" s="252" t="e">
        <f>IF(AND(#REF!="Alta",#REF!="Catastrófico"),CONCATENATE("R",#REF!),"")</f>
        <v>#REF!</v>
      </c>
      <c r="AK18" s="252"/>
      <c r="AL18" s="252" t="e">
        <f>IF(AND(#REF!="Alta",#REF!="Catastrófico"),CONCATENATE("R",#REF!),"")</f>
        <v>#REF!</v>
      </c>
      <c r="AM18" s="253"/>
      <c r="AN18" s="70"/>
      <c r="AO18" s="205"/>
      <c r="AP18" s="206"/>
      <c r="AQ18" s="206"/>
      <c r="AR18" s="206"/>
      <c r="AS18" s="206"/>
      <c r="AT18" s="207"/>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191"/>
      <c r="C19" s="191"/>
      <c r="D19" s="192"/>
      <c r="E19" s="232"/>
      <c r="F19" s="233"/>
      <c r="G19" s="233"/>
      <c r="H19" s="233"/>
      <c r="I19" s="246"/>
      <c r="J19" s="260"/>
      <c r="K19" s="261"/>
      <c r="L19" s="261"/>
      <c r="M19" s="261"/>
      <c r="N19" s="261"/>
      <c r="O19" s="262"/>
      <c r="P19" s="260"/>
      <c r="Q19" s="261"/>
      <c r="R19" s="261"/>
      <c r="S19" s="261"/>
      <c r="T19" s="261"/>
      <c r="U19" s="262"/>
      <c r="V19" s="243"/>
      <c r="W19" s="240"/>
      <c r="X19" s="238"/>
      <c r="Y19" s="238"/>
      <c r="Z19" s="238"/>
      <c r="AA19" s="239"/>
      <c r="AB19" s="243"/>
      <c r="AC19" s="240"/>
      <c r="AD19" s="238"/>
      <c r="AE19" s="238"/>
      <c r="AF19" s="238"/>
      <c r="AG19" s="239"/>
      <c r="AH19" s="251"/>
      <c r="AI19" s="252"/>
      <c r="AJ19" s="252"/>
      <c r="AK19" s="252"/>
      <c r="AL19" s="252"/>
      <c r="AM19" s="253"/>
      <c r="AN19" s="70"/>
      <c r="AO19" s="205"/>
      <c r="AP19" s="206"/>
      <c r="AQ19" s="206"/>
      <c r="AR19" s="206"/>
      <c r="AS19" s="206"/>
      <c r="AT19" s="207"/>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191"/>
      <c r="C20" s="191"/>
      <c r="D20" s="192"/>
      <c r="E20" s="232"/>
      <c r="F20" s="233"/>
      <c r="G20" s="233"/>
      <c r="H20" s="233"/>
      <c r="I20" s="246"/>
      <c r="J20" s="260" t="e">
        <f>IF(AND(#REF!="Alta",#REF!="Leve"),CONCATENATE("R",#REF!),"")</f>
        <v>#REF!</v>
      </c>
      <c r="K20" s="261"/>
      <c r="L20" s="261" t="e">
        <f>IF(AND(#REF!="Alta",#REF!="Leve"),CONCATENATE("R",#REF!),"")</f>
        <v>#REF!</v>
      </c>
      <c r="M20" s="261"/>
      <c r="N20" s="261" t="e">
        <f>IF(AND(#REF!="Alta",#REF!="Leve"),CONCATENATE("R",#REF!),"")</f>
        <v>#REF!</v>
      </c>
      <c r="O20" s="262"/>
      <c r="P20" s="260" t="e">
        <f>IF(AND(#REF!="Alta",#REF!="Menor"),CONCATENATE("R",#REF!),"")</f>
        <v>#REF!</v>
      </c>
      <c r="Q20" s="261"/>
      <c r="R20" s="261" t="e">
        <f>IF(AND(#REF!="Alta",#REF!="Menor"),CONCATENATE("R",#REF!),"")</f>
        <v>#REF!</v>
      </c>
      <c r="S20" s="261"/>
      <c r="T20" s="261" t="e">
        <f>IF(AND(#REF!="Alta",#REF!="Menor"),CONCATENATE("R",#REF!),"")</f>
        <v>#REF!</v>
      </c>
      <c r="U20" s="262"/>
      <c r="V20" s="243" t="e">
        <f>IF(AND(#REF!="Alta",#REF!="Moderado"),CONCATENATE("R",#REF!),"")</f>
        <v>#REF!</v>
      </c>
      <c r="W20" s="240"/>
      <c r="X20" s="238" t="e">
        <f>IF(AND(#REF!="Alta",#REF!="Moderado"),CONCATENATE("R",#REF!),"")</f>
        <v>#REF!</v>
      </c>
      <c r="Y20" s="238"/>
      <c r="Z20" s="238" t="e">
        <f>IF(AND(#REF!="Alta",#REF!="Moderado"),CONCATENATE("R",#REF!),"")</f>
        <v>#REF!</v>
      </c>
      <c r="AA20" s="239"/>
      <c r="AB20" s="243" t="e">
        <f>IF(AND(#REF!="Alta",#REF!="Mayor"),CONCATENATE("R",#REF!),"")</f>
        <v>#REF!</v>
      </c>
      <c r="AC20" s="240"/>
      <c r="AD20" s="238" t="e">
        <f>IF(AND(#REF!="Alta",#REF!="Mayor"),CONCATENATE("R",#REF!),"")</f>
        <v>#REF!</v>
      </c>
      <c r="AE20" s="238"/>
      <c r="AF20" s="238" t="e">
        <f>IF(AND(#REF!="Alta",#REF!="Mayor"),CONCATENATE("R",#REF!),"")</f>
        <v>#REF!</v>
      </c>
      <c r="AG20" s="239"/>
      <c r="AH20" s="251" t="e">
        <f>IF(AND(#REF!="Alta",#REF!="Catastrófico"),CONCATENATE("R",#REF!),"")</f>
        <v>#REF!</v>
      </c>
      <c r="AI20" s="252"/>
      <c r="AJ20" s="252" t="e">
        <f>IF(AND(#REF!="Alta",#REF!="Catastrófico"),CONCATENATE("R",#REF!),"")</f>
        <v>#REF!</v>
      </c>
      <c r="AK20" s="252"/>
      <c r="AL20" s="252" t="e">
        <f>IF(AND(#REF!="Alta",#REF!="Catastrófico"),CONCATENATE("R",#REF!),"")</f>
        <v>#REF!</v>
      </c>
      <c r="AM20" s="253"/>
      <c r="AN20" s="70"/>
      <c r="AO20" s="205"/>
      <c r="AP20" s="206"/>
      <c r="AQ20" s="206"/>
      <c r="AR20" s="206"/>
      <c r="AS20" s="206"/>
      <c r="AT20" s="207"/>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191"/>
      <c r="C21" s="191"/>
      <c r="D21" s="192"/>
      <c r="E21" s="235"/>
      <c r="F21" s="236"/>
      <c r="G21" s="236"/>
      <c r="H21" s="236"/>
      <c r="I21" s="236"/>
      <c r="J21" s="263"/>
      <c r="K21" s="264"/>
      <c r="L21" s="264"/>
      <c r="M21" s="264"/>
      <c r="N21" s="264"/>
      <c r="O21" s="265"/>
      <c r="P21" s="263"/>
      <c r="Q21" s="264"/>
      <c r="R21" s="264"/>
      <c r="S21" s="264"/>
      <c r="T21" s="264"/>
      <c r="U21" s="265"/>
      <c r="V21" s="248"/>
      <c r="W21" s="249"/>
      <c r="X21" s="249"/>
      <c r="Y21" s="249"/>
      <c r="Z21" s="249"/>
      <c r="AA21" s="250"/>
      <c r="AB21" s="248"/>
      <c r="AC21" s="249"/>
      <c r="AD21" s="249"/>
      <c r="AE21" s="249"/>
      <c r="AF21" s="249"/>
      <c r="AG21" s="250"/>
      <c r="AH21" s="254"/>
      <c r="AI21" s="255"/>
      <c r="AJ21" s="255"/>
      <c r="AK21" s="255"/>
      <c r="AL21" s="255"/>
      <c r="AM21" s="256"/>
      <c r="AN21" s="70"/>
      <c r="AO21" s="208"/>
      <c r="AP21" s="209"/>
      <c r="AQ21" s="209"/>
      <c r="AR21" s="209"/>
      <c r="AS21" s="209"/>
      <c r="AT21" s="21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x14ac:dyDescent="0.25">
      <c r="A22" s="70"/>
      <c r="B22" s="191"/>
      <c r="C22" s="191"/>
      <c r="D22" s="192"/>
      <c r="E22" s="229" t="s">
        <v>272</v>
      </c>
      <c r="F22" s="230"/>
      <c r="G22" s="230"/>
      <c r="H22" s="230"/>
      <c r="I22" s="231"/>
      <c r="J22" s="266" t="e">
        <f>IF(AND(#REF!="Media",#REF!="Leve"),CONCATENATE("R",#REF!),"")</f>
        <v>#REF!</v>
      </c>
      <c r="K22" s="267"/>
      <c r="L22" s="267" t="e">
        <f>IF(AND(#REF!="Media",#REF!="Leve"),CONCATENATE("R",#REF!),"")</f>
        <v>#REF!</v>
      </c>
      <c r="M22" s="267"/>
      <c r="N22" s="267" t="e">
        <f>IF(AND(#REF!="Media",#REF!="Leve"),CONCATENATE("R",#REF!),"")</f>
        <v>#REF!</v>
      </c>
      <c r="O22" s="268"/>
      <c r="P22" s="266" t="e">
        <f>IF(AND(#REF!="Media",#REF!="Menor"),CONCATENATE("R",#REF!),"")</f>
        <v>#REF!</v>
      </c>
      <c r="Q22" s="267"/>
      <c r="R22" s="267" t="e">
        <f>IF(AND(#REF!="Media",#REF!="Menor"),CONCATENATE("R",#REF!),"")</f>
        <v>#REF!</v>
      </c>
      <c r="S22" s="267"/>
      <c r="T22" s="267" t="e">
        <f>IF(AND(#REF!="Media",#REF!="Menor"),CONCATENATE("R",#REF!),"")</f>
        <v>#REF!</v>
      </c>
      <c r="U22" s="268"/>
      <c r="V22" s="266" t="e">
        <f>IF(AND(#REF!="Media",#REF!="Moderado"),CONCATENATE("R",#REF!),"")</f>
        <v>#REF!</v>
      </c>
      <c r="W22" s="267"/>
      <c r="X22" s="267" t="e">
        <f>IF(AND(#REF!="Media",#REF!="Moderado"),CONCATENATE("R",#REF!),"")</f>
        <v>#REF!</v>
      </c>
      <c r="Y22" s="267"/>
      <c r="Z22" s="267" t="e">
        <f>IF(AND(#REF!="Media",#REF!="Moderado"),CONCATENATE("R",#REF!),"")</f>
        <v>#REF!</v>
      </c>
      <c r="AA22" s="268"/>
      <c r="AB22" s="241" t="e">
        <f>IF(AND(#REF!="Media",#REF!="Mayor"),CONCATENATE("R",#REF!),"")</f>
        <v>#REF!</v>
      </c>
      <c r="AC22" s="242"/>
      <c r="AD22" s="242" t="e">
        <f>IF(AND(#REF!="Media",#REF!="Mayor"),CONCATENATE("R",#REF!),"")</f>
        <v>#REF!</v>
      </c>
      <c r="AE22" s="242"/>
      <c r="AF22" s="242" t="e">
        <f>IF(AND(#REF!="Media",#REF!="Mayor"),CONCATENATE("R",#REF!),"")</f>
        <v>#REF!</v>
      </c>
      <c r="AG22" s="244"/>
      <c r="AH22" s="257" t="e">
        <f>IF(AND(#REF!="Media",#REF!="Catastrófico"),CONCATENATE("R",#REF!),"")</f>
        <v>#REF!</v>
      </c>
      <c r="AI22" s="258"/>
      <c r="AJ22" s="258" t="e">
        <f>IF(AND(#REF!="Media",#REF!="Catastrófico"),CONCATENATE("R",#REF!),"")</f>
        <v>#REF!</v>
      </c>
      <c r="AK22" s="258"/>
      <c r="AL22" s="258" t="e">
        <f>IF(AND(#REF!="Media",#REF!="Catastrófico"),CONCATENATE("R",#REF!),"")</f>
        <v>#REF!</v>
      </c>
      <c r="AM22" s="259"/>
      <c r="AN22" s="70"/>
      <c r="AO22" s="211" t="s">
        <v>247</v>
      </c>
      <c r="AP22" s="212"/>
      <c r="AQ22" s="212"/>
      <c r="AR22" s="212"/>
      <c r="AS22" s="212"/>
      <c r="AT22" s="21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x14ac:dyDescent="0.25">
      <c r="A23" s="70"/>
      <c r="B23" s="191"/>
      <c r="C23" s="191"/>
      <c r="D23" s="192"/>
      <c r="E23" s="232"/>
      <c r="F23" s="233"/>
      <c r="G23" s="233"/>
      <c r="H23" s="233"/>
      <c r="I23" s="234"/>
      <c r="J23" s="260"/>
      <c r="K23" s="261"/>
      <c r="L23" s="261"/>
      <c r="M23" s="261"/>
      <c r="N23" s="261"/>
      <c r="O23" s="262"/>
      <c r="P23" s="260"/>
      <c r="Q23" s="261"/>
      <c r="R23" s="261"/>
      <c r="S23" s="261"/>
      <c r="T23" s="261"/>
      <c r="U23" s="262"/>
      <c r="V23" s="260"/>
      <c r="W23" s="261"/>
      <c r="X23" s="261"/>
      <c r="Y23" s="261"/>
      <c r="Z23" s="261"/>
      <c r="AA23" s="262"/>
      <c r="AB23" s="243"/>
      <c r="AC23" s="240"/>
      <c r="AD23" s="240"/>
      <c r="AE23" s="240"/>
      <c r="AF23" s="240"/>
      <c r="AG23" s="239"/>
      <c r="AH23" s="251"/>
      <c r="AI23" s="252"/>
      <c r="AJ23" s="252"/>
      <c r="AK23" s="252"/>
      <c r="AL23" s="252"/>
      <c r="AM23" s="253"/>
      <c r="AN23" s="70"/>
      <c r="AO23" s="214"/>
      <c r="AP23" s="215"/>
      <c r="AQ23" s="215"/>
      <c r="AR23" s="215"/>
      <c r="AS23" s="215"/>
      <c r="AT23" s="21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x14ac:dyDescent="0.25">
      <c r="A24" s="70"/>
      <c r="B24" s="191"/>
      <c r="C24" s="191"/>
      <c r="D24" s="192"/>
      <c r="E24" s="232"/>
      <c r="F24" s="233"/>
      <c r="G24" s="233"/>
      <c r="H24" s="233"/>
      <c r="I24" s="234"/>
      <c r="J24" s="260" t="e">
        <f>IF(AND(#REF!="Media",#REF!="Leve"),CONCATENATE("R",#REF!),"")</f>
        <v>#REF!</v>
      </c>
      <c r="K24" s="261"/>
      <c r="L24" s="261" t="e">
        <f>IF(AND(#REF!="Media",#REF!="Leve"),CONCATENATE("R",#REF!),"")</f>
        <v>#REF!</v>
      </c>
      <c r="M24" s="261"/>
      <c r="N24" s="261" t="e">
        <f>IF(AND(#REF!="Media",#REF!="Leve"),CONCATENATE("R",#REF!),"")</f>
        <v>#REF!</v>
      </c>
      <c r="O24" s="262"/>
      <c r="P24" s="260" t="e">
        <f>IF(AND(#REF!="Media",#REF!="Menor"),CONCATENATE("R",#REF!),"")</f>
        <v>#REF!</v>
      </c>
      <c r="Q24" s="261"/>
      <c r="R24" s="261" t="e">
        <f>IF(AND(#REF!="Media",#REF!="Menor"),CONCATENATE("R",#REF!),"")</f>
        <v>#REF!</v>
      </c>
      <c r="S24" s="261"/>
      <c r="T24" s="261" t="e">
        <f>IF(AND(#REF!="Media",#REF!="Menor"),CONCATENATE("R",#REF!),"")</f>
        <v>#REF!</v>
      </c>
      <c r="U24" s="262"/>
      <c r="V24" s="260" t="e">
        <f>IF(AND(#REF!="Media",#REF!="Moderado"),CONCATENATE("R",#REF!),"")</f>
        <v>#REF!</v>
      </c>
      <c r="W24" s="261"/>
      <c r="X24" s="261" t="e">
        <f>IF(AND(#REF!="Media",#REF!="Moderado"),CONCATENATE("R",#REF!),"")</f>
        <v>#REF!</v>
      </c>
      <c r="Y24" s="261"/>
      <c r="Z24" s="261" t="e">
        <f>IF(AND(#REF!="Media",#REF!="Moderado"),CONCATENATE("R",#REF!),"")</f>
        <v>#REF!</v>
      </c>
      <c r="AA24" s="262"/>
      <c r="AB24" s="243" t="e">
        <f>IF(AND(#REF!="Media",#REF!="Mayor"),CONCATENATE("R",#REF!),"")</f>
        <v>#REF!</v>
      </c>
      <c r="AC24" s="240"/>
      <c r="AD24" s="238" t="e">
        <f>IF(AND(#REF!="Media",#REF!="Mayor"),CONCATENATE("R",#REF!),"")</f>
        <v>#REF!</v>
      </c>
      <c r="AE24" s="238"/>
      <c r="AF24" s="238" t="e">
        <f>IF(AND(#REF!="Media",#REF!="Mayor"),CONCATENATE("R",#REF!),"")</f>
        <v>#REF!</v>
      </c>
      <c r="AG24" s="239"/>
      <c r="AH24" s="251" t="e">
        <f>IF(AND(#REF!="Media",#REF!="Catastrófico"),CONCATENATE("R",#REF!),"")</f>
        <v>#REF!</v>
      </c>
      <c r="AI24" s="252"/>
      <c r="AJ24" s="252" t="e">
        <f>IF(AND(#REF!="Media",#REF!="Catastrófico"),CONCATENATE("R",#REF!),"")</f>
        <v>#REF!</v>
      </c>
      <c r="AK24" s="252"/>
      <c r="AL24" s="252" t="e">
        <f>IF(AND(#REF!="Media",#REF!="Catastrófico"),CONCATENATE("R",#REF!),"")</f>
        <v>#REF!</v>
      </c>
      <c r="AM24" s="253"/>
      <c r="AN24" s="70"/>
      <c r="AO24" s="214"/>
      <c r="AP24" s="215"/>
      <c r="AQ24" s="215"/>
      <c r="AR24" s="215"/>
      <c r="AS24" s="215"/>
      <c r="AT24" s="21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x14ac:dyDescent="0.25">
      <c r="A25" s="70"/>
      <c r="B25" s="191"/>
      <c r="C25" s="191"/>
      <c r="D25" s="192"/>
      <c r="E25" s="232"/>
      <c r="F25" s="233"/>
      <c r="G25" s="233"/>
      <c r="H25" s="233"/>
      <c r="I25" s="234"/>
      <c r="J25" s="260"/>
      <c r="K25" s="261"/>
      <c r="L25" s="261"/>
      <c r="M25" s="261"/>
      <c r="N25" s="261"/>
      <c r="O25" s="262"/>
      <c r="P25" s="260"/>
      <c r="Q25" s="261"/>
      <c r="R25" s="261"/>
      <c r="S25" s="261"/>
      <c r="T25" s="261"/>
      <c r="U25" s="262"/>
      <c r="V25" s="260"/>
      <c r="W25" s="261"/>
      <c r="X25" s="261"/>
      <c r="Y25" s="261"/>
      <c r="Z25" s="261"/>
      <c r="AA25" s="262"/>
      <c r="AB25" s="243"/>
      <c r="AC25" s="240"/>
      <c r="AD25" s="238"/>
      <c r="AE25" s="238"/>
      <c r="AF25" s="238"/>
      <c r="AG25" s="239"/>
      <c r="AH25" s="251"/>
      <c r="AI25" s="252"/>
      <c r="AJ25" s="252"/>
      <c r="AK25" s="252"/>
      <c r="AL25" s="252"/>
      <c r="AM25" s="253"/>
      <c r="AN25" s="70"/>
      <c r="AO25" s="214"/>
      <c r="AP25" s="215"/>
      <c r="AQ25" s="215"/>
      <c r="AR25" s="215"/>
      <c r="AS25" s="215"/>
      <c r="AT25" s="21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x14ac:dyDescent="0.25">
      <c r="A26" s="70"/>
      <c r="B26" s="191"/>
      <c r="C26" s="191"/>
      <c r="D26" s="192"/>
      <c r="E26" s="232"/>
      <c r="F26" s="233"/>
      <c r="G26" s="233"/>
      <c r="H26" s="233"/>
      <c r="I26" s="234"/>
      <c r="J26" s="260" t="e">
        <f>IF(AND(#REF!="Media",#REF!="Leve"),CONCATENATE("R",#REF!),"")</f>
        <v>#REF!</v>
      </c>
      <c r="K26" s="261"/>
      <c r="L26" s="261" t="e">
        <f>IF(AND(#REF!="Media",#REF!="Leve"),CONCATENATE("R",#REF!),"")</f>
        <v>#REF!</v>
      </c>
      <c r="M26" s="261"/>
      <c r="N26" s="261" t="e">
        <f>IF(AND(#REF!="Media",#REF!="Leve"),CONCATENATE("R",#REF!),"")</f>
        <v>#REF!</v>
      </c>
      <c r="O26" s="262"/>
      <c r="P26" s="260" t="e">
        <f>IF(AND(#REF!="Media",#REF!="Menor"),CONCATENATE("R",#REF!),"")</f>
        <v>#REF!</v>
      </c>
      <c r="Q26" s="261"/>
      <c r="R26" s="261" t="e">
        <f>IF(AND(#REF!="Media",#REF!="Menor"),CONCATENATE("R",#REF!),"")</f>
        <v>#REF!</v>
      </c>
      <c r="S26" s="261"/>
      <c r="T26" s="261" t="e">
        <f>IF(AND(#REF!="Media",#REF!="Menor"),CONCATENATE("R",#REF!),"")</f>
        <v>#REF!</v>
      </c>
      <c r="U26" s="262"/>
      <c r="V26" s="260" t="e">
        <f>IF(AND(#REF!="Media",#REF!="Moderado"),CONCATENATE("R",#REF!),"")</f>
        <v>#REF!</v>
      </c>
      <c r="W26" s="261"/>
      <c r="X26" s="261" t="e">
        <f>IF(AND(#REF!="Media",#REF!="Moderado"),CONCATENATE("R",#REF!),"")</f>
        <v>#REF!</v>
      </c>
      <c r="Y26" s="261"/>
      <c r="Z26" s="261" t="e">
        <f>IF(AND(#REF!="Media",#REF!="Moderado"),CONCATENATE("R",#REF!),"")</f>
        <v>#REF!</v>
      </c>
      <c r="AA26" s="262"/>
      <c r="AB26" s="243" t="e">
        <f>IF(AND(#REF!="Media",#REF!="Mayor"),CONCATENATE("R",#REF!),"")</f>
        <v>#REF!</v>
      </c>
      <c r="AC26" s="240"/>
      <c r="AD26" s="238" t="e">
        <f>IF(AND(#REF!="Media",#REF!="Mayor"),CONCATENATE("R",#REF!),"")</f>
        <v>#REF!</v>
      </c>
      <c r="AE26" s="238"/>
      <c r="AF26" s="238" t="e">
        <f>IF(AND(#REF!="Media",#REF!="Mayor"),CONCATENATE("R",#REF!),"")</f>
        <v>#REF!</v>
      </c>
      <c r="AG26" s="239"/>
      <c r="AH26" s="251" t="e">
        <f>IF(AND(#REF!="Media",#REF!="Catastrófico"),CONCATENATE("R",#REF!),"")</f>
        <v>#REF!</v>
      </c>
      <c r="AI26" s="252"/>
      <c r="AJ26" s="252" t="e">
        <f>IF(AND(#REF!="Media",#REF!="Catastrófico"),CONCATENATE("R",#REF!),"")</f>
        <v>#REF!</v>
      </c>
      <c r="AK26" s="252"/>
      <c r="AL26" s="252" t="e">
        <f>IF(AND(#REF!="Media",#REF!="Catastrófico"),CONCATENATE("R",#REF!),"")</f>
        <v>#REF!</v>
      </c>
      <c r="AM26" s="253"/>
      <c r="AN26" s="70"/>
      <c r="AO26" s="214"/>
      <c r="AP26" s="215"/>
      <c r="AQ26" s="215"/>
      <c r="AR26" s="215"/>
      <c r="AS26" s="215"/>
      <c r="AT26" s="21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x14ac:dyDescent="0.25">
      <c r="A27" s="70"/>
      <c r="B27" s="191"/>
      <c r="C27" s="191"/>
      <c r="D27" s="192"/>
      <c r="E27" s="232"/>
      <c r="F27" s="233"/>
      <c r="G27" s="233"/>
      <c r="H27" s="233"/>
      <c r="I27" s="234"/>
      <c r="J27" s="260"/>
      <c r="K27" s="261"/>
      <c r="L27" s="261"/>
      <c r="M27" s="261"/>
      <c r="N27" s="261"/>
      <c r="O27" s="262"/>
      <c r="P27" s="260"/>
      <c r="Q27" s="261"/>
      <c r="R27" s="261"/>
      <c r="S27" s="261"/>
      <c r="T27" s="261"/>
      <c r="U27" s="262"/>
      <c r="V27" s="260"/>
      <c r="W27" s="261"/>
      <c r="X27" s="261"/>
      <c r="Y27" s="261"/>
      <c r="Z27" s="261"/>
      <c r="AA27" s="262"/>
      <c r="AB27" s="243"/>
      <c r="AC27" s="240"/>
      <c r="AD27" s="238"/>
      <c r="AE27" s="238"/>
      <c r="AF27" s="238"/>
      <c r="AG27" s="239"/>
      <c r="AH27" s="251"/>
      <c r="AI27" s="252"/>
      <c r="AJ27" s="252"/>
      <c r="AK27" s="252"/>
      <c r="AL27" s="252"/>
      <c r="AM27" s="253"/>
      <c r="AN27" s="70"/>
      <c r="AO27" s="214"/>
      <c r="AP27" s="215"/>
      <c r="AQ27" s="215"/>
      <c r="AR27" s="215"/>
      <c r="AS27" s="215"/>
      <c r="AT27" s="21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x14ac:dyDescent="0.25">
      <c r="A28" s="70"/>
      <c r="B28" s="191"/>
      <c r="C28" s="191"/>
      <c r="D28" s="192"/>
      <c r="E28" s="232"/>
      <c r="F28" s="233"/>
      <c r="G28" s="233"/>
      <c r="H28" s="233"/>
      <c r="I28" s="234"/>
      <c r="J28" s="260" t="e">
        <f>IF(AND(#REF!="Media",#REF!="Leve"),CONCATENATE("R",#REF!),"")</f>
        <v>#REF!</v>
      </c>
      <c r="K28" s="261"/>
      <c r="L28" s="261" t="e">
        <f>IF(AND(#REF!="Media",#REF!="Leve"),CONCATENATE("R",#REF!),"")</f>
        <v>#REF!</v>
      </c>
      <c r="M28" s="261"/>
      <c r="N28" s="261" t="e">
        <f>IF(AND(#REF!="Media",#REF!="Leve"),CONCATENATE("R",#REF!),"")</f>
        <v>#REF!</v>
      </c>
      <c r="O28" s="262"/>
      <c r="P28" s="260" t="e">
        <f>IF(AND(#REF!="Media",#REF!="Menor"),CONCATENATE("R",#REF!),"")</f>
        <v>#REF!</v>
      </c>
      <c r="Q28" s="261"/>
      <c r="R28" s="261" t="e">
        <f>IF(AND(#REF!="Media",#REF!="Menor"),CONCATENATE("R",#REF!),"")</f>
        <v>#REF!</v>
      </c>
      <c r="S28" s="261"/>
      <c r="T28" s="261" t="e">
        <f>IF(AND(#REF!="Media",#REF!="Menor"),CONCATENATE("R",#REF!),"")</f>
        <v>#REF!</v>
      </c>
      <c r="U28" s="262"/>
      <c r="V28" s="260" t="e">
        <f>IF(AND(#REF!="Media",#REF!="Moderado"),CONCATENATE("R",#REF!),"")</f>
        <v>#REF!</v>
      </c>
      <c r="W28" s="261"/>
      <c r="X28" s="261" t="e">
        <f>IF(AND(#REF!="Media",#REF!="Moderado"),CONCATENATE("R",#REF!),"")</f>
        <v>#REF!</v>
      </c>
      <c r="Y28" s="261"/>
      <c r="Z28" s="261" t="e">
        <f>IF(AND(#REF!="Media",#REF!="Moderado"),CONCATENATE("R",#REF!),"")</f>
        <v>#REF!</v>
      </c>
      <c r="AA28" s="262"/>
      <c r="AB28" s="243" t="e">
        <f>IF(AND(#REF!="Media",#REF!="Mayor"),CONCATENATE("R",#REF!),"")</f>
        <v>#REF!</v>
      </c>
      <c r="AC28" s="240"/>
      <c r="AD28" s="238" t="e">
        <f>IF(AND(#REF!="Media",#REF!="Mayor"),CONCATENATE("R",#REF!),"")</f>
        <v>#REF!</v>
      </c>
      <c r="AE28" s="238"/>
      <c r="AF28" s="238" t="e">
        <f>IF(AND(#REF!="Media",#REF!="Mayor"),CONCATENATE("R",#REF!),"")</f>
        <v>#REF!</v>
      </c>
      <c r="AG28" s="239"/>
      <c r="AH28" s="251" t="e">
        <f>IF(AND(#REF!="Media",#REF!="Catastrófico"),CONCATENATE("R",#REF!),"")</f>
        <v>#REF!</v>
      </c>
      <c r="AI28" s="252"/>
      <c r="AJ28" s="252" t="e">
        <f>IF(AND(#REF!="Media",#REF!="Catastrófico"),CONCATENATE("R",#REF!),"")</f>
        <v>#REF!</v>
      </c>
      <c r="AK28" s="252"/>
      <c r="AL28" s="252" t="e">
        <f>IF(AND(#REF!="Media",#REF!="Catastrófico"),CONCATENATE("R",#REF!),"")</f>
        <v>#REF!</v>
      </c>
      <c r="AM28" s="253"/>
      <c r="AN28" s="70"/>
      <c r="AO28" s="214"/>
      <c r="AP28" s="215"/>
      <c r="AQ28" s="215"/>
      <c r="AR28" s="215"/>
      <c r="AS28" s="215"/>
      <c r="AT28" s="21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thickBot="1" x14ac:dyDescent="0.3">
      <c r="A29" s="70"/>
      <c r="B29" s="191"/>
      <c r="C29" s="191"/>
      <c r="D29" s="192"/>
      <c r="E29" s="235"/>
      <c r="F29" s="236"/>
      <c r="G29" s="236"/>
      <c r="H29" s="236"/>
      <c r="I29" s="237"/>
      <c r="J29" s="260"/>
      <c r="K29" s="261"/>
      <c r="L29" s="261"/>
      <c r="M29" s="261"/>
      <c r="N29" s="261"/>
      <c r="O29" s="262"/>
      <c r="P29" s="263"/>
      <c r="Q29" s="264"/>
      <c r="R29" s="264"/>
      <c r="S29" s="264"/>
      <c r="T29" s="264"/>
      <c r="U29" s="265"/>
      <c r="V29" s="263"/>
      <c r="W29" s="264"/>
      <c r="X29" s="264"/>
      <c r="Y29" s="264"/>
      <c r="Z29" s="264"/>
      <c r="AA29" s="265"/>
      <c r="AB29" s="248"/>
      <c r="AC29" s="249"/>
      <c r="AD29" s="249"/>
      <c r="AE29" s="249"/>
      <c r="AF29" s="249"/>
      <c r="AG29" s="250"/>
      <c r="AH29" s="254"/>
      <c r="AI29" s="255"/>
      <c r="AJ29" s="255"/>
      <c r="AK29" s="255"/>
      <c r="AL29" s="255"/>
      <c r="AM29" s="256"/>
      <c r="AN29" s="70"/>
      <c r="AO29" s="217"/>
      <c r="AP29" s="218"/>
      <c r="AQ29" s="218"/>
      <c r="AR29" s="218"/>
      <c r="AS29" s="218"/>
      <c r="AT29" s="21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x14ac:dyDescent="0.25">
      <c r="A30" s="70"/>
      <c r="B30" s="191"/>
      <c r="C30" s="191"/>
      <c r="D30" s="192"/>
      <c r="E30" s="229" t="s">
        <v>273</v>
      </c>
      <c r="F30" s="230"/>
      <c r="G30" s="230"/>
      <c r="H30" s="230"/>
      <c r="I30" s="230"/>
      <c r="J30" s="275" t="e">
        <f>IF(AND(#REF!="Baja",#REF!="Leve"),CONCATENATE("R",#REF!),"")</f>
        <v>#REF!</v>
      </c>
      <c r="K30" s="276"/>
      <c r="L30" s="276" t="e">
        <f>IF(AND(#REF!="Baja",#REF!="Leve"),CONCATENATE("R",#REF!),"")</f>
        <v>#REF!</v>
      </c>
      <c r="M30" s="276"/>
      <c r="N30" s="276" t="e">
        <f>IF(AND(#REF!="Baja",#REF!="Leve"),CONCATENATE("R",#REF!),"")</f>
        <v>#REF!</v>
      </c>
      <c r="O30" s="277"/>
      <c r="P30" s="267" t="e">
        <f>IF(AND(#REF!="Baja",#REF!="Menor"),CONCATENATE("R",#REF!),"")</f>
        <v>#REF!</v>
      </c>
      <c r="Q30" s="267"/>
      <c r="R30" s="267" t="e">
        <f>IF(AND(#REF!="Baja",#REF!="Menor"),CONCATENATE("R",#REF!),"")</f>
        <v>#REF!</v>
      </c>
      <c r="S30" s="267"/>
      <c r="T30" s="267" t="e">
        <f>IF(AND(#REF!="Baja",#REF!="Menor"),CONCATENATE("R",#REF!),"")</f>
        <v>#REF!</v>
      </c>
      <c r="U30" s="268"/>
      <c r="V30" s="266" t="e">
        <f>IF(AND(#REF!="Baja",#REF!="Moderado"),CONCATENATE("R",#REF!),"")</f>
        <v>#REF!</v>
      </c>
      <c r="W30" s="267"/>
      <c r="X30" s="267" t="e">
        <f>IF(AND(#REF!="Baja",#REF!="Moderado"),CONCATENATE("R",#REF!),"")</f>
        <v>#REF!</v>
      </c>
      <c r="Y30" s="267"/>
      <c r="Z30" s="267" t="e">
        <f>IF(AND(#REF!="Baja",#REF!="Moderado"),CONCATENATE("R",#REF!),"")</f>
        <v>#REF!</v>
      </c>
      <c r="AA30" s="268"/>
      <c r="AB30" s="241" t="e">
        <f>IF(AND(#REF!="Baja",#REF!="Mayor"),CONCATENATE("R",#REF!),"")</f>
        <v>#REF!</v>
      </c>
      <c r="AC30" s="242"/>
      <c r="AD30" s="242" t="e">
        <f>IF(AND(#REF!="Baja",#REF!="Mayor"),CONCATENATE("R",#REF!),"")</f>
        <v>#REF!</v>
      </c>
      <c r="AE30" s="242"/>
      <c r="AF30" s="242" t="e">
        <f>IF(AND(#REF!="Baja",#REF!="Mayor"),CONCATENATE("R",#REF!),"")</f>
        <v>#REF!</v>
      </c>
      <c r="AG30" s="244"/>
      <c r="AH30" s="257" t="e">
        <f>IF(AND(#REF!="Baja",#REF!="Catastrófico"),CONCATENATE("R",#REF!),"")</f>
        <v>#REF!</v>
      </c>
      <c r="AI30" s="258"/>
      <c r="AJ30" s="258" t="e">
        <f>IF(AND(#REF!="Baja",#REF!="Catastrófico"),CONCATENATE("R",#REF!),"")</f>
        <v>#REF!</v>
      </c>
      <c r="AK30" s="258"/>
      <c r="AL30" s="258" t="e">
        <f>IF(AND(#REF!="Baja",#REF!="Catastrófico"),CONCATENATE("R",#REF!),"")</f>
        <v>#REF!</v>
      </c>
      <c r="AM30" s="259"/>
      <c r="AN30" s="70"/>
      <c r="AO30" s="220" t="s">
        <v>274</v>
      </c>
      <c r="AP30" s="221"/>
      <c r="AQ30" s="221"/>
      <c r="AR30" s="221"/>
      <c r="AS30" s="221"/>
      <c r="AT30" s="22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x14ac:dyDescent="0.25">
      <c r="A31" s="70"/>
      <c r="B31" s="191"/>
      <c r="C31" s="191"/>
      <c r="D31" s="192"/>
      <c r="E31" s="232"/>
      <c r="F31" s="233"/>
      <c r="G31" s="233"/>
      <c r="H31" s="233"/>
      <c r="I31" s="246"/>
      <c r="J31" s="271"/>
      <c r="K31" s="269"/>
      <c r="L31" s="269"/>
      <c r="M31" s="269"/>
      <c r="N31" s="269"/>
      <c r="O31" s="270"/>
      <c r="P31" s="261"/>
      <c r="Q31" s="261"/>
      <c r="R31" s="261"/>
      <c r="S31" s="261"/>
      <c r="T31" s="261"/>
      <c r="U31" s="262"/>
      <c r="V31" s="260"/>
      <c r="W31" s="261"/>
      <c r="X31" s="261"/>
      <c r="Y31" s="261"/>
      <c r="Z31" s="261"/>
      <c r="AA31" s="262"/>
      <c r="AB31" s="243"/>
      <c r="AC31" s="240"/>
      <c r="AD31" s="240"/>
      <c r="AE31" s="240"/>
      <c r="AF31" s="240"/>
      <c r="AG31" s="239"/>
      <c r="AH31" s="251"/>
      <c r="AI31" s="252"/>
      <c r="AJ31" s="252"/>
      <c r="AK31" s="252"/>
      <c r="AL31" s="252"/>
      <c r="AM31" s="253"/>
      <c r="AN31" s="70"/>
      <c r="AO31" s="223"/>
      <c r="AP31" s="224"/>
      <c r="AQ31" s="224"/>
      <c r="AR31" s="224"/>
      <c r="AS31" s="224"/>
      <c r="AT31" s="225"/>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x14ac:dyDescent="0.25">
      <c r="A32" s="70"/>
      <c r="B32" s="191"/>
      <c r="C32" s="191"/>
      <c r="D32" s="192"/>
      <c r="E32" s="232"/>
      <c r="F32" s="233"/>
      <c r="G32" s="233"/>
      <c r="H32" s="233"/>
      <c r="I32" s="246"/>
      <c r="J32" s="271" t="e">
        <f>IF(AND(#REF!="Baja",#REF!="Leve"),CONCATENATE("R",#REF!),"")</f>
        <v>#REF!</v>
      </c>
      <c r="K32" s="269"/>
      <c r="L32" s="269" t="e">
        <f>IF(AND(#REF!="Baja",#REF!="Leve"),CONCATENATE("R",#REF!),"")</f>
        <v>#REF!</v>
      </c>
      <c r="M32" s="269"/>
      <c r="N32" s="269" t="e">
        <f>IF(AND(#REF!="Baja",#REF!="Leve"),CONCATENATE("R",#REF!),"")</f>
        <v>#REF!</v>
      </c>
      <c r="O32" s="270"/>
      <c r="P32" s="261" t="e">
        <f>IF(AND(#REF!="Baja",#REF!="Menor"),CONCATENATE("R",#REF!),"")</f>
        <v>#REF!</v>
      </c>
      <c r="Q32" s="261"/>
      <c r="R32" s="261" t="e">
        <f>IF(AND(#REF!="Baja",#REF!="Menor"),CONCATENATE("R",#REF!),"")</f>
        <v>#REF!</v>
      </c>
      <c r="S32" s="261"/>
      <c r="T32" s="261" t="e">
        <f>IF(AND(#REF!="Baja",#REF!="Menor"),CONCATENATE("R",#REF!),"")</f>
        <v>#REF!</v>
      </c>
      <c r="U32" s="262"/>
      <c r="V32" s="260" t="e">
        <f>IF(AND(#REF!="Baja",#REF!="Moderado"),CONCATENATE("R",#REF!),"")</f>
        <v>#REF!</v>
      </c>
      <c r="W32" s="261"/>
      <c r="X32" s="261" t="e">
        <f>IF(AND(#REF!="Baja",#REF!="Moderado"),CONCATENATE("R",#REF!),"")</f>
        <v>#REF!</v>
      </c>
      <c r="Y32" s="261"/>
      <c r="Z32" s="261" t="e">
        <f>IF(AND(#REF!="Baja",#REF!="Moderado"),CONCATENATE("R",#REF!),"")</f>
        <v>#REF!</v>
      </c>
      <c r="AA32" s="262"/>
      <c r="AB32" s="243" t="e">
        <f>IF(AND(#REF!="Baja",#REF!="Mayor"),CONCATENATE("R",#REF!),"")</f>
        <v>#REF!</v>
      </c>
      <c r="AC32" s="240"/>
      <c r="AD32" s="238" t="e">
        <f>IF(AND(#REF!="Baja",#REF!="Mayor"),CONCATENATE("R",#REF!),"")</f>
        <v>#REF!</v>
      </c>
      <c r="AE32" s="238"/>
      <c r="AF32" s="238" t="e">
        <f>IF(AND(#REF!="Baja",#REF!="Mayor"),CONCATENATE("R",#REF!),"")</f>
        <v>#REF!</v>
      </c>
      <c r="AG32" s="239"/>
      <c r="AH32" s="251" t="e">
        <f>IF(AND(#REF!="Baja",#REF!="Catastrófico"),CONCATENATE("R",#REF!),"")</f>
        <v>#REF!</v>
      </c>
      <c r="AI32" s="252"/>
      <c r="AJ32" s="252" t="e">
        <f>IF(AND(#REF!="Baja",#REF!="Catastrófico"),CONCATENATE("R",#REF!),"")</f>
        <v>#REF!</v>
      </c>
      <c r="AK32" s="252"/>
      <c r="AL32" s="252" t="e">
        <f>IF(AND(#REF!="Baja",#REF!="Catastrófico"),CONCATENATE("R",#REF!),"")</f>
        <v>#REF!</v>
      </c>
      <c r="AM32" s="253"/>
      <c r="AN32" s="70"/>
      <c r="AO32" s="223"/>
      <c r="AP32" s="224"/>
      <c r="AQ32" s="224"/>
      <c r="AR32" s="224"/>
      <c r="AS32" s="224"/>
      <c r="AT32" s="225"/>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x14ac:dyDescent="0.25">
      <c r="A33" s="70"/>
      <c r="B33" s="191"/>
      <c r="C33" s="191"/>
      <c r="D33" s="192"/>
      <c r="E33" s="232"/>
      <c r="F33" s="233"/>
      <c r="G33" s="233"/>
      <c r="H33" s="233"/>
      <c r="I33" s="246"/>
      <c r="J33" s="271"/>
      <c r="K33" s="269"/>
      <c r="L33" s="269"/>
      <c r="M33" s="269"/>
      <c r="N33" s="269"/>
      <c r="O33" s="270"/>
      <c r="P33" s="261"/>
      <c r="Q33" s="261"/>
      <c r="R33" s="261"/>
      <c r="S33" s="261"/>
      <c r="T33" s="261"/>
      <c r="U33" s="262"/>
      <c r="V33" s="260"/>
      <c r="W33" s="261"/>
      <c r="X33" s="261"/>
      <c r="Y33" s="261"/>
      <c r="Z33" s="261"/>
      <c r="AA33" s="262"/>
      <c r="AB33" s="243"/>
      <c r="AC33" s="240"/>
      <c r="AD33" s="238"/>
      <c r="AE33" s="238"/>
      <c r="AF33" s="238"/>
      <c r="AG33" s="239"/>
      <c r="AH33" s="251"/>
      <c r="AI33" s="252"/>
      <c r="AJ33" s="252"/>
      <c r="AK33" s="252"/>
      <c r="AL33" s="252"/>
      <c r="AM33" s="253"/>
      <c r="AN33" s="70"/>
      <c r="AO33" s="223"/>
      <c r="AP33" s="224"/>
      <c r="AQ33" s="224"/>
      <c r="AR33" s="224"/>
      <c r="AS33" s="224"/>
      <c r="AT33" s="225"/>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x14ac:dyDescent="0.25">
      <c r="A34" s="70"/>
      <c r="B34" s="191"/>
      <c r="C34" s="191"/>
      <c r="D34" s="192"/>
      <c r="E34" s="232"/>
      <c r="F34" s="233"/>
      <c r="G34" s="233"/>
      <c r="H34" s="233"/>
      <c r="I34" s="246"/>
      <c r="J34" s="271" t="e">
        <f>IF(AND(#REF!="Baja",#REF!="Leve"),CONCATENATE("R",#REF!),"")</f>
        <v>#REF!</v>
      </c>
      <c r="K34" s="269"/>
      <c r="L34" s="269" t="e">
        <f>IF(AND(#REF!="Baja",#REF!="Leve"),CONCATENATE("R",#REF!),"")</f>
        <v>#REF!</v>
      </c>
      <c r="M34" s="269"/>
      <c r="N34" s="269" t="e">
        <f>IF(AND(#REF!="Baja",#REF!="Leve"),CONCATENATE("R",#REF!),"")</f>
        <v>#REF!</v>
      </c>
      <c r="O34" s="270"/>
      <c r="P34" s="261" t="e">
        <f>IF(AND(#REF!="Baja",#REF!="Menor"),CONCATENATE("R",#REF!),"")</f>
        <v>#REF!</v>
      </c>
      <c r="Q34" s="261"/>
      <c r="R34" s="261" t="e">
        <f>IF(AND(#REF!="Baja",#REF!="Menor"),CONCATENATE("R",#REF!),"")</f>
        <v>#REF!</v>
      </c>
      <c r="S34" s="261"/>
      <c r="T34" s="261" t="e">
        <f>IF(AND(#REF!="Baja",#REF!="Menor"),CONCATENATE("R",#REF!),"")</f>
        <v>#REF!</v>
      </c>
      <c r="U34" s="262"/>
      <c r="V34" s="260" t="e">
        <f>IF(AND(#REF!="Baja",#REF!="Moderado"),CONCATENATE("R",#REF!),"")</f>
        <v>#REF!</v>
      </c>
      <c r="W34" s="261"/>
      <c r="X34" s="261" t="e">
        <f>IF(AND(#REF!="Baja",#REF!="Moderado"),CONCATENATE("R",#REF!),"")</f>
        <v>#REF!</v>
      </c>
      <c r="Y34" s="261"/>
      <c r="Z34" s="261" t="e">
        <f>IF(AND(#REF!="Baja",#REF!="Moderado"),CONCATENATE("R",#REF!),"")</f>
        <v>#REF!</v>
      </c>
      <c r="AA34" s="262"/>
      <c r="AB34" s="243" t="e">
        <f>IF(AND(#REF!="Baja",#REF!="Mayor"),CONCATENATE("R",#REF!),"")</f>
        <v>#REF!</v>
      </c>
      <c r="AC34" s="240"/>
      <c r="AD34" s="238" t="e">
        <f>IF(AND(#REF!="Baja",#REF!="Mayor"),CONCATENATE("R",#REF!),"")</f>
        <v>#REF!</v>
      </c>
      <c r="AE34" s="238"/>
      <c r="AF34" s="238" t="e">
        <f>IF(AND(#REF!="Baja",#REF!="Mayor"),CONCATENATE("R",#REF!),"")</f>
        <v>#REF!</v>
      </c>
      <c r="AG34" s="239"/>
      <c r="AH34" s="251" t="e">
        <f>IF(AND(#REF!="Baja",#REF!="Catastrófico"),CONCATENATE("R",#REF!),"")</f>
        <v>#REF!</v>
      </c>
      <c r="AI34" s="252"/>
      <c r="AJ34" s="252" t="e">
        <f>IF(AND(#REF!="Baja",#REF!="Catastrófico"),CONCATENATE("R",#REF!),"")</f>
        <v>#REF!</v>
      </c>
      <c r="AK34" s="252"/>
      <c r="AL34" s="252" t="e">
        <f>IF(AND(#REF!="Baja",#REF!="Catastrófico"),CONCATENATE("R",#REF!),"")</f>
        <v>#REF!</v>
      </c>
      <c r="AM34" s="253"/>
      <c r="AN34" s="70"/>
      <c r="AO34" s="223"/>
      <c r="AP34" s="224"/>
      <c r="AQ34" s="224"/>
      <c r="AR34" s="224"/>
      <c r="AS34" s="224"/>
      <c r="AT34" s="225"/>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x14ac:dyDescent="0.25">
      <c r="A35" s="70"/>
      <c r="B35" s="191"/>
      <c r="C35" s="191"/>
      <c r="D35" s="192"/>
      <c r="E35" s="232"/>
      <c r="F35" s="233"/>
      <c r="G35" s="233"/>
      <c r="H35" s="233"/>
      <c r="I35" s="246"/>
      <c r="J35" s="271"/>
      <c r="K35" s="269"/>
      <c r="L35" s="269"/>
      <c r="M35" s="269"/>
      <c r="N35" s="269"/>
      <c r="O35" s="270"/>
      <c r="P35" s="261"/>
      <c r="Q35" s="261"/>
      <c r="R35" s="261"/>
      <c r="S35" s="261"/>
      <c r="T35" s="261"/>
      <c r="U35" s="262"/>
      <c r="V35" s="260"/>
      <c r="W35" s="261"/>
      <c r="X35" s="261"/>
      <c r="Y35" s="261"/>
      <c r="Z35" s="261"/>
      <c r="AA35" s="262"/>
      <c r="AB35" s="243"/>
      <c r="AC35" s="240"/>
      <c r="AD35" s="238"/>
      <c r="AE35" s="238"/>
      <c r="AF35" s="238"/>
      <c r="AG35" s="239"/>
      <c r="AH35" s="251"/>
      <c r="AI35" s="252"/>
      <c r="AJ35" s="252"/>
      <c r="AK35" s="252"/>
      <c r="AL35" s="252"/>
      <c r="AM35" s="253"/>
      <c r="AN35" s="70"/>
      <c r="AO35" s="223"/>
      <c r="AP35" s="224"/>
      <c r="AQ35" s="224"/>
      <c r="AR35" s="224"/>
      <c r="AS35" s="224"/>
      <c r="AT35" s="22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x14ac:dyDescent="0.25">
      <c r="A36" s="70"/>
      <c r="B36" s="191"/>
      <c r="C36" s="191"/>
      <c r="D36" s="192"/>
      <c r="E36" s="232"/>
      <c r="F36" s="233"/>
      <c r="G36" s="233"/>
      <c r="H36" s="233"/>
      <c r="I36" s="246"/>
      <c r="J36" s="271" t="e">
        <f>IF(AND(#REF!="Baja",#REF!="Leve"),CONCATENATE("R",#REF!),"")</f>
        <v>#REF!</v>
      </c>
      <c r="K36" s="269"/>
      <c r="L36" s="269" t="e">
        <f>IF(AND(#REF!="Baja",#REF!="Leve"),CONCATENATE("R",#REF!),"")</f>
        <v>#REF!</v>
      </c>
      <c r="M36" s="269"/>
      <c r="N36" s="269" t="e">
        <f>IF(AND(#REF!="Baja",#REF!="Leve"),CONCATENATE("R",#REF!),"")</f>
        <v>#REF!</v>
      </c>
      <c r="O36" s="270"/>
      <c r="P36" s="261" t="e">
        <f>IF(AND(#REF!="Baja",#REF!="Menor"),CONCATENATE("R",#REF!),"")</f>
        <v>#REF!</v>
      </c>
      <c r="Q36" s="261"/>
      <c r="R36" s="261" t="e">
        <f>IF(AND(#REF!="Baja",#REF!="Menor"),CONCATENATE("R",#REF!),"")</f>
        <v>#REF!</v>
      </c>
      <c r="S36" s="261"/>
      <c r="T36" s="261" t="e">
        <f>IF(AND(#REF!="Baja",#REF!="Menor"),CONCATENATE("R",#REF!),"")</f>
        <v>#REF!</v>
      </c>
      <c r="U36" s="262"/>
      <c r="V36" s="260" t="e">
        <f>IF(AND(#REF!="Baja",#REF!="Moderado"),CONCATENATE("R",#REF!),"")</f>
        <v>#REF!</v>
      </c>
      <c r="W36" s="261"/>
      <c r="X36" s="261" t="e">
        <f>IF(AND(#REF!="Baja",#REF!="Moderado"),CONCATENATE("R",#REF!),"")</f>
        <v>#REF!</v>
      </c>
      <c r="Y36" s="261"/>
      <c r="Z36" s="261" t="e">
        <f>IF(AND(#REF!="Baja",#REF!="Moderado"),CONCATENATE("R",#REF!),"")</f>
        <v>#REF!</v>
      </c>
      <c r="AA36" s="262"/>
      <c r="AB36" s="243" t="e">
        <f>IF(AND(#REF!="Baja",#REF!="Mayor"),CONCATENATE("R",#REF!),"")</f>
        <v>#REF!</v>
      </c>
      <c r="AC36" s="240"/>
      <c r="AD36" s="238" t="e">
        <f>IF(AND(#REF!="Baja",#REF!="Mayor"),CONCATENATE("R",#REF!),"")</f>
        <v>#REF!</v>
      </c>
      <c r="AE36" s="238"/>
      <c r="AF36" s="238" t="e">
        <f>IF(AND(#REF!="Baja",#REF!="Mayor"),CONCATENATE("R",#REF!),"")</f>
        <v>#REF!</v>
      </c>
      <c r="AG36" s="239"/>
      <c r="AH36" s="251" t="e">
        <f>IF(AND(#REF!="Baja",#REF!="Catastrófico"),CONCATENATE("R",#REF!),"")</f>
        <v>#REF!</v>
      </c>
      <c r="AI36" s="252"/>
      <c r="AJ36" s="252" t="e">
        <f>IF(AND(#REF!="Baja",#REF!="Catastrófico"),CONCATENATE("R",#REF!),"")</f>
        <v>#REF!</v>
      </c>
      <c r="AK36" s="252"/>
      <c r="AL36" s="252" t="e">
        <f>IF(AND(#REF!="Baja",#REF!="Catastrófico"),CONCATENATE("R",#REF!),"")</f>
        <v>#REF!</v>
      </c>
      <c r="AM36" s="253"/>
      <c r="AN36" s="70"/>
      <c r="AO36" s="223"/>
      <c r="AP36" s="224"/>
      <c r="AQ36" s="224"/>
      <c r="AR36" s="224"/>
      <c r="AS36" s="224"/>
      <c r="AT36" s="225"/>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thickBot="1" x14ac:dyDescent="0.3">
      <c r="A37" s="70"/>
      <c r="B37" s="191"/>
      <c r="C37" s="191"/>
      <c r="D37" s="192"/>
      <c r="E37" s="235"/>
      <c r="F37" s="236"/>
      <c r="G37" s="236"/>
      <c r="H37" s="236"/>
      <c r="I37" s="236"/>
      <c r="J37" s="272"/>
      <c r="K37" s="273"/>
      <c r="L37" s="273"/>
      <c r="M37" s="273"/>
      <c r="N37" s="273"/>
      <c r="O37" s="274"/>
      <c r="P37" s="264"/>
      <c r="Q37" s="264"/>
      <c r="R37" s="264"/>
      <c r="S37" s="264"/>
      <c r="T37" s="264"/>
      <c r="U37" s="265"/>
      <c r="V37" s="263"/>
      <c r="W37" s="264"/>
      <c r="X37" s="264"/>
      <c r="Y37" s="264"/>
      <c r="Z37" s="264"/>
      <c r="AA37" s="265"/>
      <c r="AB37" s="248"/>
      <c r="AC37" s="249"/>
      <c r="AD37" s="249"/>
      <c r="AE37" s="249"/>
      <c r="AF37" s="249"/>
      <c r="AG37" s="250"/>
      <c r="AH37" s="254"/>
      <c r="AI37" s="255"/>
      <c r="AJ37" s="255"/>
      <c r="AK37" s="255"/>
      <c r="AL37" s="255"/>
      <c r="AM37" s="256"/>
      <c r="AN37" s="70"/>
      <c r="AO37" s="226"/>
      <c r="AP37" s="227"/>
      <c r="AQ37" s="227"/>
      <c r="AR37" s="227"/>
      <c r="AS37" s="227"/>
      <c r="AT37" s="228"/>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x14ac:dyDescent="0.25">
      <c r="A38" s="70"/>
      <c r="B38" s="191"/>
      <c r="C38" s="191"/>
      <c r="D38" s="192"/>
      <c r="E38" s="229" t="s">
        <v>275</v>
      </c>
      <c r="F38" s="230"/>
      <c r="G38" s="230"/>
      <c r="H38" s="230"/>
      <c r="I38" s="231"/>
      <c r="J38" s="275" t="e">
        <f>IF(AND(#REF!="Muy Baja",#REF!="Leve"),CONCATENATE("R",#REF!),"")</f>
        <v>#REF!</v>
      </c>
      <c r="K38" s="276"/>
      <c r="L38" s="276" t="e">
        <f>IF(AND(#REF!="Muy Baja",#REF!="Leve"),CONCATENATE("R",#REF!),"")</f>
        <v>#REF!</v>
      </c>
      <c r="M38" s="276"/>
      <c r="N38" s="276" t="e">
        <f>IF(AND(#REF!="Muy Baja",#REF!="Leve"),CONCATENATE("R",#REF!),"")</f>
        <v>#REF!</v>
      </c>
      <c r="O38" s="277"/>
      <c r="P38" s="275" t="e">
        <f>IF(AND(#REF!="Muy Baja",#REF!="Menor"),CONCATENATE("R",#REF!),"")</f>
        <v>#REF!</v>
      </c>
      <c r="Q38" s="276"/>
      <c r="R38" s="276" t="e">
        <f>IF(AND(#REF!="Muy Baja",#REF!="Menor"),CONCATENATE("R",#REF!),"")</f>
        <v>#REF!</v>
      </c>
      <c r="S38" s="276"/>
      <c r="T38" s="276" t="e">
        <f>IF(AND(#REF!="Muy Baja",#REF!="Menor"),CONCATENATE("R",#REF!),"")</f>
        <v>#REF!</v>
      </c>
      <c r="U38" s="277"/>
      <c r="V38" s="266" t="e">
        <f>IF(AND(#REF!="Muy Baja",#REF!="Moderado"),CONCATENATE("R",#REF!),"")</f>
        <v>#REF!</v>
      </c>
      <c r="W38" s="267"/>
      <c r="X38" s="267" t="e">
        <f>IF(AND(#REF!="Muy Baja",#REF!="Moderado"),CONCATENATE("R",#REF!),"")</f>
        <v>#REF!</v>
      </c>
      <c r="Y38" s="267"/>
      <c r="Z38" s="267" t="e">
        <f>IF(AND(#REF!="Muy Baja",#REF!="Moderado"),CONCATENATE("R",#REF!),"")</f>
        <v>#REF!</v>
      </c>
      <c r="AA38" s="268"/>
      <c r="AB38" s="241" t="e">
        <f>IF(AND(#REF!="Muy Baja",#REF!="Mayor"),CONCATENATE("R",#REF!),"")</f>
        <v>#REF!</v>
      </c>
      <c r="AC38" s="242"/>
      <c r="AD38" s="242" t="e">
        <f>IF(AND(#REF!="Muy Baja",#REF!="Mayor"),CONCATENATE("R",#REF!),"")</f>
        <v>#REF!</v>
      </c>
      <c r="AE38" s="242"/>
      <c r="AF38" s="242" t="e">
        <f>IF(AND(#REF!="Muy Baja",#REF!="Mayor"),CONCATENATE("R",#REF!),"")</f>
        <v>#REF!</v>
      </c>
      <c r="AG38" s="244"/>
      <c r="AH38" s="257" t="e">
        <f>IF(AND(#REF!="Muy Baja",#REF!="Catastrófico"),CONCATENATE("R",#REF!),"")</f>
        <v>#REF!</v>
      </c>
      <c r="AI38" s="258"/>
      <c r="AJ38" s="258" t="e">
        <f>IF(AND(#REF!="Muy Baja",#REF!="Catastrófico"),CONCATENATE("R",#REF!),"")</f>
        <v>#REF!</v>
      </c>
      <c r="AK38" s="258"/>
      <c r="AL38" s="258" t="e">
        <f>IF(AND(#REF!="Muy Baja",#REF!="Catastrófico"),CONCATENATE("R",#REF!),"")</f>
        <v>#REF!</v>
      </c>
      <c r="AM38" s="259"/>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x14ac:dyDescent="0.25">
      <c r="A39" s="70"/>
      <c r="B39" s="191"/>
      <c r="C39" s="191"/>
      <c r="D39" s="192"/>
      <c r="E39" s="232"/>
      <c r="F39" s="233"/>
      <c r="G39" s="233"/>
      <c r="H39" s="233"/>
      <c r="I39" s="234"/>
      <c r="J39" s="271"/>
      <c r="K39" s="269"/>
      <c r="L39" s="269"/>
      <c r="M39" s="269"/>
      <c r="N39" s="269"/>
      <c r="O39" s="270"/>
      <c r="P39" s="271"/>
      <c r="Q39" s="269"/>
      <c r="R39" s="269"/>
      <c r="S39" s="269"/>
      <c r="T39" s="269"/>
      <c r="U39" s="270"/>
      <c r="V39" s="260"/>
      <c r="W39" s="261"/>
      <c r="X39" s="261"/>
      <c r="Y39" s="261"/>
      <c r="Z39" s="261"/>
      <c r="AA39" s="262"/>
      <c r="AB39" s="243"/>
      <c r="AC39" s="240"/>
      <c r="AD39" s="240"/>
      <c r="AE39" s="240"/>
      <c r="AF39" s="240"/>
      <c r="AG39" s="239"/>
      <c r="AH39" s="251"/>
      <c r="AI39" s="252"/>
      <c r="AJ39" s="252"/>
      <c r="AK39" s="252"/>
      <c r="AL39" s="252"/>
      <c r="AM39" s="253"/>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x14ac:dyDescent="0.25">
      <c r="A40" s="70"/>
      <c r="B40" s="191"/>
      <c r="C40" s="191"/>
      <c r="D40" s="192"/>
      <c r="E40" s="232"/>
      <c r="F40" s="233"/>
      <c r="G40" s="233"/>
      <c r="H40" s="233"/>
      <c r="I40" s="234"/>
      <c r="J40" s="271" t="e">
        <f>IF(AND(#REF!="Muy Baja",#REF!="Leve"),CONCATENATE("R",#REF!),"")</f>
        <v>#REF!</v>
      </c>
      <c r="K40" s="269"/>
      <c r="L40" s="269" t="e">
        <f>IF(AND(#REF!="Muy Baja",#REF!="Leve"),CONCATENATE("R",#REF!),"")</f>
        <v>#REF!</v>
      </c>
      <c r="M40" s="269"/>
      <c r="N40" s="269" t="e">
        <f>IF(AND(#REF!="Muy Baja",#REF!="Leve"),CONCATENATE("R",#REF!),"")</f>
        <v>#REF!</v>
      </c>
      <c r="O40" s="270"/>
      <c r="P40" s="271" t="e">
        <f>IF(AND(#REF!="Muy Baja",#REF!="Menor"),CONCATENATE("R",#REF!),"")</f>
        <v>#REF!</v>
      </c>
      <c r="Q40" s="269"/>
      <c r="R40" s="269" t="e">
        <f>IF(AND(#REF!="Muy Baja",#REF!="Menor"),CONCATENATE("R",#REF!),"")</f>
        <v>#REF!</v>
      </c>
      <c r="S40" s="269"/>
      <c r="T40" s="269" t="e">
        <f>IF(AND(#REF!="Muy Baja",#REF!="Menor"),CONCATENATE("R",#REF!),"")</f>
        <v>#REF!</v>
      </c>
      <c r="U40" s="270"/>
      <c r="V40" s="260" t="e">
        <f>IF(AND(#REF!="Muy Baja",#REF!="Moderado"),CONCATENATE("R",#REF!),"")</f>
        <v>#REF!</v>
      </c>
      <c r="W40" s="261"/>
      <c r="X40" s="261" t="e">
        <f>IF(AND(#REF!="Muy Baja",#REF!="Moderado"),CONCATENATE("R",#REF!),"")</f>
        <v>#REF!</v>
      </c>
      <c r="Y40" s="261"/>
      <c r="Z40" s="261" t="e">
        <f>IF(AND(#REF!="Muy Baja",#REF!="Moderado"),CONCATENATE("R",#REF!),"")</f>
        <v>#REF!</v>
      </c>
      <c r="AA40" s="262"/>
      <c r="AB40" s="243" t="e">
        <f>IF(AND(#REF!="Muy Baja",#REF!="Mayor"),CONCATENATE("R",#REF!),"")</f>
        <v>#REF!</v>
      </c>
      <c r="AC40" s="240"/>
      <c r="AD40" s="238" t="e">
        <f>IF(AND(#REF!="Muy Baja",#REF!="Mayor"),CONCATENATE("R",#REF!),"")</f>
        <v>#REF!</v>
      </c>
      <c r="AE40" s="238"/>
      <c r="AF40" s="238" t="e">
        <f>IF(AND(#REF!="Muy Baja",#REF!="Mayor"),CONCATENATE("R",#REF!),"")</f>
        <v>#REF!</v>
      </c>
      <c r="AG40" s="239"/>
      <c r="AH40" s="251" t="e">
        <f>IF(AND(#REF!="Muy Baja",#REF!="Catastrófico"),CONCATENATE("R",#REF!),"")</f>
        <v>#REF!</v>
      </c>
      <c r="AI40" s="252"/>
      <c r="AJ40" s="252" t="e">
        <f>IF(AND(#REF!="Muy Baja",#REF!="Catastrófico"),CONCATENATE("R",#REF!),"")</f>
        <v>#REF!</v>
      </c>
      <c r="AK40" s="252"/>
      <c r="AL40" s="252" t="e">
        <f>IF(AND(#REF!="Muy Baja",#REF!="Catastrófico"),CONCATENATE("R",#REF!),"")</f>
        <v>#REF!</v>
      </c>
      <c r="AM40" s="253"/>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x14ac:dyDescent="0.25">
      <c r="A41" s="70"/>
      <c r="B41" s="191"/>
      <c r="C41" s="191"/>
      <c r="D41" s="192"/>
      <c r="E41" s="232"/>
      <c r="F41" s="233"/>
      <c r="G41" s="233"/>
      <c r="H41" s="233"/>
      <c r="I41" s="234"/>
      <c r="J41" s="271"/>
      <c r="K41" s="269"/>
      <c r="L41" s="269"/>
      <c r="M41" s="269"/>
      <c r="N41" s="269"/>
      <c r="O41" s="270"/>
      <c r="P41" s="271"/>
      <c r="Q41" s="269"/>
      <c r="R41" s="269"/>
      <c r="S41" s="269"/>
      <c r="T41" s="269"/>
      <c r="U41" s="270"/>
      <c r="V41" s="260"/>
      <c r="W41" s="261"/>
      <c r="X41" s="261"/>
      <c r="Y41" s="261"/>
      <c r="Z41" s="261"/>
      <c r="AA41" s="262"/>
      <c r="AB41" s="243"/>
      <c r="AC41" s="240"/>
      <c r="AD41" s="238"/>
      <c r="AE41" s="238"/>
      <c r="AF41" s="238"/>
      <c r="AG41" s="239"/>
      <c r="AH41" s="251"/>
      <c r="AI41" s="252"/>
      <c r="AJ41" s="252"/>
      <c r="AK41" s="252"/>
      <c r="AL41" s="252"/>
      <c r="AM41" s="253"/>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x14ac:dyDescent="0.25">
      <c r="A42" s="70"/>
      <c r="B42" s="191"/>
      <c r="C42" s="191"/>
      <c r="D42" s="192"/>
      <c r="E42" s="232"/>
      <c r="F42" s="233"/>
      <c r="G42" s="233"/>
      <c r="H42" s="233"/>
      <c r="I42" s="234"/>
      <c r="J42" s="271" t="e">
        <f>IF(AND(#REF!="Muy Baja",#REF!="Leve"),CONCATENATE("R",#REF!),"")</f>
        <v>#REF!</v>
      </c>
      <c r="K42" s="269"/>
      <c r="L42" s="269" t="e">
        <f>IF(AND(#REF!="Muy Baja",#REF!="Leve"),CONCATENATE("R",#REF!),"")</f>
        <v>#REF!</v>
      </c>
      <c r="M42" s="269"/>
      <c r="N42" s="269" t="e">
        <f>IF(AND(#REF!="Muy Baja",#REF!="Leve"),CONCATENATE("R",#REF!),"")</f>
        <v>#REF!</v>
      </c>
      <c r="O42" s="270"/>
      <c r="P42" s="271" t="e">
        <f>IF(AND(#REF!="Muy Baja",#REF!="Menor"),CONCATENATE("R",#REF!),"")</f>
        <v>#REF!</v>
      </c>
      <c r="Q42" s="269"/>
      <c r="R42" s="269" t="e">
        <f>IF(AND(#REF!="Muy Baja",#REF!="Menor"),CONCATENATE("R",#REF!),"")</f>
        <v>#REF!</v>
      </c>
      <c r="S42" s="269"/>
      <c r="T42" s="269" t="e">
        <f>IF(AND(#REF!="Muy Baja",#REF!="Menor"),CONCATENATE("R",#REF!),"")</f>
        <v>#REF!</v>
      </c>
      <c r="U42" s="270"/>
      <c r="V42" s="260" t="e">
        <f>IF(AND(#REF!="Muy Baja",#REF!="Moderado"),CONCATENATE("R",#REF!),"")</f>
        <v>#REF!</v>
      </c>
      <c r="W42" s="261"/>
      <c r="X42" s="261" t="e">
        <f>IF(AND(#REF!="Muy Baja",#REF!="Moderado"),CONCATENATE("R",#REF!),"")</f>
        <v>#REF!</v>
      </c>
      <c r="Y42" s="261"/>
      <c r="Z42" s="261" t="e">
        <f>IF(AND(#REF!="Muy Baja",#REF!="Moderado"),CONCATENATE("R",#REF!),"")</f>
        <v>#REF!</v>
      </c>
      <c r="AA42" s="262"/>
      <c r="AB42" s="243" t="e">
        <f>IF(AND(#REF!="Muy Baja",#REF!="Mayor"),CONCATENATE("R",#REF!),"")</f>
        <v>#REF!</v>
      </c>
      <c r="AC42" s="240"/>
      <c r="AD42" s="238" t="e">
        <f>IF(AND(#REF!="Muy Baja",#REF!="Mayor"),CONCATENATE("R",#REF!),"")</f>
        <v>#REF!</v>
      </c>
      <c r="AE42" s="238"/>
      <c r="AF42" s="238" t="e">
        <f>IF(AND(#REF!="Muy Baja",#REF!="Mayor"),CONCATENATE("R",#REF!),"")</f>
        <v>#REF!</v>
      </c>
      <c r="AG42" s="239"/>
      <c r="AH42" s="251" t="e">
        <f>IF(AND(#REF!="Muy Baja",#REF!="Catastrófico"),CONCATENATE("R",#REF!),"")</f>
        <v>#REF!</v>
      </c>
      <c r="AI42" s="252"/>
      <c r="AJ42" s="252" t="e">
        <f>IF(AND(#REF!="Muy Baja",#REF!="Catastrófico"),CONCATENATE("R",#REF!),"")</f>
        <v>#REF!</v>
      </c>
      <c r="AK42" s="252"/>
      <c r="AL42" s="252" t="e">
        <f>IF(AND(#REF!="Muy Baja",#REF!="Catastrófico"),CONCATENATE("R",#REF!),"")</f>
        <v>#REF!</v>
      </c>
      <c r="AM42" s="253"/>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x14ac:dyDescent="0.25">
      <c r="A43" s="70"/>
      <c r="B43" s="191"/>
      <c r="C43" s="191"/>
      <c r="D43" s="192"/>
      <c r="E43" s="232"/>
      <c r="F43" s="233"/>
      <c r="G43" s="233"/>
      <c r="H43" s="233"/>
      <c r="I43" s="234"/>
      <c r="J43" s="271"/>
      <c r="K43" s="269"/>
      <c r="L43" s="269"/>
      <c r="M43" s="269"/>
      <c r="N43" s="269"/>
      <c r="O43" s="270"/>
      <c r="P43" s="271"/>
      <c r="Q43" s="269"/>
      <c r="R43" s="269"/>
      <c r="S43" s="269"/>
      <c r="T43" s="269"/>
      <c r="U43" s="270"/>
      <c r="V43" s="260"/>
      <c r="W43" s="261"/>
      <c r="X43" s="261"/>
      <c r="Y43" s="261"/>
      <c r="Z43" s="261"/>
      <c r="AA43" s="262"/>
      <c r="AB43" s="243"/>
      <c r="AC43" s="240"/>
      <c r="AD43" s="238"/>
      <c r="AE43" s="238"/>
      <c r="AF43" s="238"/>
      <c r="AG43" s="239"/>
      <c r="AH43" s="251"/>
      <c r="AI43" s="252"/>
      <c r="AJ43" s="252"/>
      <c r="AK43" s="252"/>
      <c r="AL43" s="252"/>
      <c r="AM43" s="253"/>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x14ac:dyDescent="0.25">
      <c r="A44" s="70"/>
      <c r="B44" s="191"/>
      <c r="C44" s="191"/>
      <c r="D44" s="192"/>
      <c r="E44" s="232"/>
      <c r="F44" s="233"/>
      <c r="G44" s="233"/>
      <c r="H44" s="233"/>
      <c r="I44" s="234"/>
      <c r="J44" s="271" t="e">
        <f>IF(AND(#REF!="Muy Baja",#REF!="Leve"),CONCATENATE("R",#REF!),"")</f>
        <v>#REF!</v>
      </c>
      <c r="K44" s="269"/>
      <c r="L44" s="269" t="e">
        <f>IF(AND(#REF!="Muy Baja",#REF!="Leve"),CONCATENATE("R",#REF!),"")</f>
        <v>#REF!</v>
      </c>
      <c r="M44" s="269"/>
      <c r="N44" s="269" t="e">
        <f>IF(AND(#REF!="Muy Baja",#REF!="Leve"),CONCATENATE("R",#REF!),"")</f>
        <v>#REF!</v>
      </c>
      <c r="O44" s="270"/>
      <c r="P44" s="271" t="e">
        <f>IF(AND(#REF!="Muy Baja",#REF!="Menor"),CONCATENATE("R",#REF!),"")</f>
        <v>#REF!</v>
      </c>
      <c r="Q44" s="269"/>
      <c r="R44" s="269" t="e">
        <f>IF(AND(#REF!="Muy Baja",#REF!="Menor"),CONCATENATE("R",#REF!),"")</f>
        <v>#REF!</v>
      </c>
      <c r="S44" s="269"/>
      <c r="T44" s="269" t="e">
        <f>IF(AND(#REF!="Muy Baja",#REF!="Menor"),CONCATENATE("R",#REF!),"")</f>
        <v>#REF!</v>
      </c>
      <c r="U44" s="270"/>
      <c r="V44" s="260" t="e">
        <f>IF(AND(#REF!="Muy Baja",#REF!="Moderado"),CONCATENATE("R",#REF!),"")</f>
        <v>#REF!</v>
      </c>
      <c r="W44" s="261"/>
      <c r="X44" s="261" t="e">
        <f>IF(AND(#REF!="Muy Baja",#REF!="Moderado"),CONCATENATE("R",#REF!),"")</f>
        <v>#REF!</v>
      </c>
      <c r="Y44" s="261"/>
      <c r="Z44" s="261" t="e">
        <f>IF(AND(#REF!="Muy Baja",#REF!="Moderado"),CONCATENATE("R",#REF!),"")</f>
        <v>#REF!</v>
      </c>
      <c r="AA44" s="262"/>
      <c r="AB44" s="243" t="e">
        <f>IF(AND(#REF!="Muy Baja",#REF!="Mayor"),CONCATENATE("R",#REF!),"")</f>
        <v>#REF!</v>
      </c>
      <c r="AC44" s="240"/>
      <c r="AD44" s="238" t="e">
        <f>IF(AND(#REF!="Muy Baja",#REF!="Mayor"),CONCATENATE("R",#REF!),"")</f>
        <v>#REF!</v>
      </c>
      <c r="AE44" s="238"/>
      <c r="AF44" s="238" t="e">
        <f>IF(AND(#REF!="Muy Baja",#REF!="Mayor"),CONCATENATE("R",#REF!),"")</f>
        <v>#REF!</v>
      </c>
      <c r="AG44" s="239"/>
      <c r="AH44" s="251" t="e">
        <f>IF(AND(#REF!="Muy Baja",#REF!="Catastrófico"),CONCATENATE("R",#REF!),"")</f>
        <v>#REF!</v>
      </c>
      <c r="AI44" s="252"/>
      <c r="AJ44" s="252" t="e">
        <f>IF(AND(#REF!="Muy Baja",#REF!="Catastrófico"),CONCATENATE("R",#REF!),"")</f>
        <v>#REF!</v>
      </c>
      <c r="AK44" s="252"/>
      <c r="AL44" s="252" t="e">
        <f>IF(AND(#REF!="Muy Baja",#REF!="Catastrófico"),CONCATENATE("R",#REF!),"")</f>
        <v>#REF!</v>
      </c>
      <c r="AM44" s="253"/>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thickBot="1" x14ac:dyDescent="0.3">
      <c r="A45" s="70"/>
      <c r="B45" s="191"/>
      <c r="C45" s="191"/>
      <c r="D45" s="192"/>
      <c r="E45" s="235"/>
      <c r="F45" s="236"/>
      <c r="G45" s="236"/>
      <c r="H45" s="236"/>
      <c r="I45" s="237"/>
      <c r="J45" s="272"/>
      <c r="K45" s="273"/>
      <c r="L45" s="273"/>
      <c r="M45" s="273"/>
      <c r="N45" s="273"/>
      <c r="O45" s="274"/>
      <c r="P45" s="272"/>
      <c r="Q45" s="273"/>
      <c r="R45" s="273"/>
      <c r="S45" s="273"/>
      <c r="T45" s="273"/>
      <c r="U45" s="274"/>
      <c r="V45" s="263"/>
      <c r="W45" s="264"/>
      <c r="X45" s="264"/>
      <c r="Y45" s="264"/>
      <c r="Z45" s="264"/>
      <c r="AA45" s="265"/>
      <c r="AB45" s="248"/>
      <c r="AC45" s="249"/>
      <c r="AD45" s="249"/>
      <c r="AE45" s="249"/>
      <c r="AF45" s="249"/>
      <c r="AG45" s="250"/>
      <c r="AH45" s="254"/>
      <c r="AI45" s="255"/>
      <c r="AJ45" s="255"/>
      <c r="AK45" s="255"/>
      <c r="AL45" s="255"/>
      <c r="AM45" s="256"/>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29" t="s">
        <v>276</v>
      </c>
      <c r="K46" s="230"/>
      <c r="L46" s="230"/>
      <c r="M46" s="230"/>
      <c r="N46" s="230"/>
      <c r="O46" s="231"/>
      <c r="P46" s="229" t="s">
        <v>277</v>
      </c>
      <c r="Q46" s="230"/>
      <c r="R46" s="230"/>
      <c r="S46" s="230"/>
      <c r="T46" s="230"/>
      <c r="U46" s="231"/>
      <c r="V46" s="229" t="s">
        <v>278</v>
      </c>
      <c r="W46" s="230"/>
      <c r="X46" s="230"/>
      <c r="Y46" s="230"/>
      <c r="Z46" s="230"/>
      <c r="AA46" s="231"/>
      <c r="AB46" s="229" t="s">
        <v>279</v>
      </c>
      <c r="AC46" s="247"/>
      <c r="AD46" s="230"/>
      <c r="AE46" s="230"/>
      <c r="AF46" s="230"/>
      <c r="AG46" s="231"/>
      <c r="AH46" s="229" t="s">
        <v>280</v>
      </c>
      <c r="AI46" s="230"/>
      <c r="AJ46" s="230"/>
      <c r="AK46" s="230"/>
      <c r="AL46" s="230"/>
      <c r="AM46" s="231"/>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32"/>
      <c r="K47" s="233"/>
      <c r="L47" s="233"/>
      <c r="M47" s="233"/>
      <c r="N47" s="233"/>
      <c r="O47" s="234"/>
      <c r="P47" s="232"/>
      <c r="Q47" s="233"/>
      <c r="R47" s="233"/>
      <c r="S47" s="233"/>
      <c r="T47" s="233"/>
      <c r="U47" s="234"/>
      <c r="V47" s="232"/>
      <c r="W47" s="233"/>
      <c r="X47" s="233"/>
      <c r="Y47" s="233"/>
      <c r="Z47" s="233"/>
      <c r="AA47" s="234"/>
      <c r="AB47" s="232"/>
      <c r="AC47" s="233"/>
      <c r="AD47" s="233"/>
      <c r="AE47" s="233"/>
      <c r="AF47" s="233"/>
      <c r="AG47" s="234"/>
      <c r="AH47" s="232"/>
      <c r="AI47" s="233"/>
      <c r="AJ47" s="233"/>
      <c r="AK47" s="233"/>
      <c r="AL47" s="233"/>
      <c r="AM47" s="234"/>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32"/>
      <c r="K48" s="233"/>
      <c r="L48" s="233"/>
      <c r="M48" s="233"/>
      <c r="N48" s="233"/>
      <c r="O48" s="234"/>
      <c r="P48" s="232"/>
      <c r="Q48" s="233"/>
      <c r="R48" s="233"/>
      <c r="S48" s="233"/>
      <c r="T48" s="233"/>
      <c r="U48" s="234"/>
      <c r="V48" s="232"/>
      <c r="W48" s="233"/>
      <c r="X48" s="233"/>
      <c r="Y48" s="233"/>
      <c r="Z48" s="233"/>
      <c r="AA48" s="234"/>
      <c r="AB48" s="232"/>
      <c r="AC48" s="233"/>
      <c r="AD48" s="233"/>
      <c r="AE48" s="233"/>
      <c r="AF48" s="233"/>
      <c r="AG48" s="234"/>
      <c r="AH48" s="232"/>
      <c r="AI48" s="233"/>
      <c r="AJ48" s="233"/>
      <c r="AK48" s="233"/>
      <c r="AL48" s="233"/>
      <c r="AM48" s="234"/>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32"/>
      <c r="K49" s="233"/>
      <c r="L49" s="233"/>
      <c r="M49" s="233"/>
      <c r="N49" s="233"/>
      <c r="O49" s="234"/>
      <c r="P49" s="232"/>
      <c r="Q49" s="233"/>
      <c r="R49" s="233"/>
      <c r="S49" s="233"/>
      <c r="T49" s="233"/>
      <c r="U49" s="234"/>
      <c r="V49" s="232"/>
      <c r="W49" s="233"/>
      <c r="X49" s="233"/>
      <c r="Y49" s="233"/>
      <c r="Z49" s="233"/>
      <c r="AA49" s="234"/>
      <c r="AB49" s="232"/>
      <c r="AC49" s="233"/>
      <c r="AD49" s="233"/>
      <c r="AE49" s="233"/>
      <c r="AF49" s="233"/>
      <c r="AG49" s="234"/>
      <c r="AH49" s="232"/>
      <c r="AI49" s="233"/>
      <c r="AJ49" s="233"/>
      <c r="AK49" s="233"/>
      <c r="AL49" s="233"/>
      <c r="AM49" s="234"/>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32"/>
      <c r="K50" s="233"/>
      <c r="L50" s="233"/>
      <c r="M50" s="233"/>
      <c r="N50" s="233"/>
      <c r="O50" s="234"/>
      <c r="P50" s="232"/>
      <c r="Q50" s="233"/>
      <c r="R50" s="233"/>
      <c r="S50" s="233"/>
      <c r="T50" s="233"/>
      <c r="U50" s="234"/>
      <c r="V50" s="232"/>
      <c r="W50" s="233"/>
      <c r="X50" s="233"/>
      <c r="Y50" s="233"/>
      <c r="Z50" s="233"/>
      <c r="AA50" s="234"/>
      <c r="AB50" s="232"/>
      <c r="AC50" s="233"/>
      <c r="AD50" s="233"/>
      <c r="AE50" s="233"/>
      <c r="AF50" s="233"/>
      <c r="AG50" s="234"/>
      <c r="AH50" s="232"/>
      <c r="AI50" s="233"/>
      <c r="AJ50" s="233"/>
      <c r="AK50" s="233"/>
      <c r="AL50" s="233"/>
      <c r="AM50" s="234"/>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35"/>
      <c r="K51" s="236"/>
      <c r="L51" s="236"/>
      <c r="M51" s="236"/>
      <c r="N51" s="236"/>
      <c r="O51" s="237"/>
      <c r="P51" s="235"/>
      <c r="Q51" s="236"/>
      <c r="R51" s="236"/>
      <c r="S51" s="236"/>
      <c r="T51" s="236"/>
      <c r="U51" s="237"/>
      <c r="V51" s="235"/>
      <c r="W51" s="236"/>
      <c r="X51" s="236"/>
      <c r="Y51" s="236"/>
      <c r="Z51" s="236"/>
      <c r="AA51" s="237"/>
      <c r="AB51" s="235"/>
      <c r="AC51" s="236"/>
      <c r="AD51" s="236"/>
      <c r="AE51" s="236"/>
      <c r="AF51" s="236"/>
      <c r="AG51" s="237"/>
      <c r="AH51" s="235"/>
      <c r="AI51" s="236"/>
      <c r="AJ51" s="236"/>
      <c r="AK51" s="236"/>
      <c r="AL51" s="236"/>
      <c r="AM51" s="237"/>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M248"/>
  <sheetViews>
    <sheetView zoomScale="50" zoomScaleNormal="50" workbookViewId="0">
      <selection activeCell="W46" sqref="W46"/>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05" t="s">
        <v>281</v>
      </c>
      <c r="C2" s="306"/>
      <c r="D2" s="306"/>
      <c r="E2" s="306"/>
      <c r="F2" s="306"/>
      <c r="G2" s="306"/>
      <c r="H2" s="306"/>
      <c r="I2" s="306"/>
      <c r="J2" s="245" t="s">
        <v>18</v>
      </c>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06"/>
      <c r="C3" s="306"/>
      <c r="D3" s="306"/>
      <c r="E3" s="306"/>
      <c r="F3" s="306"/>
      <c r="G3" s="306"/>
      <c r="H3" s="306"/>
      <c r="I3" s="306"/>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06"/>
      <c r="C4" s="306"/>
      <c r="D4" s="306"/>
      <c r="E4" s="306"/>
      <c r="F4" s="306"/>
      <c r="G4" s="306"/>
      <c r="H4" s="306"/>
      <c r="I4" s="306"/>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191" t="s">
        <v>244</v>
      </c>
      <c r="C6" s="191"/>
      <c r="D6" s="192"/>
      <c r="E6" s="288" t="s">
        <v>268</v>
      </c>
      <c r="F6" s="289"/>
      <c r="G6" s="289"/>
      <c r="H6" s="289"/>
      <c r="I6" s="307"/>
      <c r="J6" s="32" t="e">
        <f>IF(AND(#REF!="Muy Alta",#REF!="Leve"),CONCATENATE("R1C",#REF!),"")</f>
        <v>#REF!</v>
      </c>
      <c r="K6" s="33" t="e">
        <f>IF(AND(#REF!="Muy Alta",#REF!="Leve"),CONCATENATE("R1C",#REF!),"")</f>
        <v>#REF!</v>
      </c>
      <c r="L6" s="33" t="e">
        <f>IF(AND(#REF!="Muy Alta",#REF!="Leve"),CONCATENATE("R1C",#REF!),"")</f>
        <v>#REF!</v>
      </c>
      <c r="M6" s="33" t="e">
        <f>IF(AND(#REF!="Muy Alta",#REF!="Leve"),CONCATENATE("R1C",#REF!),"")</f>
        <v>#REF!</v>
      </c>
      <c r="N6" s="33" t="e">
        <f>IF(AND(#REF!="Muy Alta",#REF!="Leve"),CONCATENATE("R1C",#REF!),"")</f>
        <v>#REF!</v>
      </c>
      <c r="O6" s="34" t="e">
        <f>IF(AND(#REF!="Muy Alta",#REF!="Leve"),CONCATENATE("R1C",#REF!),"")</f>
        <v>#REF!</v>
      </c>
      <c r="P6" s="32" t="e">
        <f>IF(AND(#REF!="Muy Alta",#REF!="Menor"),CONCATENATE("R1C",#REF!),"")</f>
        <v>#REF!</v>
      </c>
      <c r="Q6" s="33" t="e">
        <f>IF(AND(#REF!="Muy Alta",#REF!="Menor"),CONCATENATE("R1C",#REF!),"")</f>
        <v>#REF!</v>
      </c>
      <c r="R6" s="33" t="e">
        <f>IF(AND(#REF!="Muy Alta",#REF!="Menor"),CONCATENATE("R1C",#REF!),"")</f>
        <v>#REF!</v>
      </c>
      <c r="S6" s="33" t="e">
        <f>IF(AND(#REF!="Muy Alta",#REF!="Menor"),CONCATENATE("R1C",#REF!),"")</f>
        <v>#REF!</v>
      </c>
      <c r="T6" s="33" t="e">
        <f>IF(AND(#REF!="Muy Alta",#REF!="Menor"),CONCATENATE("R1C",#REF!),"")</f>
        <v>#REF!</v>
      </c>
      <c r="U6" s="34" t="e">
        <f>IF(AND(#REF!="Muy Alta",#REF!="Menor"),CONCATENATE("R1C",#REF!),"")</f>
        <v>#REF!</v>
      </c>
      <c r="V6" s="32" t="e">
        <f>IF(AND(#REF!="Muy Alta",#REF!="Moderado"),CONCATENATE("R1C",#REF!),"")</f>
        <v>#REF!</v>
      </c>
      <c r="W6" s="33" t="e">
        <f>IF(AND(#REF!="Muy Alta",#REF!="Moderado"),CONCATENATE("R1C",#REF!),"")</f>
        <v>#REF!</v>
      </c>
      <c r="X6" s="33" t="e">
        <f>IF(AND(#REF!="Muy Alta",#REF!="Moderado"),CONCATENATE("R1C",#REF!),"")</f>
        <v>#REF!</v>
      </c>
      <c r="Y6" s="33" t="e">
        <f>IF(AND(#REF!="Muy Alta",#REF!="Moderado"),CONCATENATE("R1C",#REF!),"")</f>
        <v>#REF!</v>
      </c>
      <c r="Z6" s="33" t="e">
        <f>IF(AND(#REF!="Muy Alta",#REF!="Moderado"),CONCATENATE("R1C",#REF!),"")</f>
        <v>#REF!</v>
      </c>
      <c r="AA6" s="34" t="e">
        <f>IF(AND(#REF!="Muy Alta",#REF!="Moderado"),CONCATENATE("R1C",#REF!),"")</f>
        <v>#REF!</v>
      </c>
      <c r="AB6" s="32" t="e">
        <f>IF(AND(#REF!="Muy Alta",#REF!="Mayor"),CONCATENATE("R1C",#REF!),"")</f>
        <v>#REF!</v>
      </c>
      <c r="AC6" s="33" t="e">
        <f>IF(AND(#REF!="Muy Alta",#REF!="Mayor"),CONCATENATE("R1C",#REF!),"")</f>
        <v>#REF!</v>
      </c>
      <c r="AD6" s="33" t="e">
        <f>IF(AND(#REF!="Muy Alta",#REF!="Mayor"),CONCATENATE("R1C",#REF!),"")</f>
        <v>#REF!</v>
      </c>
      <c r="AE6" s="33" t="e">
        <f>IF(AND(#REF!="Muy Alta",#REF!="Mayor"),CONCATENATE("R1C",#REF!),"")</f>
        <v>#REF!</v>
      </c>
      <c r="AF6" s="33" t="e">
        <f>IF(AND(#REF!="Muy Alta",#REF!="Mayor"),CONCATENATE("R1C",#REF!),"")</f>
        <v>#REF!</v>
      </c>
      <c r="AG6" s="34" t="e">
        <f>IF(AND(#REF!="Muy Alta",#REF!="Mayor"),CONCATENATE("R1C",#REF!),"")</f>
        <v>#REF!</v>
      </c>
      <c r="AH6" s="35" t="e">
        <f>IF(AND(#REF!="Muy Alta",#REF!="Catastrófico"),CONCATENATE("R1C",#REF!),"")</f>
        <v>#REF!</v>
      </c>
      <c r="AI6" s="36" t="e">
        <f>IF(AND(#REF!="Muy Alta",#REF!="Catastrófico"),CONCATENATE("R1C",#REF!),"")</f>
        <v>#REF!</v>
      </c>
      <c r="AJ6" s="36" t="e">
        <f>IF(AND(#REF!="Muy Alta",#REF!="Catastrófico"),CONCATENATE("R1C",#REF!),"")</f>
        <v>#REF!</v>
      </c>
      <c r="AK6" s="36" t="e">
        <f>IF(AND(#REF!="Muy Alta",#REF!="Catastrófico"),CONCATENATE("R1C",#REF!),"")</f>
        <v>#REF!</v>
      </c>
      <c r="AL6" s="36" t="e">
        <f>IF(AND(#REF!="Muy Alta",#REF!="Catastrófico"),CONCATENATE("R1C",#REF!),"")</f>
        <v>#REF!</v>
      </c>
      <c r="AM6" s="37" t="e">
        <f>IF(AND(#REF!="Muy Alta",#REF!="Catastrófico"),CONCATENATE("R1C",#REF!),"")</f>
        <v>#REF!</v>
      </c>
      <c r="AN6" s="70"/>
      <c r="AO6" s="296" t="s">
        <v>269</v>
      </c>
      <c r="AP6" s="297"/>
      <c r="AQ6" s="297"/>
      <c r="AR6" s="297"/>
      <c r="AS6" s="297"/>
      <c r="AT6" s="298"/>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191"/>
      <c r="C7" s="191"/>
      <c r="D7" s="192"/>
      <c r="E7" s="292"/>
      <c r="F7" s="293"/>
      <c r="G7" s="293"/>
      <c r="H7" s="293"/>
      <c r="I7" s="308"/>
      <c r="J7" s="38" t="e">
        <f>IF(AND(#REF!="Muy Alta",#REF!="Leve"),CONCATENATE("R2C",#REF!),"")</f>
        <v>#REF!</v>
      </c>
      <c r="K7" s="39" t="e">
        <f>IF(AND(#REF!="Muy Alta",#REF!="Leve"),CONCATENATE("R2C",#REF!),"")</f>
        <v>#REF!</v>
      </c>
      <c r="L7" s="39" t="e">
        <f>IF(AND(#REF!="Muy Alta",#REF!="Leve"),CONCATENATE("R2C",#REF!),"")</f>
        <v>#REF!</v>
      </c>
      <c r="M7" s="39" t="e">
        <f>IF(AND(#REF!="Muy Alta",#REF!="Leve"),CONCATENATE("R2C",#REF!),"")</f>
        <v>#REF!</v>
      </c>
      <c r="N7" s="39" t="e">
        <f>IF(AND(#REF!="Muy Alta",#REF!="Leve"),CONCATENATE("R2C",#REF!),"")</f>
        <v>#REF!</v>
      </c>
      <c r="O7" s="40" t="e">
        <f>IF(AND(#REF!="Muy Alta",#REF!="Leve"),CONCATENATE("R2C",#REF!),"")</f>
        <v>#REF!</v>
      </c>
      <c r="P7" s="38" t="e">
        <f>IF(AND(#REF!="Muy Alta",#REF!="Menor"),CONCATENATE("R2C",#REF!),"")</f>
        <v>#REF!</v>
      </c>
      <c r="Q7" s="39" t="e">
        <f>IF(AND(#REF!="Muy Alta",#REF!="Menor"),CONCATENATE("R2C",#REF!),"")</f>
        <v>#REF!</v>
      </c>
      <c r="R7" s="39" t="e">
        <f>IF(AND(#REF!="Muy Alta",#REF!="Menor"),CONCATENATE("R2C",#REF!),"")</f>
        <v>#REF!</v>
      </c>
      <c r="S7" s="39" t="e">
        <f>IF(AND(#REF!="Muy Alta",#REF!="Menor"),CONCATENATE("R2C",#REF!),"")</f>
        <v>#REF!</v>
      </c>
      <c r="T7" s="39" t="e">
        <f>IF(AND(#REF!="Muy Alta",#REF!="Menor"),CONCATENATE("R2C",#REF!),"")</f>
        <v>#REF!</v>
      </c>
      <c r="U7" s="40" t="e">
        <f>IF(AND(#REF!="Muy Alta",#REF!="Menor"),CONCATENATE("R2C",#REF!),"")</f>
        <v>#REF!</v>
      </c>
      <c r="V7" s="38" t="e">
        <f>IF(AND(#REF!="Muy Alta",#REF!="Moderado"),CONCATENATE("R2C",#REF!),"")</f>
        <v>#REF!</v>
      </c>
      <c r="W7" s="39" t="e">
        <f>IF(AND(#REF!="Muy Alta",#REF!="Moderado"),CONCATENATE("R2C",#REF!),"")</f>
        <v>#REF!</v>
      </c>
      <c r="X7" s="39" t="e">
        <f>IF(AND(#REF!="Muy Alta",#REF!="Moderado"),CONCATENATE("R2C",#REF!),"")</f>
        <v>#REF!</v>
      </c>
      <c r="Y7" s="39" t="e">
        <f>IF(AND(#REF!="Muy Alta",#REF!="Moderado"),CONCATENATE("R2C",#REF!),"")</f>
        <v>#REF!</v>
      </c>
      <c r="Z7" s="39" t="e">
        <f>IF(AND(#REF!="Muy Alta",#REF!="Moderado"),CONCATENATE("R2C",#REF!),"")</f>
        <v>#REF!</v>
      </c>
      <c r="AA7" s="40" t="e">
        <f>IF(AND(#REF!="Muy Alta",#REF!="Moderado"),CONCATENATE("R2C",#REF!),"")</f>
        <v>#REF!</v>
      </c>
      <c r="AB7" s="38" t="e">
        <f>IF(AND(#REF!="Muy Alta",#REF!="Mayor"),CONCATENATE("R2C",#REF!),"")</f>
        <v>#REF!</v>
      </c>
      <c r="AC7" s="39" t="e">
        <f>IF(AND(#REF!="Muy Alta",#REF!="Mayor"),CONCATENATE("R2C",#REF!),"")</f>
        <v>#REF!</v>
      </c>
      <c r="AD7" s="39" t="e">
        <f>IF(AND(#REF!="Muy Alta",#REF!="Mayor"),CONCATENATE("R2C",#REF!),"")</f>
        <v>#REF!</v>
      </c>
      <c r="AE7" s="39" t="e">
        <f>IF(AND(#REF!="Muy Alta",#REF!="Mayor"),CONCATENATE("R2C",#REF!),"")</f>
        <v>#REF!</v>
      </c>
      <c r="AF7" s="39" t="e">
        <f>IF(AND(#REF!="Muy Alta",#REF!="Mayor"),CONCATENATE("R2C",#REF!),"")</f>
        <v>#REF!</v>
      </c>
      <c r="AG7" s="40" t="e">
        <f>IF(AND(#REF!="Muy Alta",#REF!="Mayor"),CONCATENATE("R2C",#REF!),"")</f>
        <v>#REF!</v>
      </c>
      <c r="AH7" s="41" t="e">
        <f>IF(AND(#REF!="Muy Alta",#REF!="Catastrófico"),CONCATENATE("R2C",#REF!),"")</f>
        <v>#REF!</v>
      </c>
      <c r="AI7" s="42" t="e">
        <f>IF(AND(#REF!="Muy Alta",#REF!="Catastrófico"),CONCATENATE("R2C",#REF!),"")</f>
        <v>#REF!</v>
      </c>
      <c r="AJ7" s="42" t="e">
        <f>IF(AND(#REF!="Muy Alta",#REF!="Catastrófico"),CONCATENATE("R2C",#REF!),"")</f>
        <v>#REF!</v>
      </c>
      <c r="AK7" s="42" t="e">
        <f>IF(AND(#REF!="Muy Alta",#REF!="Catastrófico"),CONCATENATE("R2C",#REF!),"")</f>
        <v>#REF!</v>
      </c>
      <c r="AL7" s="42" t="e">
        <f>IF(AND(#REF!="Muy Alta",#REF!="Catastrófico"),CONCATENATE("R2C",#REF!),"")</f>
        <v>#REF!</v>
      </c>
      <c r="AM7" s="43" t="e">
        <f>IF(AND(#REF!="Muy Alta",#REF!="Catastrófico"),CONCATENATE("R2C",#REF!),"")</f>
        <v>#REF!</v>
      </c>
      <c r="AN7" s="70"/>
      <c r="AO7" s="299"/>
      <c r="AP7" s="300"/>
      <c r="AQ7" s="300"/>
      <c r="AR7" s="300"/>
      <c r="AS7" s="300"/>
      <c r="AT7" s="301"/>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191"/>
      <c r="C8" s="191"/>
      <c r="D8" s="192"/>
      <c r="E8" s="292"/>
      <c r="F8" s="293"/>
      <c r="G8" s="293"/>
      <c r="H8" s="293"/>
      <c r="I8" s="308"/>
      <c r="J8" s="38" t="e">
        <f>IF(AND(#REF!="Muy Alta",#REF!="Leve"),CONCATENATE("R3C",#REF!),"")</f>
        <v>#REF!</v>
      </c>
      <c r="K8" s="39" t="e">
        <f>IF(AND(#REF!="Muy Alta",#REF!="Leve"),CONCATENATE("R3C",#REF!),"")</f>
        <v>#REF!</v>
      </c>
      <c r="L8" s="39" t="e">
        <f>IF(AND(#REF!="Muy Alta",#REF!="Leve"),CONCATENATE("R3C",#REF!),"")</f>
        <v>#REF!</v>
      </c>
      <c r="M8" s="39" t="e">
        <f>IF(AND(#REF!="Muy Alta",#REF!="Leve"),CONCATENATE("R3C",#REF!),"")</f>
        <v>#REF!</v>
      </c>
      <c r="N8" s="39" t="e">
        <f>IF(AND(#REF!="Muy Alta",#REF!="Leve"),CONCATENATE("R3C",#REF!),"")</f>
        <v>#REF!</v>
      </c>
      <c r="O8" s="40" t="e">
        <f>IF(AND(#REF!="Muy Alta",#REF!="Leve"),CONCATENATE("R3C",#REF!),"")</f>
        <v>#REF!</v>
      </c>
      <c r="P8" s="38" t="e">
        <f>IF(AND(#REF!="Muy Alta",#REF!="Menor"),CONCATENATE("R3C",#REF!),"")</f>
        <v>#REF!</v>
      </c>
      <c r="Q8" s="39" t="e">
        <f>IF(AND(#REF!="Muy Alta",#REF!="Menor"),CONCATENATE("R3C",#REF!),"")</f>
        <v>#REF!</v>
      </c>
      <c r="R8" s="39" t="e">
        <f>IF(AND(#REF!="Muy Alta",#REF!="Menor"),CONCATENATE("R3C",#REF!),"")</f>
        <v>#REF!</v>
      </c>
      <c r="S8" s="39" t="e">
        <f>IF(AND(#REF!="Muy Alta",#REF!="Menor"),CONCATENATE("R3C",#REF!),"")</f>
        <v>#REF!</v>
      </c>
      <c r="T8" s="39" t="e">
        <f>IF(AND(#REF!="Muy Alta",#REF!="Menor"),CONCATENATE("R3C",#REF!),"")</f>
        <v>#REF!</v>
      </c>
      <c r="U8" s="40" t="e">
        <f>IF(AND(#REF!="Muy Alta",#REF!="Menor"),CONCATENATE("R3C",#REF!),"")</f>
        <v>#REF!</v>
      </c>
      <c r="V8" s="38" t="e">
        <f>IF(AND(#REF!="Muy Alta",#REF!="Moderado"),CONCATENATE("R3C",#REF!),"")</f>
        <v>#REF!</v>
      </c>
      <c r="W8" s="39" t="e">
        <f>IF(AND(#REF!="Muy Alta",#REF!="Moderado"),CONCATENATE("R3C",#REF!),"")</f>
        <v>#REF!</v>
      </c>
      <c r="X8" s="39" t="e">
        <f>IF(AND(#REF!="Muy Alta",#REF!="Moderado"),CONCATENATE("R3C",#REF!),"")</f>
        <v>#REF!</v>
      </c>
      <c r="Y8" s="39" t="e">
        <f>IF(AND(#REF!="Muy Alta",#REF!="Moderado"),CONCATENATE("R3C",#REF!),"")</f>
        <v>#REF!</v>
      </c>
      <c r="Z8" s="39" t="e">
        <f>IF(AND(#REF!="Muy Alta",#REF!="Moderado"),CONCATENATE("R3C",#REF!),"")</f>
        <v>#REF!</v>
      </c>
      <c r="AA8" s="40" t="e">
        <f>IF(AND(#REF!="Muy Alta",#REF!="Moderado"),CONCATENATE("R3C",#REF!),"")</f>
        <v>#REF!</v>
      </c>
      <c r="AB8" s="38" t="e">
        <f>IF(AND(#REF!="Muy Alta",#REF!="Mayor"),CONCATENATE("R3C",#REF!),"")</f>
        <v>#REF!</v>
      </c>
      <c r="AC8" s="39" t="e">
        <f>IF(AND(#REF!="Muy Alta",#REF!="Mayor"),CONCATENATE("R3C",#REF!),"")</f>
        <v>#REF!</v>
      </c>
      <c r="AD8" s="39" t="e">
        <f>IF(AND(#REF!="Muy Alta",#REF!="Mayor"),CONCATENATE("R3C",#REF!),"")</f>
        <v>#REF!</v>
      </c>
      <c r="AE8" s="39" t="e">
        <f>IF(AND(#REF!="Muy Alta",#REF!="Mayor"),CONCATENATE("R3C",#REF!),"")</f>
        <v>#REF!</v>
      </c>
      <c r="AF8" s="39" t="e">
        <f>IF(AND(#REF!="Muy Alta",#REF!="Mayor"),CONCATENATE("R3C",#REF!),"")</f>
        <v>#REF!</v>
      </c>
      <c r="AG8" s="40" t="e">
        <f>IF(AND(#REF!="Muy Alta",#REF!="Mayor"),CONCATENATE("R3C",#REF!),"")</f>
        <v>#REF!</v>
      </c>
      <c r="AH8" s="41" t="e">
        <f>IF(AND(#REF!="Muy Alta",#REF!="Catastrófico"),CONCATENATE("R3C",#REF!),"")</f>
        <v>#REF!</v>
      </c>
      <c r="AI8" s="42" t="e">
        <f>IF(AND(#REF!="Muy Alta",#REF!="Catastrófico"),CONCATENATE("R3C",#REF!),"")</f>
        <v>#REF!</v>
      </c>
      <c r="AJ8" s="42" t="e">
        <f>IF(AND(#REF!="Muy Alta",#REF!="Catastrófico"),CONCATENATE("R3C",#REF!),"")</f>
        <v>#REF!</v>
      </c>
      <c r="AK8" s="42" t="e">
        <f>IF(AND(#REF!="Muy Alta",#REF!="Catastrófico"),CONCATENATE("R3C",#REF!),"")</f>
        <v>#REF!</v>
      </c>
      <c r="AL8" s="42" t="e">
        <f>IF(AND(#REF!="Muy Alta",#REF!="Catastrófico"),CONCATENATE("R3C",#REF!),"")</f>
        <v>#REF!</v>
      </c>
      <c r="AM8" s="43" t="e">
        <f>IF(AND(#REF!="Muy Alta",#REF!="Catastrófico"),CONCATENATE("R3C",#REF!),"")</f>
        <v>#REF!</v>
      </c>
      <c r="AN8" s="70"/>
      <c r="AO8" s="299"/>
      <c r="AP8" s="300"/>
      <c r="AQ8" s="300"/>
      <c r="AR8" s="300"/>
      <c r="AS8" s="300"/>
      <c r="AT8" s="301"/>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191"/>
      <c r="C9" s="191"/>
      <c r="D9" s="192"/>
      <c r="E9" s="292"/>
      <c r="F9" s="293"/>
      <c r="G9" s="293"/>
      <c r="H9" s="293"/>
      <c r="I9" s="308"/>
      <c r="J9" s="38" t="e">
        <f>IF(AND(#REF!="Muy Alta",#REF!="Leve"),CONCATENATE("R4C",#REF!),"")</f>
        <v>#REF!</v>
      </c>
      <c r="K9" s="39" t="e">
        <f>IF(AND(#REF!="Muy Alta",#REF!="Leve"),CONCATENATE("R4C",#REF!),"")</f>
        <v>#REF!</v>
      </c>
      <c r="L9" s="44" t="e">
        <f>IF(AND(#REF!="Muy Alta",#REF!="Leve"),CONCATENATE("R4C",#REF!),"")</f>
        <v>#REF!</v>
      </c>
      <c r="M9" s="44" t="e">
        <f>IF(AND(#REF!="Muy Alta",#REF!="Leve"),CONCATENATE("R4C",#REF!),"")</f>
        <v>#REF!</v>
      </c>
      <c r="N9" s="44" t="e">
        <f>IF(AND(#REF!="Muy Alta",#REF!="Leve"),CONCATENATE("R4C",#REF!),"")</f>
        <v>#REF!</v>
      </c>
      <c r="O9" s="40" t="e">
        <f>IF(AND(#REF!="Muy Alta",#REF!="Leve"),CONCATENATE("R4C",#REF!),"")</f>
        <v>#REF!</v>
      </c>
      <c r="P9" s="38" t="e">
        <f>IF(AND(#REF!="Muy Alta",#REF!="Menor"),CONCATENATE("R4C",#REF!),"")</f>
        <v>#REF!</v>
      </c>
      <c r="Q9" s="39" t="e">
        <f>IF(AND(#REF!="Muy Alta",#REF!="Menor"),CONCATENATE("R4C",#REF!),"")</f>
        <v>#REF!</v>
      </c>
      <c r="R9" s="44" t="e">
        <f>IF(AND(#REF!="Muy Alta",#REF!="Menor"),CONCATENATE("R4C",#REF!),"")</f>
        <v>#REF!</v>
      </c>
      <c r="S9" s="44" t="e">
        <f>IF(AND(#REF!="Muy Alta",#REF!="Menor"),CONCATENATE("R4C",#REF!),"")</f>
        <v>#REF!</v>
      </c>
      <c r="T9" s="44" t="e">
        <f>IF(AND(#REF!="Muy Alta",#REF!="Menor"),CONCATENATE("R4C",#REF!),"")</f>
        <v>#REF!</v>
      </c>
      <c r="U9" s="40" t="e">
        <f>IF(AND(#REF!="Muy Alta",#REF!="Menor"),CONCATENATE("R4C",#REF!),"")</f>
        <v>#REF!</v>
      </c>
      <c r="V9" s="38" t="e">
        <f>IF(AND(#REF!="Muy Alta",#REF!="Moderado"),CONCATENATE("R4C",#REF!),"")</f>
        <v>#REF!</v>
      </c>
      <c r="W9" s="39" t="e">
        <f>IF(AND(#REF!="Muy Alta",#REF!="Moderado"),CONCATENATE("R4C",#REF!),"")</f>
        <v>#REF!</v>
      </c>
      <c r="X9" s="44" t="e">
        <f>IF(AND(#REF!="Muy Alta",#REF!="Moderado"),CONCATENATE("R4C",#REF!),"")</f>
        <v>#REF!</v>
      </c>
      <c r="Y9" s="44" t="e">
        <f>IF(AND(#REF!="Muy Alta",#REF!="Moderado"),CONCATENATE("R4C",#REF!),"")</f>
        <v>#REF!</v>
      </c>
      <c r="Z9" s="44" t="e">
        <f>IF(AND(#REF!="Muy Alta",#REF!="Moderado"),CONCATENATE("R4C",#REF!),"")</f>
        <v>#REF!</v>
      </c>
      <c r="AA9" s="40" t="e">
        <f>IF(AND(#REF!="Muy Alta",#REF!="Moderado"),CONCATENATE("R4C",#REF!),"")</f>
        <v>#REF!</v>
      </c>
      <c r="AB9" s="38" t="e">
        <f>IF(AND(#REF!="Muy Alta",#REF!="Mayor"),CONCATENATE("R4C",#REF!),"")</f>
        <v>#REF!</v>
      </c>
      <c r="AC9" s="39" t="e">
        <f>IF(AND(#REF!="Muy Alta",#REF!="Mayor"),CONCATENATE("R4C",#REF!),"")</f>
        <v>#REF!</v>
      </c>
      <c r="AD9" s="44" t="e">
        <f>IF(AND(#REF!="Muy Alta",#REF!="Mayor"),CONCATENATE("R4C",#REF!),"")</f>
        <v>#REF!</v>
      </c>
      <c r="AE9" s="44" t="e">
        <f>IF(AND(#REF!="Muy Alta",#REF!="Mayor"),CONCATENATE("R4C",#REF!),"")</f>
        <v>#REF!</v>
      </c>
      <c r="AF9" s="44" t="e">
        <f>IF(AND(#REF!="Muy Alta",#REF!="Mayor"),CONCATENATE("R4C",#REF!),"")</f>
        <v>#REF!</v>
      </c>
      <c r="AG9" s="40" t="e">
        <f>IF(AND(#REF!="Muy Alta",#REF!="Mayor"),CONCATENATE("R4C",#REF!),"")</f>
        <v>#REF!</v>
      </c>
      <c r="AH9" s="41" t="e">
        <f>IF(AND(#REF!="Muy Alta",#REF!="Catastrófico"),CONCATENATE("R4C",#REF!),"")</f>
        <v>#REF!</v>
      </c>
      <c r="AI9" s="42" t="e">
        <f>IF(AND(#REF!="Muy Alta",#REF!="Catastrófico"),CONCATENATE("R4C",#REF!),"")</f>
        <v>#REF!</v>
      </c>
      <c r="AJ9" s="42" t="e">
        <f>IF(AND(#REF!="Muy Alta",#REF!="Catastrófico"),CONCATENATE("R4C",#REF!),"")</f>
        <v>#REF!</v>
      </c>
      <c r="AK9" s="42" t="e">
        <f>IF(AND(#REF!="Muy Alta",#REF!="Catastrófico"),CONCATENATE("R4C",#REF!),"")</f>
        <v>#REF!</v>
      </c>
      <c r="AL9" s="42" t="e">
        <f>IF(AND(#REF!="Muy Alta",#REF!="Catastrófico"),CONCATENATE("R4C",#REF!),"")</f>
        <v>#REF!</v>
      </c>
      <c r="AM9" s="43" t="e">
        <f>IF(AND(#REF!="Muy Alta",#REF!="Catastrófico"),CONCATENATE("R4C",#REF!),"")</f>
        <v>#REF!</v>
      </c>
      <c r="AN9" s="70"/>
      <c r="AO9" s="299"/>
      <c r="AP9" s="300"/>
      <c r="AQ9" s="300"/>
      <c r="AR9" s="300"/>
      <c r="AS9" s="300"/>
      <c r="AT9" s="301"/>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191"/>
      <c r="C10" s="191"/>
      <c r="D10" s="192"/>
      <c r="E10" s="292"/>
      <c r="F10" s="293"/>
      <c r="G10" s="293"/>
      <c r="H10" s="293"/>
      <c r="I10" s="308"/>
      <c r="J10" s="38" t="e">
        <f>IF(AND(#REF!="Muy Alta",#REF!="Leve"),CONCATENATE("R5C",#REF!),"")</f>
        <v>#REF!</v>
      </c>
      <c r="K10" s="39" t="e">
        <f>IF(AND(#REF!="Muy Alta",#REF!="Leve"),CONCATENATE("R5C",#REF!),"")</f>
        <v>#REF!</v>
      </c>
      <c r="L10" s="44" t="e">
        <f>IF(AND(#REF!="Muy Alta",#REF!="Leve"),CONCATENATE("R5C",#REF!),"")</f>
        <v>#REF!</v>
      </c>
      <c r="M10" s="44" t="e">
        <f>IF(AND(#REF!="Muy Alta",#REF!="Leve"),CONCATENATE("R5C",#REF!),"")</f>
        <v>#REF!</v>
      </c>
      <c r="N10" s="44" t="e">
        <f>IF(AND(#REF!="Muy Alta",#REF!="Leve"),CONCATENATE("R5C",#REF!),"")</f>
        <v>#REF!</v>
      </c>
      <c r="O10" s="40" t="e">
        <f>IF(AND(#REF!="Muy Alta",#REF!="Leve"),CONCATENATE("R5C",#REF!),"")</f>
        <v>#REF!</v>
      </c>
      <c r="P10" s="38" t="e">
        <f>IF(AND(#REF!="Muy Alta",#REF!="Menor"),CONCATENATE("R5C",#REF!),"")</f>
        <v>#REF!</v>
      </c>
      <c r="Q10" s="39" t="e">
        <f>IF(AND(#REF!="Muy Alta",#REF!="Menor"),CONCATENATE("R5C",#REF!),"")</f>
        <v>#REF!</v>
      </c>
      <c r="R10" s="44" t="e">
        <f>IF(AND(#REF!="Muy Alta",#REF!="Menor"),CONCATENATE("R5C",#REF!),"")</f>
        <v>#REF!</v>
      </c>
      <c r="S10" s="44" t="e">
        <f>IF(AND(#REF!="Muy Alta",#REF!="Menor"),CONCATENATE("R5C",#REF!),"")</f>
        <v>#REF!</v>
      </c>
      <c r="T10" s="44" t="e">
        <f>IF(AND(#REF!="Muy Alta",#REF!="Menor"),CONCATENATE("R5C",#REF!),"")</f>
        <v>#REF!</v>
      </c>
      <c r="U10" s="40" t="e">
        <f>IF(AND(#REF!="Muy Alta",#REF!="Menor"),CONCATENATE("R5C",#REF!),"")</f>
        <v>#REF!</v>
      </c>
      <c r="V10" s="38" t="e">
        <f>IF(AND(#REF!="Muy Alta",#REF!="Moderado"),CONCATENATE("R5C",#REF!),"")</f>
        <v>#REF!</v>
      </c>
      <c r="W10" s="39" t="e">
        <f>IF(AND(#REF!="Muy Alta",#REF!="Moderado"),CONCATENATE("R5C",#REF!),"")</f>
        <v>#REF!</v>
      </c>
      <c r="X10" s="44" t="e">
        <f>IF(AND(#REF!="Muy Alta",#REF!="Moderado"),CONCATENATE("R5C",#REF!),"")</f>
        <v>#REF!</v>
      </c>
      <c r="Y10" s="44" t="e">
        <f>IF(AND(#REF!="Muy Alta",#REF!="Moderado"),CONCATENATE("R5C",#REF!),"")</f>
        <v>#REF!</v>
      </c>
      <c r="Z10" s="44" t="e">
        <f>IF(AND(#REF!="Muy Alta",#REF!="Moderado"),CONCATENATE("R5C",#REF!),"")</f>
        <v>#REF!</v>
      </c>
      <c r="AA10" s="40" t="e">
        <f>IF(AND(#REF!="Muy Alta",#REF!="Moderado"),CONCATENATE("R5C",#REF!),"")</f>
        <v>#REF!</v>
      </c>
      <c r="AB10" s="38" t="e">
        <f>IF(AND(#REF!="Muy Alta",#REF!="Mayor"),CONCATENATE("R5C",#REF!),"")</f>
        <v>#REF!</v>
      </c>
      <c r="AC10" s="39" t="e">
        <f>IF(AND(#REF!="Muy Alta",#REF!="Mayor"),CONCATENATE("R5C",#REF!),"")</f>
        <v>#REF!</v>
      </c>
      <c r="AD10" s="44" t="e">
        <f>IF(AND(#REF!="Muy Alta",#REF!="Mayor"),CONCATENATE("R5C",#REF!),"")</f>
        <v>#REF!</v>
      </c>
      <c r="AE10" s="44" t="e">
        <f>IF(AND(#REF!="Muy Alta",#REF!="Mayor"),CONCATENATE("R5C",#REF!),"")</f>
        <v>#REF!</v>
      </c>
      <c r="AF10" s="44" t="e">
        <f>IF(AND(#REF!="Muy Alta",#REF!="Mayor"),CONCATENATE("R5C",#REF!),"")</f>
        <v>#REF!</v>
      </c>
      <c r="AG10" s="40" t="e">
        <f>IF(AND(#REF!="Muy Alta",#REF!="Mayor"),CONCATENATE("R5C",#REF!),"")</f>
        <v>#REF!</v>
      </c>
      <c r="AH10" s="41" t="e">
        <f>IF(AND(#REF!="Muy Alta",#REF!="Catastrófico"),CONCATENATE("R5C",#REF!),"")</f>
        <v>#REF!</v>
      </c>
      <c r="AI10" s="42" t="e">
        <f>IF(AND(#REF!="Muy Alta",#REF!="Catastrófico"),CONCATENATE("R5C",#REF!),"")</f>
        <v>#REF!</v>
      </c>
      <c r="AJ10" s="42" t="e">
        <f>IF(AND(#REF!="Muy Alta",#REF!="Catastrófico"),CONCATENATE("R5C",#REF!),"")</f>
        <v>#REF!</v>
      </c>
      <c r="AK10" s="42" t="e">
        <f>IF(AND(#REF!="Muy Alta",#REF!="Catastrófico"),CONCATENATE("R5C",#REF!),"")</f>
        <v>#REF!</v>
      </c>
      <c r="AL10" s="42" t="e">
        <f>IF(AND(#REF!="Muy Alta",#REF!="Catastrófico"),CONCATENATE("R5C",#REF!),"")</f>
        <v>#REF!</v>
      </c>
      <c r="AM10" s="43" t="e">
        <f>IF(AND(#REF!="Muy Alta",#REF!="Catastrófico"),CONCATENATE("R5C",#REF!),"")</f>
        <v>#REF!</v>
      </c>
      <c r="AN10" s="70"/>
      <c r="AO10" s="299"/>
      <c r="AP10" s="300"/>
      <c r="AQ10" s="300"/>
      <c r="AR10" s="300"/>
      <c r="AS10" s="300"/>
      <c r="AT10" s="301"/>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191"/>
      <c r="C11" s="191"/>
      <c r="D11" s="192"/>
      <c r="E11" s="292"/>
      <c r="F11" s="293"/>
      <c r="G11" s="293"/>
      <c r="H11" s="293"/>
      <c r="I11" s="308"/>
      <c r="J11" s="38" t="e">
        <f>IF(AND(#REF!="Muy Alta",#REF!="Leve"),CONCATENATE("R6C",#REF!),"")</f>
        <v>#REF!</v>
      </c>
      <c r="K11" s="39" t="e">
        <f>IF(AND(#REF!="Muy Alta",#REF!="Leve"),CONCATENATE("R6C",#REF!),"")</f>
        <v>#REF!</v>
      </c>
      <c r="L11" s="44" t="e">
        <f>IF(AND(#REF!="Muy Alta",#REF!="Leve"),CONCATENATE("R6C",#REF!),"")</f>
        <v>#REF!</v>
      </c>
      <c r="M11" s="44" t="e">
        <f>IF(AND(#REF!="Muy Alta",#REF!="Leve"),CONCATENATE("R6C",#REF!),"")</f>
        <v>#REF!</v>
      </c>
      <c r="N11" s="44" t="e">
        <f>IF(AND(#REF!="Muy Alta",#REF!="Leve"),CONCATENATE("R6C",#REF!),"")</f>
        <v>#REF!</v>
      </c>
      <c r="O11" s="40" t="e">
        <f>IF(AND(#REF!="Muy Alta",#REF!="Leve"),CONCATENATE("R6C",#REF!),"")</f>
        <v>#REF!</v>
      </c>
      <c r="P11" s="38" t="e">
        <f>IF(AND(#REF!="Muy Alta",#REF!="Menor"),CONCATENATE("R6C",#REF!),"")</f>
        <v>#REF!</v>
      </c>
      <c r="Q11" s="39" t="e">
        <f>IF(AND(#REF!="Muy Alta",#REF!="Menor"),CONCATENATE("R6C",#REF!),"")</f>
        <v>#REF!</v>
      </c>
      <c r="R11" s="44" t="e">
        <f>IF(AND(#REF!="Muy Alta",#REF!="Menor"),CONCATENATE("R6C",#REF!),"")</f>
        <v>#REF!</v>
      </c>
      <c r="S11" s="44" t="e">
        <f>IF(AND(#REF!="Muy Alta",#REF!="Menor"),CONCATENATE("R6C",#REF!),"")</f>
        <v>#REF!</v>
      </c>
      <c r="T11" s="44" t="e">
        <f>IF(AND(#REF!="Muy Alta",#REF!="Menor"),CONCATENATE("R6C",#REF!),"")</f>
        <v>#REF!</v>
      </c>
      <c r="U11" s="40" t="e">
        <f>IF(AND(#REF!="Muy Alta",#REF!="Menor"),CONCATENATE("R6C",#REF!),"")</f>
        <v>#REF!</v>
      </c>
      <c r="V11" s="38" t="e">
        <f>IF(AND(#REF!="Muy Alta",#REF!="Moderado"),CONCATENATE("R6C",#REF!),"")</f>
        <v>#REF!</v>
      </c>
      <c r="W11" s="39" t="e">
        <f>IF(AND(#REF!="Muy Alta",#REF!="Moderado"),CONCATENATE("R6C",#REF!),"")</f>
        <v>#REF!</v>
      </c>
      <c r="X11" s="44" t="e">
        <f>IF(AND(#REF!="Muy Alta",#REF!="Moderado"),CONCATENATE("R6C",#REF!),"")</f>
        <v>#REF!</v>
      </c>
      <c r="Y11" s="44" t="e">
        <f>IF(AND(#REF!="Muy Alta",#REF!="Moderado"),CONCATENATE("R6C",#REF!),"")</f>
        <v>#REF!</v>
      </c>
      <c r="Z11" s="44" t="e">
        <f>IF(AND(#REF!="Muy Alta",#REF!="Moderado"),CONCATENATE("R6C",#REF!),"")</f>
        <v>#REF!</v>
      </c>
      <c r="AA11" s="40" t="e">
        <f>IF(AND(#REF!="Muy Alta",#REF!="Moderado"),CONCATENATE("R6C",#REF!),"")</f>
        <v>#REF!</v>
      </c>
      <c r="AB11" s="38" t="e">
        <f>IF(AND(#REF!="Muy Alta",#REF!="Mayor"),CONCATENATE("R6C",#REF!),"")</f>
        <v>#REF!</v>
      </c>
      <c r="AC11" s="39" t="e">
        <f>IF(AND(#REF!="Muy Alta",#REF!="Mayor"),CONCATENATE("R6C",#REF!),"")</f>
        <v>#REF!</v>
      </c>
      <c r="AD11" s="44" t="e">
        <f>IF(AND(#REF!="Muy Alta",#REF!="Mayor"),CONCATENATE("R6C",#REF!),"")</f>
        <v>#REF!</v>
      </c>
      <c r="AE11" s="44" t="e">
        <f>IF(AND(#REF!="Muy Alta",#REF!="Mayor"),CONCATENATE("R6C",#REF!),"")</f>
        <v>#REF!</v>
      </c>
      <c r="AF11" s="44" t="e">
        <f>IF(AND(#REF!="Muy Alta",#REF!="Mayor"),CONCATENATE("R6C",#REF!),"")</f>
        <v>#REF!</v>
      </c>
      <c r="AG11" s="40" t="e">
        <f>IF(AND(#REF!="Muy Alta",#REF!="Mayor"),CONCATENATE("R6C",#REF!),"")</f>
        <v>#REF!</v>
      </c>
      <c r="AH11" s="41" t="e">
        <f>IF(AND(#REF!="Muy Alta",#REF!="Catastrófico"),CONCATENATE("R6C",#REF!),"")</f>
        <v>#REF!</v>
      </c>
      <c r="AI11" s="42" t="e">
        <f>IF(AND(#REF!="Muy Alta",#REF!="Catastrófico"),CONCATENATE("R6C",#REF!),"")</f>
        <v>#REF!</v>
      </c>
      <c r="AJ11" s="42" t="e">
        <f>IF(AND(#REF!="Muy Alta",#REF!="Catastrófico"),CONCATENATE("R6C",#REF!),"")</f>
        <v>#REF!</v>
      </c>
      <c r="AK11" s="42" t="e">
        <f>IF(AND(#REF!="Muy Alta",#REF!="Catastrófico"),CONCATENATE("R6C",#REF!),"")</f>
        <v>#REF!</v>
      </c>
      <c r="AL11" s="42" t="e">
        <f>IF(AND(#REF!="Muy Alta",#REF!="Catastrófico"),CONCATENATE("R6C",#REF!),"")</f>
        <v>#REF!</v>
      </c>
      <c r="AM11" s="43" t="e">
        <f>IF(AND(#REF!="Muy Alta",#REF!="Catastrófico"),CONCATENATE("R6C",#REF!),"")</f>
        <v>#REF!</v>
      </c>
      <c r="AN11" s="70"/>
      <c r="AO11" s="299"/>
      <c r="AP11" s="300"/>
      <c r="AQ11" s="300"/>
      <c r="AR11" s="300"/>
      <c r="AS11" s="300"/>
      <c r="AT11" s="301"/>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191"/>
      <c r="C12" s="191"/>
      <c r="D12" s="192"/>
      <c r="E12" s="292"/>
      <c r="F12" s="293"/>
      <c r="G12" s="293"/>
      <c r="H12" s="293"/>
      <c r="I12" s="308"/>
      <c r="J12" s="38" t="e">
        <f>IF(AND(#REF!="Muy Alta",#REF!="Leve"),CONCATENATE("R7C",#REF!),"")</f>
        <v>#REF!</v>
      </c>
      <c r="K12" s="39" t="e">
        <f>IF(AND(#REF!="Muy Alta",#REF!="Leve"),CONCATENATE("R7C",#REF!),"")</f>
        <v>#REF!</v>
      </c>
      <c r="L12" s="44" t="e">
        <f>IF(AND(#REF!="Muy Alta",#REF!="Leve"),CONCATENATE("R7C",#REF!),"")</f>
        <v>#REF!</v>
      </c>
      <c r="M12" s="44" t="e">
        <f>IF(AND(#REF!="Muy Alta",#REF!="Leve"),CONCATENATE("R7C",#REF!),"")</f>
        <v>#REF!</v>
      </c>
      <c r="N12" s="44" t="e">
        <f>IF(AND(#REF!="Muy Alta",#REF!="Leve"),CONCATENATE("R7C",#REF!),"")</f>
        <v>#REF!</v>
      </c>
      <c r="O12" s="40" t="e">
        <f>IF(AND(#REF!="Muy Alta",#REF!="Leve"),CONCATENATE("R7C",#REF!),"")</f>
        <v>#REF!</v>
      </c>
      <c r="P12" s="38" t="e">
        <f>IF(AND(#REF!="Muy Alta",#REF!="Menor"),CONCATENATE("R7C",#REF!),"")</f>
        <v>#REF!</v>
      </c>
      <c r="Q12" s="39" t="e">
        <f>IF(AND(#REF!="Muy Alta",#REF!="Menor"),CONCATENATE("R7C",#REF!),"")</f>
        <v>#REF!</v>
      </c>
      <c r="R12" s="44" t="e">
        <f>IF(AND(#REF!="Muy Alta",#REF!="Menor"),CONCATENATE("R7C",#REF!),"")</f>
        <v>#REF!</v>
      </c>
      <c r="S12" s="44" t="e">
        <f>IF(AND(#REF!="Muy Alta",#REF!="Menor"),CONCATENATE("R7C",#REF!),"")</f>
        <v>#REF!</v>
      </c>
      <c r="T12" s="44" t="e">
        <f>IF(AND(#REF!="Muy Alta",#REF!="Menor"),CONCATENATE("R7C",#REF!),"")</f>
        <v>#REF!</v>
      </c>
      <c r="U12" s="40" t="e">
        <f>IF(AND(#REF!="Muy Alta",#REF!="Menor"),CONCATENATE("R7C",#REF!),"")</f>
        <v>#REF!</v>
      </c>
      <c r="V12" s="38" t="e">
        <f>IF(AND(#REF!="Muy Alta",#REF!="Moderado"),CONCATENATE("R7C",#REF!),"")</f>
        <v>#REF!</v>
      </c>
      <c r="W12" s="39" t="e">
        <f>IF(AND(#REF!="Muy Alta",#REF!="Moderado"),CONCATENATE("R7C",#REF!),"")</f>
        <v>#REF!</v>
      </c>
      <c r="X12" s="44" t="e">
        <f>IF(AND(#REF!="Muy Alta",#REF!="Moderado"),CONCATENATE("R7C",#REF!),"")</f>
        <v>#REF!</v>
      </c>
      <c r="Y12" s="44" t="e">
        <f>IF(AND(#REF!="Muy Alta",#REF!="Moderado"),CONCATENATE("R7C",#REF!),"")</f>
        <v>#REF!</v>
      </c>
      <c r="Z12" s="44" t="e">
        <f>IF(AND(#REF!="Muy Alta",#REF!="Moderado"),CONCATENATE("R7C",#REF!),"")</f>
        <v>#REF!</v>
      </c>
      <c r="AA12" s="40" t="e">
        <f>IF(AND(#REF!="Muy Alta",#REF!="Moderado"),CONCATENATE("R7C",#REF!),"")</f>
        <v>#REF!</v>
      </c>
      <c r="AB12" s="38" t="e">
        <f>IF(AND(#REF!="Muy Alta",#REF!="Mayor"),CONCATENATE("R7C",#REF!),"")</f>
        <v>#REF!</v>
      </c>
      <c r="AC12" s="39" t="e">
        <f>IF(AND(#REF!="Muy Alta",#REF!="Mayor"),CONCATENATE("R7C",#REF!),"")</f>
        <v>#REF!</v>
      </c>
      <c r="AD12" s="44" t="e">
        <f>IF(AND(#REF!="Muy Alta",#REF!="Mayor"),CONCATENATE("R7C",#REF!),"")</f>
        <v>#REF!</v>
      </c>
      <c r="AE12" s="44" t="e">
        <f>IF(AND(#REF!="Muy Alta",#REF!="Mayor"),CONCATENATE("R7C",#REF!),"")</f>
        <v>#REF!</v>
      </c>
      <c r="AF12" s="44" t="e">
        <f>IF(AND(#REF!="Muy Alta",#REF!="Mayor"),CONCATENATE("R7C",#REF!),"")</f>
        <v>#REF!</v>
      </c>
      <c r="AG12" s="40" t="e">
        <f>IF(AND(#REF!="Muy Alta",#REF!="Mayor"),CONCATENATE("R7C",#REF!),"")</f>
        <v>#REF!</v>
      </c>
      <c r="AH12" s="41" t="e">
        <f>IF(AND(#REF!="Muy Alta",#REF!="Catastrófico"),CONCATENATE("R7C",#REF!),"")</f>
        <v>#REF!</v>
      </c>
      <c r="AI12" s="42" t="e">
        <f>IF(AND(#REF!="Muy Alta",#REF!="Catastrófico"),CONCATENATE("R7C",#REF!),"")</f>
        <v>#REF!</v>
      </c>
      <c r="AJ12" s="42" t="e">
        <f>IF(AND(#REF!="Muy Alta",#REF!="Catastrófico"),CONCATENATE("R7C",#REF!),"")</f>
        <v>#REF!</v>
      </c>
      <c r="AK12" s="42" t="e">
        <f>IF(AND(#REF!="Muy Alta",#REF!="Catastrófico"),CONCATENATE("R7C",#REF!),"")</f>
        <v>#REF!</v>
      </c>
      <c r="AL12" s="42" t="e">
        <f>IF(AND(#REF!="Muy Alta",#REF!="Catastrófico"),CONCATENATE("R7C",#REF!),"")</f>
        <v>#REF!</v>
      </c>
      <c r="AM12" s="43" t="e">
        <f>IF(AND(#REF!="Muy Alta",#REF!="Catastrófico"),CONCATENATE("R7C",#REF!),"")</f>
        <v>#REF!</v>
      </c>
      <c r="AN12" s="70"/>
      <c r="AO12" s="299"/>
      <c r="AP12" s="300"/>
      <c r="AQ12" s="300"/>
      <c r="AR12" s="300"/>
      <c r="AS12" s="300"/>
      <c r="AT12" s="301"/>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191"/>
      <c r="C13" s="191"/>
      <c r="D13" s="192"/>
      <c r="E13" s="292"/>
      <c r="F13" s="293"/>
      <c r="G13" s="293"/>
      <c r="H13" s="293"/>
      <c r="I13" s="308"/>
      <c r="J13" s="38" t="e">
        <f>IF(AND(#REF!="Muy Alta",#REF!="Leve"),CONCATENATE("R8C",#REF!),"")</f>
        <v>#REF!</v>
      </c>
      <c r="K13" s="39" t="e">
        <f>IF(AND(#REF!="Muy Alta",#REF!="Leve"),CONCATENATE("R8C",#REF!),"")</f>
        <v>#REF!</v>
      </c>
      <c r="L13" s="44" t="e">
        <f>IF(AND(#REF!="Muy Alta",#REF!="Leve"),CONCATENATE("R8C",#REF!),"")</f>
        <v>#REF!</v>
      </c>
      <c r="M13" s="44" t="e">
        <f>IF(AND(#REF!="Muy Alta",#REF!="Leve"),CONCATENATE("R8C",#REF!),"")</f>
        <v>#REF!</v>
      </c>
      <c r="N13" s="44" t="e">
        <f>IF(AND(#REF!="Muy Alta",#REF!="Leve"),CONCATENATE("R8C",#REF!),"")</f>
        <v>#REF!</v>
      </c>
      <c r="O13" s="40" t="e">
        <f>IF(AND(#REF!="Muy Alta",#REF!="Leve"),CONCATENATE("R8C",#REF!),"")</f>
        <v>#REF!</v>
      </c>
      <c r="P13" s="38" t="e">
        <f>IF(AND(#REF!="Muy Alta",#REF!="Menor"),CONCATENATE("R8C",#REF!),"")</f>
        <v>#REF!</v>
      </c>
      <c r="Q13" s="39" t="e">
        <f>IF(AND(#REF!="Muy Alta",#REF!="Menor"),CONCATENATE("R8C",#REF!),"")</f>
        <v>#REF!</v>
      </c>
      <c r="R13" s="44" t="e">
        <f>IF(AND(#REF!="Muy Alta",#REF!="Menor"),CONCATENATE("R8C",#REF!),"")</f>
        <v>#REF!</v>
      </c>
      <c r="S13" s="44" t="e">
        <f>IF(AND(#REF!="Muy Alta",#REF!="Menor"),CONCATENATE("R8C",#REF!),"")</f>
        <v>#REF!</v>
      </c>
      <c r="T13" s="44" t="e">
        <f>IF(AND(#REF!="Muy Alta",#REF!="Menor"),CONCATENATE("R8C",#REF!),"")</f>
        <v>#REF!</v>
      </c>
      <c r="U13" s="40" t="e">
        <f>IF(AND(#REF!="Muy Alta",#REF!="Menor"),CONCATENATE("R8C",#REF!),"")</f>
        <v>#REF!</v>
      </c>
      <c r="V13" s="38" t="e">
        <f>IF(AND(#REF!="Muy Alta",#REF!="Moderado"),CONCATENATE("R8C",#REF!),"")</f>
        <v>#REF!</v>
      </c>
      <c r="W13" s="39" t="e">
        <f>IF(AND(#REF!="Muy Alta",#REF!="Moderado"),CONCATENATE("R8C",#REF!),"")</f>
        <v>#REF!</v>
      </c>
      <c r="X13" s="44" t="e">
        <f>IF(AND(#REF!="Muy Alta",#REF!="Moderado"),CONCATENATE("R8C",#REF!),"")</f>
        <v>#REF!</v>
      </c>
      <c r="Y13" s="44" t="e">
        <f>IF(AND(#REF!="Muy Alta",#REF!="Moderado"),CONCATENATE("R8C",#REF!),"")</f>
        <v>#REF!</v>
      </c>
      <c r="Z13" s="44" t="e">
        <f>IF(AND(#REF!="Muy Alta",#REF!="Moderado"),CONCATENATE("R8C",#REF!),"")</f>
        <v>#REF!</v>
      </c>
      <c r="AA13" s="40" t="e">
        <f>IF(AND(#REF!="Muy Alta",#REF!="Moderado"),CONCATENATE("R8C",#REF!),"")</f>
        <v>#REF!</v>
      </c>
      <c r="AB13" s="38" t="e">
        <f>IF(AND(#REF!="Muy Alta",#REF!="Mayor"),CONCATENATE("R8C",#REF!),"")</f>
        <v>#REF!</v>
      </c>
      <c r="AC13" s="39" t="e">
        <f>IF(AND(#REF!="Muy Alta",#REF!="Mayor"),CONCATENATE("R8C",#REF!),"")</f>
        <v>#REF!</v>
      </c>
      <c r="AD13" s="44" t="e">
        <f>IF(AND(#REF!="Muy Alta",#REF!="Mayor"),CONCATENATE("R8C",#REF!),"")</f>
        <v>#REF!</v>
      </c>
      <c r="AE13" s="44" t="e">
        <f>IF(AND(#REF!="Muy Alta",#REF!="Mayor"),CONCATENATE("R8C",#REF!),"")</f>
        <v>#REF!</v>
      </c>
      <c r="AF13" s="44" t="e">
        <f>IF(AND(#REF!="Muy Alta",#REF!="Mayor"),CONCATENATE("R8C",#REF!),"")</f>
        <v>#REF!</v>
      </c>
      <c r="AG13" s="40" t="e">
        <f>IF(AND(#REF!="Muy Alta",#REF!="Mayor"),CONCATENATE("R8C",#REF!),"")</f>
        <v>#REF!</v>
      </c>
      <c r="AH13" s="41" t="e">
        <f>IF(AND(#REF!="Muy Alta",#REF!="Catastrófico"),CONCATENATE("R8C",#REF!),"")</f>
        <v>#REF!</v>
      </c>
      <c r="AI13" s="42" t="e">
        <f>IF(AND(#REF!="Muy Alta",#REF!="Catastrófico"),CONCATENATE("R8C",#REF!),"")</f>
        <v>#REF!</v>
      </c>
      <c r="AJ13" s="42" t="e">
        <f>IF(AND(#REF!="Muy Alta",#REF!="Catastrófico"),CONCATENATE("R8C",#REF!),"")</f>
        <v>#REF!</v>
      </c>
      <c r="AK13" s="42" t="e">
        <f>IF(AND(#REF!="Muy Alta",#REF!="Catastrófico"),CONCATENATE("R8C",#REF!),"")</f>
        <v>#REF!</v>
      </c>
      <c r="AL13" s="42" t="e">
        <f>IF(AND(#REF!="Muy Alta",#REF!="Catastrófico"),CONCATENATE("R8C",#REF!),"")</f>
        <v>#REF!</v>
      </c>
      <c r="AM13" s="43" t="e">
        <f>IF(AND(#REF!="Muy Alta",#REF!="Catastrófico"),CONCATENATE("R8C",#REF!),"")</f>
        <v>#REF!</v>
      </c>
      <c r="AN13" s="70"/>
      <c r="AO13" s="299"/>
      <c r="AP13" s="300"/>
      <c r="AQ13" s="300"/>
      <c r="AR13" s="300"/>
      <c r="AS13" s="300"/>
      <c r="AT13" s="30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191"/>
      <c r="C14" s="191"/>
      <c r="D14" s="192"/>
      <c r="E14" s="292"/>
      <c r="F14" s="293"/>
      <c r="G14" s="293"/>
      <c r="H14" s="293"/>
      <c r="I14" s="308"/>
      <c r="J14" s="38" t="e">
        <f>IF(AND(#REF!="Muy Alta",#REF!="Leve"),CONCATENATE("R9C",#REF!),"")</f>
        <v>#REF!</v>
      </c>
      <c r="K14" s="39" t="e">
        <f>IF(AND(#REF!="Muy Alta",#REF!="Leve"),CONCATENATE("R9C",#REF!),"")</f>
        <v>#REF!</v>
      </c>
      <c r="L14" s="44" t="e">
        <f>IF(AND(#REF!="Muy Alta",#REF!="Leve"),CONCATENATE("R9C",#REF!),"")</f>
        <v>#REF!</v>
      </c>
      <c r="M14" s="44" t="e">
        <f>IF(AND(#REF!="Muy Alta",#REF!="Leve"),CONCATENATE("R9C",#REF!),"")</f>
        <v>#REF!</v>
      </c>
      <c r="N14" s="44" t="e">
        <f>IF(AND(#REF!="Muy Alta",#REF!="Leve"),CONCATENATE("R9C",#REF!),"")</f>
        <v>#REF!</v>
      </c>
      <c r="O14" s="40" t="e">
        <f>IF(AND(#REF!="Muy Alta",#REF!="Leve"),CONCATENATE("R9C",#REF!),"")</f>
        <v>#REF!</v>
      </c>
      <c r="P14" s="38" t="e">
        <f>IF(AND(#REF!="Muy Alta",#REF!="Menor"),CONCATENATE("R9C",#REF!),"")</f>
        <v>#REF!</v>
      </c>
      <c r="Q14" s="39" t="e">
        <f>IF(AND(#REF!="Muy Alta",#REF!="Menor"),CONCATENATE("R9C",#REF!),"")</f>
        <v>#REF!</v>
      </c>
      <c r="R14" s="44" t="e">
        <f>IF(AND(#REF!="Muy Alta",#REF!="Menor"),CONCATENATE("R9C",#REF!),"")</f>
        <v>#REF!</v>
      </c>
      <c r="S14" s="44" t="e">
        <f>IF(AND(#REF!="Muy Alta",#REF!="Menor"),CONCATENATE("R9C",#REF!),"")</f>
        <v>#REF!</v>
      </c>
      <c r="T14" s="44" t="e">
        <f>IF(AND(#REF!="Muy Alta",#REF!="Menor"),CONCATENATE("R9C",#REF!),"")</f>
        <v>#REF!</v>
      </c>
      <c r="U14" s="40" t="e">
        <f>IF(AND(#REF!="Muy Alta",#REF!="Menor"),CONCATENATE("R9C",#REF!),"")</f>
        <v>#REF!</v>
      </c>
      <c r="V14" s="38" t="e">
        <f>IF(AND(#REF!="Muy Alta",#REF!="Moderado"),CONCATENATE("R9C",#REF!),"")</f>
        <v>#REF!</v>
      </c>
      <c r="W14" s="39" t="e">
        <f>IF(AND(#REF!="Muy Alta",#REF!="Moderado"),CONCATENATE("R9C",#REF!),"")</f>
        <v>#REF!</v>
      </c>
      <c r="X14" s="44" t="e">
        <f>IF(AND(#REF!="Muy Alta",#REF!="Moderado"),CONCATENATE("R9C",#REF!),"")</f>
        <v>#REF!</v>
      </c>
      <c r="Y14" s="44" t="e">
        <f>IF(AND(#REF!="Muy Alta",#REF!="Moderado"),CONCATENATE("R9C",#REF!),"")</f>
        <v>#REF!</v>
      </c>
      <c r="Z14" s="44" t="e">
        <f>IF(AND(#REF!="Muy Alta",#REF!="Moderado"),CONCATENATE("R9C",#REF!),"")</f>
        <v>#REF!</v>
      </c>
      <c r="AA14" s="40" t="e">
        <f>IF(AND(#REF!="Muy Alta",#REF!="Moderado"),CONCATENATE("R9C",#REF!),"")</f>
        <v>#REF!</v>
      </c>
      <c r="AB14" s="38" t="e">
        <f>IF(AND(#REF!="Muy Alta",#REF!="Mayor"),CONCATENATE("R9C",#REF!),"")</f>
        <v>#REF!</v>
      </c>
      <c r="AC14" s="39" t="e">
        <f>IF(AND(#REF!="Muy Alta",#REF!="Mayor"),CONCATENATE("R9C",#REF!),"")</f>
        <v>#REF!</v>
      </c>
      <c r="AD14" s="44" t="e">
        <f>IF(AND(#REF!="Muy Alta",#REF!="Mayor"),CONCATENATE("R9C",#REF!),"")</f>
        <v>#REF!</v>
      </c>
      <c r="AE14" s="44" t="e">
        <f>IF(AND(#REF!="Muy Alta",#REF!="Mayor"),CONCATENATE("R9C",#REF!),"")</f>
        <v>#REF!</v>
      </c>
      <c r="AF14" s="44" t="e">
        <f>IF(AND(#REF!="Muy Alta",#REF!="Mayor"),CONCATENATE("R9C",#REF!),"")</f>
        <v>#REF!</v>
      </c>
      <c r="AG14" s="40" t="e">
        <f>IF(AND(#REF!="Muy Alta",#REF!="Mayor"),CONCATENATE("R9C",#REF!),"")</f>
        <v>#REF!</v>
      </c>
      <c r="AH14" s="41" t="e">
        <f>IF(AND(#REF!="Muy Alta",#REF!="Catastrófico"),CONCATENATE("R9C",#REF!),"")</f>
        <v>#REF!</v>
      </c>
      <c r="AI14" s="42" t="e">
        <f>IF(AND(#REF!="Muy Alta",#REF!="Catastrófico"),CONCATENATE("R9C",#REF!),"")</f>
        <v>#REF!</v>
      </c>
      <c r="AJ14" s="42" t="e">
        <f>IF(AND(#REF!="Muy Alta",#REF!="Catastrófico"),CONCATENATE("R9C",#REF!),"")</f>
        <v>#REF!</v>
      </c>
      <c r="AK14" s="42" t="e">
        <f>IF(AND(#REF!="Muy Alta",#REF!="Catastrófico"),CONCATENATE("R9C",#REF!),"")</f>
        <v>#REF!</v>
      </c>
      <c r="AL14" s="42" t="e">
        <f>IF(AND(#REF!="Muy Alta",#REF!="Catastrófico"),CONCATENATE("R9C",#REF!),"")</f>
        <v>#REF!</v>
      </c>
      <c r="AM14" s="43" t="e">
        <f>IF(AND(#REF!="Muy Alta",#REF!="Catastrófico"),CONCATENATE("R9C",#REF!),"")</f>
        <v>#REF!</v>
      </c>
      <c r="AN14" s="70"/>
      <c r="AO14" s="299"/>
      <c r="AP14" s="300"/>
      <c r="AQ14" s="300"/>
      <c r="AR14" s="300"/>
      <c r="AS14" s="300"/>
      <c r="AT14" s="301"/>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191"/>
      <c r="C15" s="191"/>
      <c r="D15" s="192"/>
      <c r="E15" s="294"/>
      <c r="F15" s="295"/>
      <c r="G15" s="295"/>
      <c r="H15" s="295"/>
      <c r="I15" s="309"/>
      <c r="J15" s="45" t="e">
        <f>IF(AND(#REF!="Muy Alta",#REF!="Leve"),CONCATENATE("R10C",#REF!),"")</f>
        <v>#REF!</v>
      </c>
      <c r="K15" s="46" t="e">
        <f>IF(AND(#REF!="Muy Alta",#REF!="Leve"),CONCATENATE("R10C",#REF!),"")</f>
        <v>#REF!</v>
      </c>
      <c r="L15" s="46" t="e">
        <f>IF(AND(#REF!="Muy Alta",#REF!="Leve"),CONCATENATE("R10C",#REF!),"")</f>
        <v>#REF!</v>
      </c>
      <c r="M15" s="46" t="e">
        <f>IF(AND(#REF!="Muy Alta",#REF!="Leve"),CONCATENATE("R10C",#REF!),"")</f>
        <v>#REF!</v>
      </c>
      <c r="N15" s="46" t="e">
        <f>IF(AND(#REF!="Muy Alta",#REF!="Leve"),CONCATENATE("R10C",#REF!),"")</f>
        <v>#REF!</v>
      </c>
      <c r="O15" s="47" t="e">
        <f>IF(AND(#REF!="Muy Alta",#REF!="Leve"),CONCATENATE("R10C",#REF!),"")</f>
        <v>#REF!</v>
      </c>
      <c r="P15" s="38" t="e">
        <f>IF(AND(#REF!="Muy Alta",#REF!="Menor"),CONCATENATE("R10C",#REF!),"")</f>
        <v>#REF!</v>
      </c>
      <c r="Q15" s="39" t="e">
        <f>IF(AND(#REF!="Muy Alta",#REF!="Menor"),CONCATENATE("R10C",#REF!),"")</f>
        <v>#REF!</v>
      </c>
      <c r="R15" s="39" t="e">
        <f>IF(AND(#REF!="Muy Alta",#REF!="Menor"),CONCATENATE("R10C",#REF!),"")</f>
        <v>#REF!</v>
      </c>
      <c r="S15" s="39" t="e">
        <f>IF(AND(#REF!="Muy Alta",#REF!="Menor"),CONCATENATE("R10C",#REF!),"")</f>
        <v>#REF!</v>
      </c>
      <c r="T15" s="39" t="e">
        <f>IF(AND(#REF!="Muy Alta",#REF!="Menor"),CONCATENATE("R10C",#REF!),"")</f>
        <v>#REF!</v>
      </c>
      <c r="U15" s="40" t="e">
        <f>IF(AND(#REF!="Muy Alta",#REF!="Menor"),CONCATENATE("R10C",#REF!),"")</f>
        <v>#REF!</v>
      </c>
      <c r="V15" s="45" t="e">
        <f>IF(AND(#REF!="Muy Alta",#REF!="Moderado"),CONCATENATE("R10C",#REF!),"")</f>
        <v>#REF!</v>
      </c>
      <c r="W15" s="46" t="e">
        <f>IF(AND(#REF!="Muy Alta",#REF!="Moderado"),CONCATENATE("R10C",#REF!),"")</f>
        <v>#REF!</v>
      </c>
      <c r="X15" s="46" t="e">
        <f>IF(AND(#REF!="Muy Alta",#REF!="Moderado"),CONCATENATE("R10C",#REF!),"")</f>
        <v>#REF!</v>
      </c>
      <c r="Y15" s="46" t="e">
        <f>IF(AND(#REF!="Muy Alta",#REF!="Moderado"),CONCATENATE("R10C",#REF!),"")</f>
        <v>#REF!</v>
      </c>
      <c r="Z15" s="46" t="e">
        <f>IF(AND(#REF!="Muy Alta",#REF!="Moderado"),CONCATENATE("R10C",#REF!),"")</f>
        <v>#REF!</v>
      </c>
      <c r="AA15" s="47" t="e">
        <f>IF(AND(#REF!="Muy Alta",#REF!="Moderado"),CONCATENATE("R10C",#REF!),"")</f>
        <v>#REF!</v>
      </c>
      <c r="AB15" s="38" t="e">
        <f>IF(AND(#REF!="Muy Alta",#REF!="Mayor"),CONCATENATE("R10C",#REF!),"")</f>
        <v>#REF!</v>
      </c>
      <c r="AC15" s="39" t="e">
        <f>IF(AND(#REF!="Muy Alta",#REF!="Mayor"),CONCATENATE("R10C",#REF!),"")</f>
        <v>#REF!</v>
      </c>
      <c r="AD15" s="39" t="e">
        <f>IF(AND(#REF!="Muy Alta",#REF!="Mayor"),CONCATENATE("R10C",#REF!),"")</f>
        <v>#REF!</v>
      </c>
      <c r="AE15" s="39" t="e">
        <f>IF(AND(#REF!="Muy Alta",#REF!="Mayor"),CONCATENATE("R10C",#REF!),"")</f>
        <v>#REF!</v>
      </c>
      <c r="AF15" s="39" t="e">
        <f>IF(AND(#REF!="Muy Alta",#REF!="Mayor"),CONCATENATE("R10C",#REF!),"")</f>
        <v>#REF!</v>
      </c>
      <c r="AG15" s="40" t="e">
        <f>IF(AND(#REF!="Muy Alta",#REF!="Mayor"),CONCATENATE("R10C",#REF!),"")</f>
        <v>#REF!</v>
      </c>
      <c r="AH15" s="48" t="e">
        <f>IF(AND(#REF!="Muy Alta",#REF!="Catastrófico"),CONCATENATE("R10C",#REF!),"")</f>
        <v>#REF!</v>
      </c>
      <c r="AI15" s="49" t="e">
        <f>IF(AND(#REF!="Muy Alta",#REF!="Catastrófico"),CONCATENATE("R10C",#REF!),"")</f>
        <v>#REF!</v>
      </c>
      <c r="AJ15" s="49" t="e">
        <f>IF(AND(#REF!="Muy Alta",#REF!="Catastrófico"),CONCATENATE("R10C",#REF!),"")</f>
        <v>#REF!</v>
      </c>
      <c r="AK15" s="49" t="e">
        <f>IF(AND(#REF!="Muy Alta",#REF!="Catastrófico"),CONCATENATE("R10C",#REF!),"")</f>
        <v>#REF!</v>
      </c>
      <c r="AL15" s="49" t="e">
        <f>IF(AND(#REF!="Muy Alta",#REF!="Catastrófico"),CONCATENATE("R10C",#REF!),"")</f>
        <v>#REF!</v>
      </c>
      <c r="AM15" s="50" t="e">
        <f>IF(AND(#REF!="Muy Alta",#REF!="Catastrófico"),CONCATENATE("R10C",#REF!),"")</f>
        <v>#REF!</v>
      </c>
      <c r="AN15" s="70"/>
      <c r="AO15" s="302"/>
      <c r="AP15" s="303"/>
      <c r="AQ15" s="303"/>
      <c r="AR15" s="303"/>
      <c r="AS15" s="303"/>
      <c r="AT15" s="304"/>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191"/>
      <c r="C16" s="191"/>
      <c r="D16" s="192"/>
      <c r="E16" s="288" t="s">
        <v>270</v>
      </c>
      <c r="F16" s="289"/>
      <c r="G16" s="289"/>
      <c r="H16" s="289"/>
      <c r="I16" s="289"/>
      <c r="J16" s="51" t="e">
        <f>IF(AND(#REF!="Alta",#REF!="Leve"),CONCATENATE("R1C",#REF!),"")</f>
        <v>#REF!</v>
      </c>
      <c r="K16" s="52" t="e">
        <f>IF(AND(#REF!="Alta",#REF!="Leve"),CONCATENATE("R1C",#REF!),"")</f>
        <v>#REF!</v>
      </c>
      <c r="L16" s="52" t="e">
        <f>IF(AND(#REF!="Alta",#REF!="Leve"),CONCATENATE("R1C",#REF!),"")</f>
        <v>#REF!</v>
      </c>
      <c r="M16" s="52" t="e">
        <f>IF(AND(#REF!="Alta",#REF!="Leve"),CONCATENATE("R1C",#REF!),"")</f>
        <v>#REF!</v>
      </c>
      <c r="N16" s="52" t="e">
        <f>IF(AND(#REF!="Alta",#REF!="Leve"),CONCATENATE("R1C",#REF!),"")</f>
        <v>#REF!</v>
      </c>
      <c r="O16" s="53" t="e">
        <f>IF(AND(#REF!="Alta",#REF!="Leve"),CONCATENATE("R1C",#REF!),"")</f>
        <v>#REF!</v>
      </c>
      <c r="P16" s="51" t="e">
        <f>IF(AND(#REF!="Alta",#REF!="Menor"),CONCATENATE("R1C",#REF!),"")</f>
        <v>#REF!</v>
      </c>
      <c r="Q16" s="52" t="e">
        <f>IF(AND(#REF!="Alta",#REF!="Menor"),CONCATENATE("R1C",#REF!),"")</f>
        <v>#REF!</v>
      </c>
      <c r="R16" s="52" t="e">
        <f>IF(AND(#REF!="Alta",#REF!="Menor"),CONCATENATE("R1C",#REF!),"")</f>
        <v>#REF!</v>
      </c>
      <c r="S16" s="52" t="e">
        <f>IF(AND(#REF!="Alta",#REF!="Menor"),CONCATENATE("R1C",#REF!),"")</f>
        <v>#REF!</v>
      </c>
      <c r="T16" s="52" t="e">
        <f>IF(AND(#REF!="Alta",#REF!="Menor"),CONCATENATE("R1C",#REF!),"")</f>
        <v>#REF!</v>
      </c>
      <c r="U16" s="53" t="e">
        <f>IF(AND(#REF!="Alta",#REF!="Menor"),CONCATENATE("R1C",#REF!),"")</f>
        <v>#REF!</v>
      </c>
      <c r="V16" s="32" t="e">
        <f>IF(AND(#REF!="Alta",#REF!="Moderado"),CONCATENATE("R1C",#REF!),"")</f>
        <v>#REF!</v>
      </c>
      <c r="W16" s="33" t="e">
        <f>IF(AND(#REF!="Alta",#REF!="Moderado"),CONCATENATE("R1C",#REF!),"")</f>
        <v>#REF!</v>
      </c>
      <c r="X16" s="33" t="e">
        <f>IF(AND(#REF!="Alta",#REF!="Moderado"),CONCATENATE("R1C",#REF!),"")</f>
        <v>#REF!</v>
      </c>
      <c r="Y16" s="33" t="e">
        <f>IF(AND(#REF!="Alta",#REF!="Moderado"),CONCATENATE("R1C",#REF!),"")</f>
        <v>#REF!</v>
      </c>
      <c r="Z16" s="33" t="e">
        <f>IF(AND(#REF!="Alta",#REF!="Moderado"),CONCATENATE("R1C",#REF!),"")</f>
        <v>#REF!</v>
      </c>
      <c r="AA16" s="34" t="e">
        <f>IF(AND(#REF!="Alta",#REF!="Moderado"),CONCATENATE("R1C",#REF!),"")</f>
        <v>#REF!</v>
      </c>
      <c r="AB16" s="32" t="e">
        <f>IF(AND(#REF!="Alta",#REF!="Mayor"),CONCATENATE("R1C",#REF!),"")</f>
        <v>#REF!</v>
      </c>
      <c r="AC16" s="33" t="e">
        <f>IF(AND(#REF!="Alta",#REF!="Mayor"),CONCATENATE("R1C",#REF!),"")</f>
        <v>#REF!</v>
      </c>
      <c r="AD16" s="33" t="e">
        <f>IF(AND(#REF!="Alta",#REF!="Mayor"),CONCATENATE("R1C",#REF!),"")</f>
        <v>#REF!</v>
      </c>
      <c r="AE16" s="33" t="e">
        <f>IF(AND(#REF!="Alta",#REF!="Mayor"),CONCATENATE("R1C",#REF!),"")</f>
        <v>#REF!</v>
      </c>
      <c r="AF16" s="33" t="e">
        <f>IF(AND(#REF!="Alta",#REF!="Mayor"),CONCATENATE("R1C",#REF!),"")</f>
        <v>#REF!</v>
      </c>
      <c r="AG16" s="34" t="e">
        <f>IF(AND(#REF!="Alta",#REF!="Mayor"),CONCATENATE("R1C",#REF!),"")</f>
        <v>#REF!</v>
      </c>
      <c r="AH16" s="35" t="e">
        <f>IF(AND(#REF!="Alta",#REF!="Catastrófico"),CONCATENATE("R1C",#REF!),"")</f>
        <v>#REF!</v>
      </c>
      <c r="AI16" s="36" t="e">
        <f>IF(AND(#REF!="Alta",#REF!="Catastrófico"),CONCATENATE("R1C",#REF!),"")</f>
        <v>#REF!</v>
      </c>
      <c r="AJ16" s="36" t="e">
        <f>IF(AND(#REF!="Alta",#REF!="Catastrófico"),CONCATENATE("R1C",#REF!),"")</f>
        <v>#REF!</v>
      </c>
      <c r="AK16" s="36" t="e">
        <f>IF(AND(#REF!="Alta",#REF!="Catastrófico"),CONCATENATE("R1C",#REF!),"")</f>
        <v>#REF!</v>
      </c>
      <c r="AL16" s="36" t="e">
        <f>IF(AND(#REF!="Alta",#REF!="Catastrófico"),CONCATENATE("R1C",#REF!),"")</f>
        <v>#REF!</v>
      </c>
      <c r="AM16" s="37" t="e">
        <f>IF(AND(#REF!="Alta",#REF!="Catastrófico"),CONCATENATE("R1C",#REF!),"")</f>
        <v>#REF!</v>
      </c>
      <c r="AN16" s="70"/>
      <c r="AO16" s="279" t="s">
        <v>271</v>
      </c>
      <c r="AP16" s="280"/>
      <c r="AQ16" s="280"/>
      <c r="AR16" s="280"/>
      <c r="AS16" s="280"/>
      <c r="AT16" s="281"/>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191"/>
      <c r="C17" s="191"/>
      <c r="D17" s="192"/>
      <c r="E17" s="290"/>
      <c r="F17" s="291"/>
      <c r="G17" s="291"/>
      <c r="H17" s="291"/>
      <c r="I17" s="291"/>
      <c r="J17" s="54" t="e">
        <f>IF(AND(#REF!="Alta",#REF!="Leve"),CONCATENATE("R2C",#REF!),"")</f>
        <v>#REF!</v>
      </c>
      <c r="K17" s="55" t="e">
        <f>IF(AND(#REF!="Alta",#REF!="Leve"),CONCATENATE("R2C",#REF!),"")</f>
        <v>#REF!</v>
      </c>
      <c r="L17" s="55" t="e">
        <f>IF(AND(#REF!="Alta",#REF!="Leve"),CONCATENATE("R2C",#REF!),"")</f>
        <v>#REF!</v>
      </c>
      <c r="M17" s="55" t="e">
        <f>IF(AND(#REF!="Alta",#REF!="Leve"),CONCATENATE("R2C",#REF!),"")</f>
        <v>#REF!</v>
      </c>
      <c r="N17" s="55" t="e">
        <f>IF(AND(#REF!="Alta",#REF!="Leve"),CONCATENATE("R2C",#REF!),"")</f>
        <v>#REF!</v>
      </c>
      <c r="O17" s="56" t="e">
        <f>IF(AND(#REF!="Alta",#REF!="Leve"),CONCATENATE("R2C",#REF!),"")</f>
        <v>#REF!</v>
      </c>
      <c r="P17" s="54" t="e">
        <f>IF(AND(#REF!="Alta",#REF!="Menor"),CONCATENATE("R2C",#REF!),"")</f>
        <v>#REF!</v>
      </c>
      <c r="Q17" s="55" t="e">
        <f>IF(AND(#REF!="Alta",#REF!="Menor"),CONCATENATE("R2C",#REF!),"")</f>
        <v>#REF!</v>
      </c>
      <c r="R17" s="55" t="e">
        <f>IF(AND(#REF!="Alta",#REF!="Menor"),CONCATENATE("R2C",#REF!),"")</f>
        <v>#REF!</v>
      </c>
      <c r="S17" s="55" t="e">
        <f>IF(AND(#REF!="Alta",#REF!="Menor"),CONCATENATE("R2C",#REF!),"")</f>
        <v>#REF!</v>
      </c>
      <c r="T17" s="55" t="e">
        <f>IF(AND(#REF!="Alta",#REF!="Menor"),CONCATENATE("R2C",#REF!),"")</f>
        <v>#REF!</v>
      </c>
      <c r="U17" s="56" t="e">
        <f>IF(AND(#REF!="Alta",#REF!="Menor"),CONCATENATE("R2C",#REF!),"")</f>
        <v>#REF!</v>
      </c>
      <c r="V17" s="38" t="e">
        <f>IF(AND(#REF!="Alta",#REF!="Moderado"),CONCATENATE("R2C",#REF!),"")</f>
        <v>#REF!</v>
      </c>
      <c r="W17" s="39" t="e">
        <f>IF(AND(#REF!="Alta",#REF!="Moderado"),CONCATENATE("R2C",#REF!),"")</f>
        <v>#REF!</v>
      </c>
      <c r="X17" s="39" t="e">
        <f>IF(AND(#REF!="Alta",#REF!="Moderado"),CONCATENATE("R2C",#REF!),"")</f>
        <v>#REF!</v>
      </c>
      <c r="Y17" s="39" t="e">
        <f>IF(AND(#REF!="Alta",#REF!="Moderado"),CONCATENATE("R2C",#REF!),"")</f>
        <v>#REF!</v>
      </c>
      <c r="Z17" s="39" t="e">
        <f>IF(AND(#REF!="Alta",#REF!="Moderado"),CONCATENATE("R2C",#REF!),"")</f>
        <v>#REF!</v>
      </c>
      <c r="AA17" s="40" t="e">
        <f>IF(AND(#REF!="Alta",#REF!="Moderado"),CONCATENATE("R2C",#REF!),"")</f>
        <v>#REF!</v>
      </c>
      <c r="AB17" s="38" t="e">
        <f>IF(AND(#REF!="Alta",#REF!="Mayor"),CONCATENATE("R2C",#REF!),"")</f>
        <v>#REF!</v>
      </c>
      <c r="AC17" s="39" t="e">
        <f>IF(AND(#REF!="Alta",#REF!="Mayor"),CONCATENATE("R2C",#REF!),"")</f>
        <v>#REF!</v>
      </c>
      <c r="AD17" s="39" t="e">
        <f>IF(AND(#REF!="Alta",#REF!="Mayor"),CONCATENATE("R2C",#REF!),"")</f>
        <v>#REF!</v>
      </c>
      <c r="AE17" s="39" t="e">
        <f>IF(AND(#REF!="Alta",#REF!="Mayor"),CONCATENATE("R2C",#REF!),"")</f>
        <v>#REF!</v>
      </c>
      <c r="AF17" s="39" t="e">
        <f>IF(AND(#REF!="Alta",#REF!="Mayor"),CONCATENATE("R2C",#REF!),"")</f>
        <v>#REF!</v>
      </c>
      <c r="AG17" s="40" t="e">
        <f>IF(AND(#REF!="Alta",#REF!="Mayor"),CONCATENATE("R2C",#REF!),"")</f>
        <v>#REF!</v>
      </c>
      <c r="AH17" s="41" t="e">
        <f>IF(AND(#REF!="Alta",#REF!="Catastrófico"),CONCATENATE("R2C",#REF!),"")</f>
        <v>#REF!</v>
      </c>
      <c r="AI17" s="42" t="e">
        <f>IF(AND(#REF!="Alta",#REF!="Catastrófico"),CONCATENATE("R2C",#REF!),"")</f>
        <v>#REF!</v>
      </c>
      <c r="AJ17" s="42" t="e">
        <f>IF(AND(#REF!="Alta",#REF!="Catastrófico"),CONCATENATE("R2C",#REF!),"")</f>
        <v>#REF!</v>
      </c>
      <c r="AK17" s="42" t="e">
        <f>IF(AND(#REF!="Alta",#REF!="Catastrófico"),CONCATENATE("R2C",#REF!),"")</f>
        <v>#REF!</v>
      </c>
      <c r="AL17" s="42" t="e">
        <f>IF(AND(#REF!="Alta",#REF!="Catastrófico"),CONCATENATE("R2C",#REF!),"")</f>
        <v>#REF!</v>
      </c>
      <c r="AM17" s="43" t="e">
        <f>IF(AND(#REF!="Alta",#REF!="Catastrófico"),CONCATENATE("R2C",#REF!),"")</f>
        <v>#REF!</v>
      </c>
      <c r="AN17" s="70"/>
      <c r="AO17" s="282"/>
      <c r="AP17" s="283"/>
      <c r="AQ17" s="283"/>
      <c r="AR17" s="283"/>
      <c r="AS17" s="283"/>
      <c r="AT17" s="284"/>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191"/>
      <c r="C18" s="191"/>
      <c r="D18" s="192"/>
      <c r="E18" s="292"/>
      <c r="F18" s="293"/>
      <c r="G18" s="293"/>
      <c r="H18" s="293"/>
      <c r="I18" s="291"/>
      <c r="J18" s="54" t="e">
        <f>IF(AND(#REF!="Alta",#REF!="Leve"),CONCATENATE("R3C",#REF!),"")</f>
        <v>#REF!</v>
      </c>
      <c r="K18" s="55" t="e">
        <f>IF(AND(#REF!="Alta",#REF!="Leve"),CONCATENATE("R3C",#REF!),"")</f>
        <v>#REF!</v>
      </c>
      <c r="L18" s="55" t="e">
        <f>IF(AND(#REF!="Alta",#REF!="Leve"),CONCATENATE("R3C",#REF!),"")</f>
        <v>#REF!</v>
      </c>
      <c r="M18" s="55" t="e">
        <f>IF(AND(#REF!="Alta",#REF!="Leve"),CONCATENATE("R3C",#REF!),"")</f>
        <v>#REF!</v>
      </c>
      <c r="N18" s="55" t="e">
        <f>IF(AND(#REF!="Alta",#REF!="Leve"),CONCATENATE("R3C",#REF!),"")</f>
        <v>#REF!</v>
      </c>
      <c r="O18" s="56" t="e">
        <f>IF(AND(#REF!="Alta",#REF!="Leve"),CONCATENATE("R3C",#REF!),"")</f>
        <v>#REF!</v>
      </c>
      <c r="P18" s="54" t="e">
        <f>IF(AND(#REF!="Alta",#REF!="Menor"),CONCATENATE("R3C",#REF!),"")</f>
        <v>#REF!</v>
      </c>
      <c r="Q18" s="55" t="e">
        <f>IF(AND(#REF!="Alta",#REF!="Menor"),CONCATENATE("R3C",#REF!),"")</f>
        <v>#REF!</v>
      </c>
      <c r="R18" s="55" t="e">
        <f>IF(AND(#REF!="Alta",#REF!="Menor"),CONCATENATE("R3C",#REF!),"")</f>
        <v>#REF!</v>
      </c>
      <c r="S18" s="55" t="e">
        <f>IF(AND(#REF!="Alta",#REF!="Menor"),CONCATENATE("R3C",#REF!),"")</f>
        <v>#REF!</v>
      </c>
      <c r="T18" s="55" t="e">
        <f>IF(AND(#REF!="Alta",#REF!="Menor"),CONCATENATE("R3C",#REF!),"")</f>
        <v>#REF!</v>
      </c>
      <c r="U18" s="56" t="e">
        <f>IF(AND(#REF!="Alta",#REF!="Menor"),CONCATENATE("R3C",#REF!),"")</f>
        <v>#REF!</v>
      </c>
      <c r="V18" s="38" t="e">
        <f>IF(AND(#REF!="Alta",#REF!="Moderado"),CONCATENATE("R3C",#REF!),"")</f>
        <v>#REF!</v>
      </c>
      <c r="W18" s="39" t="e">
        <f>IF(AND(#REF!="Alta",#REF!="Moderado"),CONCATENATE("R3C",#REF!),"")</f>
        <v>#REF!</v>
      </c>
      <c r="X18" s="39" t="e">
        <f>IF(AND(#REF!="Alta",#REF!="Moderado"),CONCATENATE("R3C",#REF!),"")</f>
        <v>#REF!</v>
      </c>
      <c r="Y18" s="39" t="e">
        <f>IF(AND(#REF!="Alta",#REF!="Moderado"),CONCATENATE("R3C",#REF!),"")</f>
        <v>#REF!</v>
      </c>
      <c r="Z18" s="39" t="e">
        <f>IF(AND(#REF!="Alta",#REF!="Moderado"),CONCATENATE("R3C",#REF!),"")</f>
        <v>#REF!</v>
      </c>
      <c r="AA18" s="40" t="e">
        <f>IF(AND(#REF!="Alta",#REF!="Moderado"),CONCATENATE("R3C",#REF!),"")</f>
        <v>#REF!</v>
      </c>
      <c r="AB18" s="38" t="e">
        <f>IF(AND(#REF!="Alta",#REF!="Mayor"),CONCATENATE("R3C",#REF!),"")</f>
        <v>#REF!</v>
      </c>
      <c r="AC18" s="39" t="e">
        <f>IF(AND(#REF!="Alta",#REF!="Mayor"),CONCATENATE("R3C",#REF!),"")</f>
        <v>#REF!</v>
      </c>
      <c r="AD18" s="39" t="e">
        <f>IF(AND(#REF!="Alta",#REF!="Mayor"),CONCATENATE("R3C",#REF!),"")</f>
        <v>#REF!</v>
      </c>
      <c r="AE18" s="39" t="e">
        <f>IF(AND(#REF!="Alta",#REF!="Mayor"),CONCATENATE("R3C",#REF!),"")</f>
        <v>#REF!</v>
      </c>
      <c r="AF18" s="39" t="e">
        <f>IF(AND(#REF!="Alta",#REF!="Mayor"),CONCATENATE("R3C",#REF!),"")</f>
        <v>#REF!</v>
      </c>
      <c r="AG18" s="40" t="e">
        <f>IF(AND(#REF!="Alta",#REF!="Mayor"),CONCATENATE("R3C",#REF!),"")</f>
        <v>#REF!</v>
      </c>
      <c r="AH18" s="41" t="e">
        <f>IF(AND(#REF!="Alta",#REF!="Catastrófico"),CONCATENATE("R3C",#REF!),"")</f>
        <v>#REF!</v>
      </c>
      <c r="AI18" s="42" t="e">
        <f>IF(AND(#REF!="Alta",#REF!="Catastrófico"),CONCATENATE("R3C",#REF!),"")</f>
        <v>#REF!</v>
      </c>
      <c r="AJ18" s="42" t="e">
        <f>IF(AND(#REF!="Alta",#REF!="Catastrófico"),CONCATENATE("R3C",#REF!),"")</f>
        <v>#REF!</v>
      </c>
      <c r="AK18" s="42" t="e">
        <f>IF(AND(#REF!="Alta",#REF!="Catastrófico"),CONCATENATE("R3C",#REF!),"")</f>
        <v>#REF!</v>
      </c>
      <c r="AL18" s="42" t="e">
        <f>IF(AND(#REF!="Alta",#REF!="Catastrófico"),CONCATENATE("R3C",#REF!),"")</f>
        <v>#REF!</v>
      </c>
      <c r="AM18" s="43" t="e">
        <f>IF(AND(#REF!="Alta",#REF!="Catastrófico"),CONCATENATE("R3C",#REF!),"")</f>
        <v>#REF!</v>
      </c>
      <c r="AN18" s="70"/>
      <c r="AO18" s="282"/>
      <c r="AP18" s="283"/>
      <c r="AQ18" s="283"/>
      <c r="AR18" s="283"/>
      <c r="AS18" s="283"/>
      <c r="AT18" s="284"/>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191"/>
      <c r="C19" s="191"/>
      <c r="D19" s="192"/>
      <c r="E19" s="292"/>
      <c r="F19" s="293"/>
      <c r="G19" s="293"/>
      <c r="H19" s="293"/>
      <c r="I19" s="291"/>
      <c r="J19" s="54" t="e">
        <f>IF(AND(#REF!="Alta",#REF!="Leve"),CONCATENATE("R4C",#REF!),"")</f>
        <v>#REF!</v>
      </c>
      <c r="K19" s="55" t="e">
        <f>IF(AND(#REF!="Alta",#REF!="Leve"),CONCATENATE("R4C",#REF!),"")</f>
        <v>#REF!</v>
      </c>
      <c r="L19" s="55" t="e">
        <f>IF(AND(#REF!="Alta",#REF!="Leve"),CONCATENATE("R4C",#REF!),"")</f>
        <v>#REF!</v>
      </c>
      <c r="M19" s="55" t="e">
        <f>IF(AND(#REF!="Alta",#REF!="Leve"),CONCATENATE("R4C",#REF!),"")</f>
        <v>#REF!</v>
      </c>
      <c r="N19" s="55" t="e">
        <f>IF(AND(#REF!="Alta",#REF!="Leve"),CONCATENATE("R4C",#REF!),"")</f>
        <v>#REF!</v>
      </c>
      <c r="O19" s="56" t="e">
        <f>IF(AND(#REF!="Alta",#REF!="Leve"),CONCATENATE("R4C",#REF!),"")</f>
        <v>#REF!</v>
      </c>
      <c r="P19" s="54" t="e">
        <f>IF(AND(#REF!="Alta",#REF!="Menor"),CONCATENATE("R4C",#REF!),"")</f>
        <v>#REF!</v>
      </c>
      <c r="Q19" s="55" t="e">
        <f>IF(AND(#REF!="Alta",#REF!="Menor"),CONCATENATE("R4C",#REF!),"")</f>
        <v>#REF!</v>
      </c>
      <c r="R19" s="55" t="e">
        <f>IF(AND(#REF!="Alta",#REF!="Menor"),CONCATENATE("R4C",#REF!),"")</f>
        <v>#REF!</v>
      </c>
      <c r="S19" s="55" t="e">
        <f>IF(AND(#REF!="Alta",#REF!="Menor"),CONCATENATE("R4C",#REF!),"")</f>
        <v>#REF!</v>
      </c>
      <c r="T19" s="55" t="e">
        <f>IF(AND(#REF!="Alta",#REF!="Menor"),CONCATENATE("R4C",#REF!),"")</f>
        <v>#REF!</v>
      </c>
      <c r="U19" s="56" t="e">
        <f>IF(AND(#REF!="Alta",#REF!="Menor"),CONCATENATE("R4C",#REF!),"")</f>
        <v>#REF!</v>
      </c>
      <c r="V19" s="38" t="e">
        <f>IF(AND(#REF!="Alta",#REF!="Moderado"),CONCATENATE("R4C",#REF!),"")</f>
        <v>#REF!</v>
      </c>
      <c r="W19" s="39" t="e">
        <f>IF(AND(#REF!="Alta",#REF!="Moderado"),CONCATENATE("R4C",#REF!),"")</f>
        <v>#REF!</v>
      </c>
      <c r="X19" s="44" t="e">
        <f>IF(AND(#REF!="Alta",#REF!="Moderado"),CONCATENATE("R4C",#REF!),"")</f>
        <v>#REF!</v>
      </c>
      <c r="Y19" s="44" t="e">
        <f>IF(AND(#REF!="Alta",#REF!="Moderado"),CONCATENATE("R4C",#REF!),"")</f>
        <v>#REF!</v>
      </c>
      <c r="Z19" s="44" t="e">
        <f>IF(AND(#REF!="Alta",#REF!="Moderado"),CONCATENATE("R4C",#REF!),"")</f>
        <v>#REF!</v>
      </c>
      <c r="AA19" s="40" t="e">
        <f>IF(AND(#REF!="Alta",#REF!="Moderado"),CONCATENATE("R4C",#REF!),"")</f>
        <v>#REF!</v>
      </c>
      <c r="AB19" s="38" t="e">
        <f>IF(AND(#REF!="Alta",#REF!="Mayor"),CONCATENATE("R4C",#REF!),"")</f>
        <v>#REF!</v>
      </c>
      <c r="AC19" s="39" t="e">
        <f>IF(AND(#REF!="Alta",#REF!="Mayor"),CONCATENATE("R4C",#REF!),"")</f>
        <v>#REF!</v>
      </c>
      <c r="AD19" s="44" t="e">
        <f>IF(AND(#REF!="Alta",#REF!="Mayor"),CONCATENATE("R4C",#REF!),"")</f>
        <v>#REF!</v>
      </c>
      <c r="AE19" s="44" t="e">
        <f>IF(AND(#REF!="Alta",#REF!="Mayor"),CONCATENATE("R4C",#REF!),"")</f>
        <v>#REF!</v>
      </c>
      <c r="AF19" s="44" t="e">
        <f>IF(AND(#REF!="Alta",#REF!="Mayor"),CONCATENATE("R4C",#REF!),"")</f>
        <v>#REF!</v>
      </c>
      <c r="AG19" s="40" t="e">
        <f>IF(AND(#REF!="Alta",#REF!="Mayor"),CONCATENATE("R4C",#REF!),"")</f>
        <v>#REF!</v>
      </c>
      <c r="AH19" s="41" t="e">
        <f>IF(AND(#REF!="Alta",#REF!="Catastrófico"),CONCATENATE("R4C",#REF!),"")</f>
        <v>#REF!</v>
      </c>
      <c r="AI19" s="42" t="e">
        <f>IF(AND(#REF!="Alta",#REF!="Catastrófico"),CONCATENATE("R4C",#REF!),"")</f>
        <v>#REF!</v>
      </c>
      <c r="AJ19" s="42" t="e">
        <f>IF(AND(#REF!="Alta",#REF!="Catastrófico"),CONCATENATE("R4C",#REF!),"")</f>
        <v>#REF!</v>
      </c>
      <c r="AK19" s="42" t="e">
        <f>IF(AND(#REF!="Alta",#REF!="Catastrófico"),CONCATENATE("R4C",#REF!),"")</f>
        <v>#REF!</v>
      </c>
      <c r="AL19" s="42" t="e">
        <f>IF(AND(#REF!="Alta",#REF!="Catastrófico"),CONCATENATE("R4C",#REF!),"")</f>
        <v>#REF!</v>
      </c>
      <c r="AM19" s="43" t="e">
        <f>IF(AND(#REF!="Alta",#REF!="Catastrófico"),CONCATENATE("R4C",#REF!),"")</f>
        <v>#REF!</v>
      </c>
      <c r="AN19" s="70"/>
      <c r="AO19" s="282"/>
      <c r="AP19" s="283"/>
      <c r="AQ19" s="283"/>
      <c r="AR19" s="283"/>
      <c r="AS19" s="283"/>
      <c r="AT19" s="284"/>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191"/>
      <c r="C20" s="191"/>
      <c r="D20" s="192"/>
      <c r="E20" s="292"/>
      <c r="F20" s="293"/>
      <c r="G20" s="293"/>
      <c r="H20" s="293"/>
      <c r="I20" s="291"/>
      <c r="J20" s="54" t="e">
        <f>IF(AND(#REF!="Alta",#REF!="Leve"),CONCATENATE("R5C",#REF!),"")</f>
        <v>#REF!</v>
      </c>
      <c r="K20" s="55" t="e">
        <f>IF(AND(#REF!="Alta",#REF!="Leve"),CONCATENATE("R5C",#REF!),"")</f>
        <v>#REF!</v>
      </c>
      <c r="L20" s="55" t="e">
        <f>IF(AND(#REF!="Alta",#REF!="Leve"),CONCATENATE("R5C",#REF!),"")</f>
        <v>#REF!</v>
      </c>
      <c r="M20" s="55" t="e">
        <f>IF(AND(#REF!="Alta",#REF!="Leve"),CONCATENATE("R5C",#REF!),"")</f>
        <v>#REF!</v>
      </c>
      <c r="N20" s="55" t="e">
        <f>IF(AND(#REF!="Alta",#REF!="Leve"),CONCATENATE("R5C",#REF!),"")</f>
        <v>#REF!</v>
      </c>
      <c r="O20" s="56" t="e">
        <f>IF(AND(#REF!="Alta",#REF!="Leve"),CONCATENATE("R5C",#REF!),"")</f>
        <v>#REF!</v>
      </c>
      <c r="P20" s="54" t="e">
        <f>IF(AND(#REF!="Alta",#REF!="Menor"),CONCATENATE("R5C",#REF!),"")</f>
        <v>#REF!</v>
      </c>
      <c r="Q20" s="55" t="e">
        <f>IF(AND(#REF!="Alta",#REF!="Menor"),CONCATENATE("R5C",#REF!),"")</f>
        <v>#REF!</v>
      </c>
      <c r="R20" s="55" t="e">
        <f>IF(AND(#REF!="Alta",#REF!="Menor"),CONCATENATE("R5C",#REF!),"")</f>
        <v>#REF!</v>
      </c>
      <c r="S20" s="55" t="e">
        <f>IF(AND(#REF!="Alta",#REF!="Menor"),CONCATENATE("R5C",#REF!),"")</f>
        <v>#REF!</v>
      </c>
      <c r="T20" s="55" t="e">
        <f>IF(AND(#REF!="Alta",#REF!="Menor"),CONCATENATE("R5C",#REF!),"")</f>
        <v>#REF!</v>
      </c>
      <c r="U20" s="56" t="e">
        <f>IF(AND(#REF!="Alta",#REF!="Menor"),CONCATENATE("R5C",#REF!),"")</f>
        <v>#REF!</v>
      </c>
      <c r="V20" s="38" t="e">
        <f>IF(AND(#REF!="Alta",#REF!="Moderado"),CONCATENATE("R5C",#REF!),"")</f>
        <v>#REF!</v>
      </c>
      <c r="W20" s="39" t="e">
        <f>IF(AND(#REF!="Alta",#REF!="Moderado"),CONCATENATE("R5C",#REF!),"")</f>
        <v>#REF!</v>
      </c>
      <c r="X20" s="44" t="e">
        <f>IF(AND(#REF!="Alta",#REF!="Moderado"),CONCATENATE("R5C",#REF!),"")</f>
        <v>#REF!</v>
      </c>
      <c r="Y20" s="44" t="e">
        <f>IF(AND(#REF!="Alta",#REF!="Moderado"),CONCATENATE("R5C",#REF!),"")</f>
        <v>#REF!</v>
      </c>
      <c r="Z20" s="44" t="e">
        <f>IF(AND(#REF!="Alta",#REF!="Moderado"),CONCATENATE("R5C",#REF!),"")</f>
        <v>#REF!</v>
      </c>
      <c r="AA20" s="40" t="e">
        <f>IF(AND(#REF!="Alta",#REF!="Moderado"),CONCATENATE("R5C",#REF!),"")</f>
        <v>#REF!</v>
      </c>
      <c r="AB20" s="38" t="e">
        <f>IF(AND(#REF!="Alta",#REF!="Mayor"),CONCATENATE("R5C",#REF!),"")</f>
        <v>#REF!</v>
      </c>
      <c r="AC20" s="39" t="e">
        <f>IF(AND(#REF!="Alta",#REF!="Mayor"),CONCATENATE("R5C",#REF!),"")</f>
        <v>#REF!</v>
      </c>
      <c r="AD20" s="44" t="e">
        <f>IF(AND(#REF!="Alta",#REF!="Mayor"),CONCATENATE("R5C",#REF!),"")</f>
        <v>#REF!</v>
      </c>
      <c r="AE20" s="44" t="e">
        <f>IF(AND(#REF!="Alta",#REF!="Mayor"),CONCATENATE("R5C",#REF!),"")</f>
        <v>#REF!</v>
      </c>
      <c r="AF20" s="44" t="e">
        <f>IF(AND(#REF!="Alta",#REF!="Mayor"),CONCATENATE("R5C",#REF!),"")</f>
        <v>#REF!</v>
      </c>
      <c r="AG20" s="40" t="e">
        <f>IF(AND(#REF!="Alta",#REF!="Mayor"),CONCATENATE("R5C",#REF!),"")</f>
        <v>#REF!</v>
      </c>
      <c r="AH20" s="41" t="e">
        <f>IF(AND(#REF!="Alta",#REF!="Catastrófico"),CONCATENATE("R5C",#REF!),"")</f>
        <v>#REF!</v>
      </c>
      <c r="AI20" s="42" t="e">
        <f>IF(AND(#REF!="Alta",#REF!="Catastrófico"),CONCATENATE("R5C",#REF!),"")</f>
        <v>#REF!</v>
      </c>
      <c r="AJ20" s="42" t="e">
        <f>IF(AND(#REF!="Alta",#REF!="Catastrófico"),CONCATENATE("R5C",#REF!),"")</f>
        <v>#REF!</v>
      </c>
      <c r="AK20" s="42" t="e">
        <f>IF(AND(#REF!="Alta",#REF!="Catastrófico"),CONCATENATE("R5C",#REF!),"")</f>
        <v>#REF!</v>
      </c>
      <c r="AL20" s="42" t="e">
        <f>IF(AND(#REF!="Alta",#REF!="Catastrófico"),CONCATENATE("R5C",#REF!),"")</f>
        <v>#REF!</v>
      </c>
      <c r="AM20" s="43" t="e">
        <f>IF(AND(#REF!="Alta",#REF!="Catastrófico"),CONCATENATE("R5C",#REF!),"")</f>
        <v>#REF!</v>
      </c>
      <c r="AN20" s="70"/>
      <c r="AO20" s="282"/>
      <c r="AP20" s="283"/>
      <c r="AQ20" s="283"/>
      <c r="AR20" s="283"/>
      <c r="AS20" s="283"/>
      <c r="AT20" s="284"/>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191"/>
      <c r="C21" s="191"/>
      <c r="D21" s="192"/>
      <c r="E21" s="292"/>
      <c r="F21" s="293"/>
      <c r="G21" s="293"/>
      <c r="H21" s="293"/>
      <c r="I21" s="291"/>
      <c r="J21" s="54" t="e">
        <f>IF(AND(#REF!="Alta",#REF!="Leve"),CONCATENATE("R6C",#REF!),"")</f>
        <v>#REF!</v>
      </c>
      <c r="K21" s="55" t="e">
        <f>IF(AND(#REF!="Alta",#REF!="Leve"),CONCATENATE("R6C",#REF!),"")</f>
        <v>#REF!</v>
      </c>
      <c r="L21" s="55" t="e">
        <f>IF(AND(#REF!="Alta",#REF!="Leve"),CONCATENATE("R6C",#REF!),"")</f>
        <v>#REF!</v>
      </c>
      <c r="M21" s="55" t="e">
        <f>IF(AND(#REF!="Alta",#REF!="Leve"),CONCATENATE("R6C",#REF!),"")</f>
        <v>#REF!</v>
      </c>
      <c r="N21" s="55" t="e">
        <f>IF(AND(#REF!="Alta",#REF!="Leve"),CONCATENATE("R6C",#REF!),"")</f>
        <v>#REF!</v>
      </c>
      <c r="O21" s="56" t="e">
        <f>IF(AND(#REF!="Alta",#REF!="Leve"),CONCATENATE("R6C",#REF!),"")</f>
        <v>#REF!</v>
      </c>
      <c r="P21" s="54" t="e">
        <f>IF(AND(#REF!="Alta",#REF!="Menor"),CONCATENATE("R6C",#REF!),"")</f>
        <v>#REF!</v>
      </c>
      <c r="Q21" s="55" t="e">
        <f>IF(AND(#REF!="Alta",#REF!="Menor"),CONCATENATE("R6C",#REF!),"")</f>
        <v>#REF!</v>
      </c>
      <c r="R21" s="55" t="e">
        <f>IF(AND(#REF!="Alta",#REF!="Menor"),CONCATENATE("R6C",#REF!),"")</f>
        <v>#REF!</v>
      </c>
      <c r="S21" s="55" t="e">
        <f>IF(AND(#REF!="Alta",#REF!="Menor"),CONCATENATE("R6C",#REF!),"")</f>
        <v>#REF!</v>
      </c>
      <c r="T21" s="55" t="e">
        <f>IF(AND(#REF!="Alta",#REF!="Menor"),CONCATENATE("R6C",#REF!),"")</f>
        <v>#REF!</v>
      </c>
      <c r="U21" s="56" t="e">
        <f>IF(AND(#REF!="Alta",#REF!="Menor"),CONCATENATE("R6C",#REF!),"")</f>
        <v>#REF!</v>
      </c>
      <c r="V21" s="38" t="e">
        <f>IF(AND(#REF!="Alta",#REF!="Moderado"),CONCATENATE("R6C",#REF!),"")</f>
        <v>#REF!</v>
      </c>
      <c r="W21" s="39" t="e">
        <f>IF(AND(#REF!="Alta",#REF!="Moderado"),CONCATENATE("R6C",#REF!),"")</f>
        <v>#REF!</v>
      </c>
      <c r="X21" s="44" t="e">
        <f>IF(AND(#REF!="Alta",#REF!="Moderado"),CONCATENATE("R6C",#REF!),"")</f>
        <v>#REF!</v>
      </c>
      <c r="Y21" s="44" t="e">
        <f>IF(AND(#REF!="Alta",#REF!="Moderado"),CONCATENATE("R6C",#REF!),"")</f>
        <v>#REF!</v>
      </c>
      <c r="Z21" s="44" t="e">
        <f>IF(AND(#REF!="Alta",#REF!="Moderado"),CONCATENATE("R6C",#REF!),"")</f>
        <v>#REF!</v>
      </c>
      <c r="AA21" s="40" t="e">
        <f>IF(AND(#REF!="Alta",#REF!="Moderado"),CONCATENATE("R6C",#REF!),"")</f>
        <v>#REF!</v>
      </c>
      <c r="AB21" s="38" t="e">
        <f>IF(AND(#REF!="Alta",#REF!="Mayor"),CONCATENATE("R6C",#REF!),"")</f>
        <v>#REF!</v>
      </c>
      <c r="AC21" s="39" t="e">
        <f>IF(AND(#REF!="Alta",#REF!="Mayor"),CONCATENATE("R6C",#REF!),"")</f>
        <v>#REF!</v>
      </c>
      <c r="AD21" s="44" t="e">
        <f>IF(AND(#REF!="Alta",#REF!="Mayor"),CONCATENATE("R6C",#REF!),"")</f>
        <v>#REF!</v>
      </c>
      <c r="AE21" s="44" t="e">
        <f>IF(AND(#REF!="Alta",#REF!="Mayor"),CONCATENATE("R6C",#REF!),"")</f>
        <v>#REF!</v>
      </c>
      <c r="AF21" s="44" t="e">
        <f>IF(AND(#REF!="Alta",#REF!="Mayor"),CONCATENATE("R6C",#REF!),"")</f>
        <v>#REF!</v>
      </c>
      <c r="AG21" s="40" t="e">
        <f>IF(AND(#REF!="Alta",#REF!="Mayor"),CONCATENATE("R6C",#REF!),"")</f>
        <v>#REF!</v>
      </c>
      <c r="AH21" s="41" t="e">
        <f>IF(AND(#REF!="Alta",#REF!="Catastrófico"),CONCATENATE("R6C",#REF!),"")</f>
        <v>#REF!</v>
      </c>
      <c r="AI21" s="42" t="e">
        <f>IF(AND(#REF!="Alta",#REF!="Catastrófico"),CONCATENATE("R6C",#REF!),"")</f>
        <v>#REF!</v>
      </c>
      <c r="AJ21" s="42" t="e">
        <f>IF(AND(#REF!="Alta",#REF!="Catastrófico"),CONCATENATE("R6C",#REF!),"")</f>
        <v>#REF!</v>
      </c>
      <c r="AK21" s="42" t="e">
        <f>IF(AND(#REF!="Alta",#REF!="Catastrófico"),CONCATENATE("R6C",#REF!),"")</f>
        <v>#REF!</v>
      </c>
      <c r="AL21" s="42" t="e">
        <f>IF(AND(#REF!="Alta",#REF!="Catastrófico"),CONCATENATE("R6C",#REF!),"")</f>
        <v>#REF!</v>
      </c>
      <c r="AM21" s="43" t="e">
        <f>IF(AND(#REF!="Alta",#REF!="Catastrófico"),CONCATENATE("R6C",#REF!),"")</f>
        <v>#REF!</v>
      </c>
      <c r="AN21" s="70"/>
      <c r="AO21" s="282"/>
      <c r="AP21" s="283"/>
      <c r="AQ21" s="283"/>
      <c r="AR21" s="283"/>
      <c r="AS21" s="283"/>
      <c r="AT21" s="284"/>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191"/>
      <c r="C22" s="191"/>
      <c r="D22" s="192"/>
      <c r="E22" s="292"/>
      <c r="F22" s="293"/>
      <c r="G22" s="293"/>
      <c r="H22" s="293"/>
      <c r="I22" s="291"/>
      <c r="J22" s="54" t="e">
        <f>IF(AND(#REF!="Alta",#REF!="Leve"),CONCATENATE("R7C",#REF!),"")</f>
        <v>#REF!</v>
      </c>
      <c r="K22" s="55" t="e">
        <f>IF(AND(#REF!="Alta",#REF!="Leve"),CONCATENATE("R7C",#REF!),"")</f>
        <v>#REF!</v>
      </c>
      <c r="L22" s="55" t="e">
        <f>IF(AND(#REF!="Alta",#REF!="Leve"),CONCATENATE("R7C",#REF!),"")</f>
        <v>#REF!</v>
      </c>
      <c r="M22" s="55" t="e">
        <f>IF(AND(#REF!="Alta",#REF!="Leve"),CONCATENATE("R7C",#REF!),"")</f>
        <v>#REF!</v>
      </c>
      <c r="N22" s="55" t="e">
        <f>IF(AND(#REF!="Alta",#REF!="Leve"),CONCATENATE("R7C",#REF!),"")</f>
        <v>#REF!</v>
      </c>
      <c r="O22" s="56" t="e">
        <f>IF(AND(#REF!="Alta",#REF!="Leve"),CONCATENATE("R7C",#REF!),"")</f>
        <v>#REF!</v>
      </c>
      <c r="P22" s="54" t="e">
        <f>IF(AND(#REF!="Alta",#REF!="Menor"),CONCATENATE("R7C",#REF!),"")</f>
        <v>#REF!</v>
      </c>
      <c r="Q22" s="55" t="e">
        <f>IF(AND(#REF!="Alta",#REF!="Menor"),CONCATENATE("R7C",#REF!),"")</f>
        <v>#REF!</v>
      </c>
      <c r="R22" s="55" t="e">
        <f>IF(AND(#REF!="Alta",#REF!="Menor"),CONCATENATE("R7C",#REF!),"")</f>
        <v>#REF!</v>
      </c>
      <c r="S22" s="55" t="e">
        <f>IF(AND(#REF!="Alta",#REF!="Menor"),CONCATENATE("R7C",#REF!),"")</f>
        <v>#REF!</v>
      </c>
      <c r="T22" s="55" t="e">
        <f>IF(AND(#REF!="Alta",#REF!="Menor"),CONCATENATE("R7C",#REF!),"")</f>
        <v>#REF!</v>
      </c>
      <c r="U22" s="56" t="e">
        <f>IF(AND(#REF!="Alta",#REF!="Menor"),CONCATENATE("R7C",#REF!),"")</f>
        <v>#REF!</v>
      </c>
      <c r="V22" s="38" t="e">
        <f>IF(AND(#REF!="Alta",#REF!="Moderado"),CONCATENATE("R7C",#REF!),"")</f>
        <v>#REF!</v>
      </c>
      <c r="W22" s="39" t="e">
        <f>IF(AND(#REF!="Alta",#REF!="Moderado"),CONCATENATE("R7C",#REF!),"")</f>
        <v>#REF!</v>
      </c>
      <c r="X22" s="44" t="e">
        <f>IF(AND(#REF!="Alta",#REF!="Moderado"),CONCATENATE("R7C",#REF!),"")</f>
        <v>#REF!</v>
      </c>
      <c r="Y22" s="44" t="e">
        <f>IF(AND(#REF!="Alta",#REF!="Moderado"),CONCATENATE("R7C",#REF!),"")</f>
        <v>#REF!</v>
      </c>
      <c r="Z22" s="44" t="e">
        <f>IF(AND(#REF!="Alta",#REF!="Moderado"),CONCATENATE("R7C",#REF!),"")</f>
        <v>#REF!</v>
      </c>
      <c r="AA22" s="40" t="e">
        <f>IF(AND(#REF!="Alta",#REF!="Moderado"),CONCATENATE("R7C",#REF!),"")</f>
        <v>#REF!</v>
      </c>
      <c r="AB22" s="38" t="e">
        <f>IF(AND(#REF!="Alta",#REF!="Mayor"),CONCATENATE("R7C",#REF!),"")</f>
        <v>#REF!</v>
      </c>
      <c r="AC22" s="39" t="e">
        <f>IF(AND(#REF!="Alta",#REF!="Mayor"),CONCATENATE("R7C",#REF!),"")</f>
        <v>#REF!</v>
      </c>
      <c r="AD22" s="44" t="e">
        <f>IF(AND(#REF!="Alta",#REF!="Mayor"),CONCATENATE("R7C",#REF!),"")</f>
        <v>#REF!</v>
      </c>
      <c r="AE22" s="44" t="e">
        <f>IF(AND(#REF!="Alta",#REF!="Mayor"),CONCATENATE("R7C",#REF!),"")</f>
        <v>#REF!</v>
      </c>
      <c r="AF22" s="44" t="e">
        <f>IF(AND(#REF!="Alta",#REF!="Mayor"),CONCATENATE("R7C",#REF!),"")</f>
        <v>#REF!</v>
      </c>
      <c r="AG22" s="40" t="e">
        <f>IF(AND(#REF!="Alta",#REF!="Mayor"),CONCATENATE("R7C",#REF!),"")</f>
        <v>#REF!</v>
      </c>
      <c r="AH22" s="41" t="e">
        <f>IF(AND(#REF!="Alta",#REF!="Catastrófico"),CONCATENATE("R7C",#REF!),"")</f>
        <v>#REF!</v>
      </c>
      <c r="AI22" s="42" t="e">
        <f>IF(AND(#REF!="Alta",#REF!="Catastrófico"),CONCATENATE("R7C",#REF!),"")</f>
        <v>#REF!</v>
      </c>
      <c r="AJ22" s="42" t="e">
        <f>IF(AND(#REF!="Alta",#REF!="Catastrófico"),CONCATENATE("R7C",#REF!),"")</f>
        <v>#REF!</v>
      </c>
      <c r="AK22" s="42" t="e">
        <f>IF(AND(#REF!="Alta",#REF!="Catastrófico"),CONCATENATE("R7C",#REF!),"")</f>
        <v>#REF!</v>
      </c>
      <c r="AL22" s="42" t="e">
        <f>IF(AND(#REF!="Alta",#REF!="Catastrófico"),CONCATENATE("R7C",#REF!),"")</f>
        <v>#REF!</v>
      </c>
      <c r="AM22" s="43" t="e">
        <f>IF(AND(#REF!="Alta",#REF!="Catastrófico"),CONCATENATE("R7C",#REF!),"")</f>
        <v>#REF!</v>
      </c>
      <c r="AN22" s="70"/>
      <c r="AO22" s="282"/>
      <c r="AP22" s="283"/>
      <c r="AQ22" s="283"/>
      <c r="AR22" s="283"/>
      <c r="AS22" s="283"/>
      <c r="AT22" s="284"/>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191"/>
      <c r="C23" s="191"/>
      <c r="D23" s="192"/>
      <c r="E23" s="292"/>
      <c r="F23" s="293"/>
      <c r="G23" s="293"/>
      <c r="H23" s="293"/>
      <c r="I23" s="291"/>
      <c r="J23" s="54" t="e">
        <f>IF(AND(#REF!="Alta",#REF!="Leve"),CONCATENATE("R8C",#REF!),"")</f>
        <v>#REF!</v>
      </c>
      <c r="K23" s="55" t="e">
        <f>IF(AND(#REF!="Alta",#REF!="Leve"),CONCATENATE("R8C",#REF!),"")</f>
        <v>#REF!</v>
      </c>
      <c r="L23" s="55" t="e">
        <f>IF(AND(#REF!="Alta",#REF!="Leve"),CONCATENATE("R8C",#REF!),"")</f>
        <v>#REF!</v>
      </c>
      <c r="M23" s="55" t="e">
        <f>IF(AND(#REF!="Alta",#REF!="Leve"),CONCATENATE("R8C",#REF!),"")</f>
        <v>#REF!</v>
      </c>
      <c r="N23" s="55" t="e">
        <f>IF(AND(#REF!="Alta",#REF!="Leve"),CONCATENATE("R8C",#REF!),"")</f>
        <v>#REF!</v>
      </c>
      <c r="O23" s="56" t="e">
        <f>IF(AND(#REF!="Alta",#REF!="Leve"),CONCATENATE("R8C",#REF!),"")</f>
        <v>#REF!</v>
      </c>
      <c r="P23" s="54" t="e">
        <f>IF(AND(#REF!="Alta",#REF!="Menor"),CONCATENATE("R8C",#REF!),"")</f>
        <v>#REF!</v>
      </c>
      <c r="Q23" s="55" t="e">
        <f>IF(AND(#REF!="Alta",#REF!="Menor"),CONCATENATE("R8C",#REF!),"")</f>
        <v>#REF!</v>
      </c>
      <c r="R23" s="55" t="e">
        <f>IF(AND(#REF!="Alta",#REF!="Menor"),CONCATENATE("R8C",#REF!),"")</f>
        <v>#REF!</v>
      </c>
      <c r="S23" s="55" t="e">
        <f>IF(AND(#REF!="Alta",#REF!="Menor"),CONCATENATE("R8C",#REF!),"")</f>
        <v>#REF!</v>
      </c>
      <c r="T23" s="55" t="e">
        <f>IF(AND(#REF!="Alta",#REF!="Menor"),CONCATENATE("R8C",#REF!),"")</f>
        <v>#REF!</v>
      </c>
      <c r="U23" s="56" t="e">
        <f>IF(AND(#REF!="Alta",#REF!="Menor"),CONCATENATE("R8C",#REF!),"")</f>
        <v>#REF!</v>
      </c>
      <c r="V23" s="38" t="e">
        <f>IF(AND(#REF!="Alta",#REF!="Moderado"),CONCATENATE("R8C",#REF!),"")</f>
        <v>#REF!</v>
      </c>
      <c r="W23" s="39" t="e">
        <f>IF(AND(#REF!="Alta",#REF!="Moderado"),CONCATENATE("R8C",#REF!),"")</f>
        <v>#REF!</v>
      </c>
      <c r="X23" s="44" t="e">
        <f>IF(AND(#REF!="Alta",#REF!="Moderado"),CONCATENATE("R8C",#REF!),"")</f>
        <v>#REF!</v>
      </c>
      <c r="Y23" s="44" t="e">
        <f>IF(AND(#REF!="Alta",#REF!="Moderado"),CONCATENATE("R8C",#REF!),"")</f>
        <v>#REF!</v>
      </c>
      <c r="Z23" s="44" t="e">
        <f>IF(AND(#REF!="Alta",#REF!="Moderado"),CONCATENATE("R8C",#REF!),"")</f>
        <v>#REF!</v>
      </c>
      <c r="AA23" s="40" t="e">
        <f>IF(AND(#REF!="Alta",#REF!="Moderado"),CONCATENATE("R8C",#REF!),"")</f>
        <v>#REF!</v>
      </c>
      <c r="AB23" s="38" t="e">
        <f>IF(AND(#REF!="Alta",#REF!="Mayor"),CONCATENATE("R8C",#REF!),"")</f>
        <v>#REF!</v>
      </c>
      <c r="AC23" s="39" t="e">
        <f>IF(AND(#REF!="Alta",#REF!="Mayor"),CONCATENATE("R8C",#REF!),"")</f>
        <v>#REF!</v>
      </c>
      <c r="AD23" s="44" t="e">
        <f>IF(AND(#REF!="Alta",#REF!="Mayor"),CONCATENATE("R8C",#REF!),"")</f>
        <v>#REF!</v>
      </c>
      <c r="AE23" s="44" t="e">
        <f>IF(AND(#REF!="Alta",#REF!="Mayor"),CONCATENATE("R8C",#REF!),"")</f>
        <v>#REF!</v>
      </c>
      <c r="AF23" s="44" t="e">
        <f>IF(AND(#REF!="Alta",#REF!="Mayor"),CONCATENATE("R8C",#REF!),"")</f>
        <v>#REF!</v>
      </c>
      <c r="AG23" s="40" t="e">
        <f>IF(AND(#REF!="Alta",#REF!="Mayor"),CONCATENATE("R8C",#REF!),"")</f>
        <v>#REF!</v>
      </c>
      <c r="AH23" s="41" t="e">
        <f>IF(AND(#REF!="Alta",#REF!="Catastrófico"),CONCATENATE("R8C",#REF!),"")</f>
        <v>#REF!</v>
      </c>
      <c r="AI23" s="42" t="e">
        <f>IF(AND(#REF!="Alta",#REF!="Catastrófico"),CONCATENATE("R8C",#REF!),"")</f>
        <v>#REF!</v>
      </c>
      <c r="AJ23" s="42" t="e">
        <f>IF(AND(#REF!="Alta",#REF!="Catastrófico"),CONCATENATE("R8C",#REF!),"")</f>
        <v>#REF!</v>
      </c>
      <c r="AK23" s="42" t="e">
        <f>IF(AND(#REF!="Alta",#REF!="Catastrófico"),CONCATENATE("R8C",#REF!),"")</f>
        <v>#REF!</v>
      </c>
      <c r="AL23" s="42" t="e">
        <f>IF(AND(#REF!="Alta",#REF!="Catastrófico"),CONCATENATE("R8C",#REF!),"")</f>
        <v>#REF!</v>
      </c>
      <c r="AM23" s="43" t="e">
        <f>IF(AND(#REF!="Alta",#REF!="Catastrófico"),CONCATENATE("R8C",#REF!),"")</f>
        <v>#REF!</v>
      </c>
      <c r="AN23" s="70"/>
      <c r="AO23" s="282"/>
      <c r="AP23" s="283"/>
      <c r="AQ23" s="283"/>
      <c r="AR23" s="283"/>
      <c r="AS23" s="283"/>
      <c r="AT23" s="284"/>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191"/>
      <c r="C24" s="191"/>
      <c r="D24" s="192"/>
      <c r="E24" s="292"/>
      <c r="F24" s="293"/>
      <c r="G24" s="293"/>
      <c r="H24" s="293"/>
      <c r="I24" s="291"/>
      <c r="J24" s="54" t="e">
        <f>IF(AND(#REF!="Alta",#REF!="Leve"),CONCATENATE("R9C",#REF!),"")</f>
        <v>#REF!</v>
      </c>
      <c r="K24" s="55" t="e">
        <f>IF(AND(#REF!="Alta",#REF!="Leve"),CONCATENATE("R9C",#REF!),"")</f>
        <v>#REF!</v>
      </c>
      <c r="L24" s="55" t="e">
        <f>IF(AND(#REF!="Alta",#REF!="Leve"),CONCATENATE("R9C",#REF!),"")</f>
        <v>#REF!</v>
      </c>
      <c r="M24" s="55" t="e">
        <f>IF(AND(#REF!="Alta",#REF!="Leve"),CONCATENATE("R9C",#REF!),"")</f>
        <v>#REF!</v>
      </c>
      <c r="N24" s="55" t="e">
        <f>IF(AND(#REF!="Alta",#REF!="Leve"),CONCATENATE("R9C",#REF!),"")</f>
        <v>#REF!</v>
      </c>
      <c r="O24" s="56" t="e">
        <f>IF(AND(#REF!="Alta",#REF!="Leve"),CONCATENATE("R9C",#REF!),"")</f>
        <v>#REF!</v>
      </c>
      <c r="P24" s="54" t="e">
        <f>IF(AND(#REF!="Alta",#REF!="Menor"),CONCATENATE("R9C",#REF!),"")</f>
        <v>#REF!</v>
      </c>
      <c r="Q24" s="55" t="e">
        <f>IF(AND(#REF!="Alta",#REF!="Menor"),CONCATENATE("R9C",#REF!),"")</f>
        <v>#REF!</v>
      </c>
      <c r="R24" s="55" t="e">
        <f>IF(AND(#REF!="Alta",#REF!="Menor"),CONCATENATE("R9C",#REF!),"")</f>
        <v>#REF!</v>
      </c>
      <c r="S24" s="55" t="e">
        <f>IF(AND(#REF!="Alta",#REF!="Menor"),CONCATENATE("R9C",#REF!),"")</f>
        <v>#REF!</v>
      </c>
      <c r="T24" s="55" t="e">
        <f>IF(AND(#REF!="Alta",#REF!="Menor"),CONCATENATE("R9C",#REF!),"")</f>
        <v>#REF!</v>
      </c>
      <c r="U24" s="56" t="e">
        <f>IF(AND(#REF!="Alta",#REF!="Menor"),CONCATENATE("R9C",#REF!),"")</f>
        <v>#REF!</v>
      </c>
      <c r="V24" s="38" t="e">
        <f>IF(AND(#REF!="Alta",#REF!="Moderado"),CONCATENATE("R9C",#REF!),"")</f>
        <v>#REF!</v>
      </c>
      <c r="W24" s="39" t="e">
        <f>IF(AND(#REF!="Alta",#REF!="Moderado"),CONCATENATE("R9C",#REF!),"")</f>
        <v>#REF!</v>
      </c>
      <c r="X24" s="44" t="e">
        <f>IF(AND(#REF!="Alta",#REF!="Moderado"),CONCATENATE("R9C",#REF!),"")</f>
        <v>#REF!</v>
      </c>
      <c r="Y24" s="44" t="e">
        <f>IF(AND(#REF!="Alta",#REF!="Moderado"),CONCATENATE("R9C",#REF!),"")</f>
        <v>#REF!</v>
      </c>
      <c r="Z24" s="44" t="e">
        <f>IF(AND(#REF!="Alta",#REF!="Moderado"),CONCATENATE("R9C",#REF!),"")</f>
        <v>#REF!</v>
      </c>
      <c r="AA24" s="40" t="e">
        <f>IF(AND(#REF!="Alta",#REF!="Moderado"),CONCATENATE("R9C",#REF!),"")</f>
        <v>#REF!</v>
      </c>
      <c r="AB24" s="38" t="e">
        <f>IF(AND(#REF!="Alta",#REF!="Mayor"),CONCATENATE("R9C",#REF!),"")</f>
        <v>#REF!</v>
      </c>
      <c r="AC24" s="39" t="e">
        <f>IF(AND(#REF!="Alta",#REF!="Mayor"),CONCATENATE("R9C",#REF!),"")</f>
        <v>#REF!</v>
      </c>
      <c r="AD24" s="44" t="e">
        <f>IF(AND(#REF!="Alta",#REF!="Mayor"),CONCATENATE("R9C",#REF!),"")</f>
        <v>#REF!</v>
      </c>
      <c r="AE24" s="44" t="e">
        <f>IF(AND(#REF!="Alta",#REF!="Mayor"),CONCATENATE("R9C",#REF!),"")</f>
        <v>#REF!</v>
      </c>
      <c r="AF24" s="44" t="e">
        <f>IF(AND(#REF!="Alta",#REF!="Mayor"),CONCATENATE("R9C",#REF!),"")</f>
        <v>#REF!</v>
      </c>
      <c r="AG24" s="40" t="e">
        <f>IF(AND(#REF!="Alta",#REF!="Mayor"),CONCATENATE("R9C",#REF!),"")</f>
        <v>#REF!</v>
      </c>
      <c r="AH24" s="41" t="e">
        <f>IF(AND(#REF!="Alta",#REF!="Catastrófico"),CONCATENATE("R9C",#REF!),"")</f>
        <v>#REF!</v>
      </c>
      <c r="AI24" s="42" t="e">
        <f>IF(AND(#REF!="Alta",#REF!="Catastrófico"),CONCATENATE("R9C",#REF!),"")</f>
        <v>#REF!</v>
      </c>
      <c r="AJ24" s="42" t="e">
        <f>IF(AND(#REF!="Alta",#REF!="Catastrófico"),CONCATENATE("R9C",#REF!),"")</f>
        <v>#REF!</v>
      </c>
      <c r="AK24" s="42" t="e">
        <f>IF(AND(#REF!="Alta",#REF!="Catastrófico"),CONCATENATE("R9C",#REF!),"")</f>
        <v>#REF!</v>
      </c>
      <c r="AL24" s="42" t="e">
        <f>IF(AND(#REF!="Alta",#REF!="Catastrófico"),CONCATENATE("R9C",#REF!),"")</f>
        <v>#REF!</v>
      </c>
      <c r="AM24" s="43" t="e">
        <f>IF(AND(#REF!="Alta",#REF!="Catastrófico"),CONCATENATE("R9C",#REF!),"")</f>
        <v>#REF!</v>
      </c>
      <c r="AN24" s="70"/>
      <c r="AO24" s="282"/>
      <c r="AP24" s="283"/>
      <c r="AQ24" s="283"/>
      <c r="AR24" s="283"/>
      <c r="AS24" s="283"/>
      <c r="AT24" s="284"/>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191"/>
      <c r="C25" s="191"/>
      <c r="D25" s="192"/>
      <c r="E25" s="294"/>
      <c r="F25" s="295"/>
      <c r="G25" s="295"/>
      <c r="H25" s="295"/>
      <c r="I25" s="295"/>
      <c r="J25" s="57" t="e">
        <f>IF(AND(#REF!="Alta",#REF!="Leve"),CONCATENATE("R10C",#REF!),"")</f>
        <v>#REF!</v>
      </c>
      <c r="K25" s="58" t="e">
        <f>IF(AND(#REF!="Alta",#REF!="Leve"),CONCATENATE("R10C",#REF!),"")</f>
        <v>#REF!</v>
      </c>
      <c r="L25" s="58" t="e">
        <f>IF(AND(#REF!="Alta",#REF!="Leve"),CONCATENATE("R10C",#REF!),"")</f>
        <v>#REF!</v>
      </c>
      <c r="M25" s="58" t="e">
        <f>IF(AND(#REF!="Alta",#REF!="Leve"),CONCATENATE("R10C",#REF!),"")</f>
        <v>#REF!</v>
      </c>
      <c r="N25" s="58" t="e">
        <f>IF(AND(#REF!="Alta",#REF!="Leve"),CONCATENATE("R10C",#REF!),"")</f>
        <v>#REF!</v>
      </c>
      <c r="O25" s="59" t="e">
        <f>IF(AND(#REF!="Alta",#REF!="Leve"),CONCATENATE("R10C",#REF!),"")</f>
        <v>#REF!</v>
      </c>
      <c r="P25" s="57" t="e">
        <f>IF(AND(#REF!="Alta",#REF!="Menor"),CONCATENATE("R10C",#REF!),"")</f>
        <v>#REF!</v>
      </c>
      <c r="Q25" s="58" t="e">
        <f>IF(AND(#REF!="Alta",#REF!="Menor"),CONCATENATE("R10C",#REF!),"")</f>
        <v>#REF!</v>
      </c>
      <c r="R25" s="58" t="e">
        <f>IF(AND(#REF!="Alta",#REF!="Menor"),CONCATENATE("R10C",#REF!),"")</f>
        <v>#REF!</v>
      </c>
      <c r="S25" s="58" t="e">
        <f>IF(AND(#REF!="Alta",#REF!="Menor"),CONCATENATE("R10C",#REF!),"")</f>
        <v>#REF!</v>
      </c>
      <c r="T25" s="58" t="e">
        <f>IF(AND(#REF!="Alta",#REF!="Menor"),CONCATENATE("R10C",#REF!),"")</f>
        <v>#REF!</v>
      </c>
      <c r="U25" s="59" t="e">
        <f>IF(AND(#REF!="Alta",#REF!="Menor"),CONCATENATE("R10C",#REF!),"")</f>
        <v>#REF!</v>
      </c>
      <c r="V25" s="45" t="e">
        <f>IF(AND(#REF!="Alta",#REF!="Moderado"),CONCATENATE("R10C",#REF!),"")</f>
        <v>#REF!</v>
      </c>
      <c r="W25" s="46" t="e">
        <f>IF(AND(#REF!="Alta",#REF!="Moderado"),CONCATENATE("R10C",#REF!),"")</f>
        <v>#REF!</v>
      </c>
      <c r="X25" s="46" t="e">
        <f>IF(AND(#REF!="Alta",#REF!="Moderado"),CONCATENATE("R10C",#REF!),"")</f>
        <v>#REF!</v>
      </c>
      <c r="Y25" s="46" t="e">
        <f>IF(AND(#REF!="Alta",#REF!="Moderado"),CONCATENATE("R10C",#REF!),"")</f>
        <v>#REF!</v>
      </c>
      <c r="Z25" s="46" t="e">
        <f>IF(AND(#REF!="Alta",#REF!="Moderado"),CONCATENATE("R10C",#REF!),"")</f>
        <v>#REF!</v>
      </c>
      <c r="AA25" s="47" t="e">
        <f>IF(AND(#REF!="Alta",#REF!="Moderado"),CONCATENATE("R10C",#REF!),"")</f>
        <v>#REF!</v>
      </c>
      <c r="AB25" s="45" t="e">
        <f>IF(AND(#REF!="Alta",#REF!="Mayor"),CONCATENATE("R10C",#REF!),"")</f>
        <v>#REF!</v>
      </c>
      <c r="AC25" s="46" t="e">
        <f>IF(AND(#REF!="Alta",#REF!="Mayor"),CONCATENATE("R10C",#REF!),"")</f>
        <v>#REF!</v>
      </c>
      <c r="AD25" s="46" t="e">
        <f>IF(AND(#REF!="Alta",#REF!="Mayor"),CONCATENATE("R10C",#REF!),"")</f>
        <v>#REF!</v>
      </c>
      <c r="AE25" s="46" t="e">
        <f>IF(AND(#REF!="Alta",#REF!="Mayor"),CONCATENATE("R10C",#REF!),"")</f>
        <v>#REF!</v>
      </c>
      <c r="AF25" s="46" t="e">
        <f>IF(AND(#REF!="Alta",#REF!="Mayor"),CONCATENATE("R10C",#REF!),"")</f>
        <v>#REF!</v>
      </c>
      <c r="AG25" s="47" t="e">
        <f>IF(AND(#REF!="Alta",#REF!="Mayor"),CONCATENATE("R10C",#REF!),"")</f>
        <v>#REF!</v>
      </c>
      <c r="AH25" s="48" t="e">
        <f>IF(AND(#REF!="Alta",#REF!="Catastrófico"),CONCATENATE("R10C",#REF!),"")</f>
        <v>#REF!</v>
      </c>
      <c r="AI25" s="49" t="e">
        <f>IF(AND(#REF!="Alta",#REF!="Catastrófico"),CONCATENATE("R10C",#REF!),"")</f>
        <v>#REF!</v>
      </c>
      <c r="AJ25" s="49" t="e">
        <f>IF(AND(#REF!="Alta",#REF!="Catastrófico"),CONCATENATE("R10C",#REF!),"")</f>
        <v>#REF!</v>
      </c>
      <c r="AK25" s="49" t="e">
        <f>IF(AND(#REF!="Alta",#REF!="Catastrófico"),CONCATENATE("R10C",#REF!),"")</f>
        <v>#REF!</v>
      </c>
      <c r="AL25" s="49" t="e">
        <f>IF(AND(#REF!="Alta",#REF!="Catastrófico"),CONCATENATE("R10C",#REF!),"")</f>
        <v>#REF!</v>
      </c>
      <c r="AM25" s="50" t="e">
        <f>IF(AND(#REF!="Alta",#REF!="Catastrófico"),CONCATENATE("R10C",#REF!),"")</f>
        <v>#REF!</v>
      </c>
      <c r="AN25" s="70"/>
      <c r="AO25" s="285"/>
      <c r="AP25" s="286"/>
      <c r="AQ25" s="286"/>
      <c r="AR25" s="286"/>
      <c r="AS25" s="286"/>
      <c r="AT25" s="287"/>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191"/>
      <c r="C26" s="191"/>
      <c r="D26" s="192"/>
      <c r="E26" s="288" t="s">
        <v>272</v>
      </c>
      <c r="F26" s="289"/>
      <c r="G26" s="289"/>
      <c r="H26" s="289"/>
      <c r="I26" s="307"/>
      <c r="J26" s="51" t="e">
        <f>IF(AND(#REF!="Media",#REF!="Leve"),CONCATENATE("R1C",#REF!),"")</f>
        <v>#REF!</v>
      </c>
      <c r="K26" s="52" t="e">
        <f>IF(AND(#REF!="Media",#REF!="Leve"),CONCATENATE("R1C",#REF!),"")</f>
        <v>#REF!</v>
      </c>
      <c r="L26" s="52" t="e">
        <f>IF(AND(#REF!="Media",#REF!="Leve"),CONCATENATE("R1C",#REF!),"")</f>
        <v>#REF!</v>
      </c>
      <c r="M26" s="52" t="e">
        <f>IF(AND(#REF!="Media",#REF!="Leve"),CONCATENATE("R1C",#REF!),"")</f>
        <v>#REF!</v>
      </c>
      <c r="N26" s="52" t="e">
        <f>IF(AND(#REF!="Media",#REF!="Leve"),CONCATENATE("R1C",#REF!),"")</f>
        <v>#REF!</v>
      </c>
      <c r="O26" s="53" t="e">
        <f>IF(AND(#REF!="Media",#REF!="Leve"),CONCATENATE("R1C",#REF!),"")</f>
        <v>#REF!</v>
      </c>
      <c r="P26" s="51" t="e">
        <f>IF(AND(#REF!="Media",#REF!="Menor"),CONCATENATE("R1C",#REF!),"")</f>
        <v>#REF!</v>
      </c>
      <c r="Q26" s="52" t="e">
        <f>IF(AND(#REF!="Media",#REF!="Menor"),CONCATENATE("R1C",#REF!),"")</f>
        <v>#REF!</v>
      </c>
      <c r="R26" s="52" t="e">
        <f>IF(AND(#REF!="Media",#REF!="Menor"),CONCATENATE("R1C",#REF!),"")</f>
        <v>#REF!</v>
      </c>
      <c r="S26" s="52" t="e">
        <f>IF(AND(#REF!="Media",#REF!="Menor"),CONCATENATE("R1C",#REF!),"")</f>
        <v>#REF!</v>
      </c>
      <c r="T26" s="52" t="e">
        <f>IF(AND(#REF!="Media",#REF!="Menor"),CONCATENATE("R1C",#REF!),"")</f>
        <v>#REF!</v>
      </c>
      <c r="U26" s="53" t="e">
        <f>IF(AND(#REF!="Media",#REF!="Menor"),CONCATENATE("R1C",#REF!),"")</f>
        <v>#REF!</v>
      </c>
      <c r="V26" s="51" t="e">
        <f>IF(AND(#REF!="Media",#REF!="Moderado"),CONCATENATE("R1C",#REF!),"")</f>
        <v>#REF!</v>
      </c>
      <c r="W26" s="52" t="e">
        <f>IF(AND(#REF!="Media",#REF!="Moderado"),CONCATENATE("R1C",#REF!),"")</f>
        <v>#REF!</v>
      </c>
      <c r="X26" s="52" t="e">
        <f>IF(AND(#REF!="Media",#REF!="Moderado"),CONCATENATE("R1C",#REF!),"")</f>
        <v>#REF!</v>
      </c>
      <c r="Y26" s="52" t="e">
        <f>IF(AND(#REF!="Media",#REF!="Moderado"),CONCATENATE("R1C",#REF!),"")</f>
        <v>#REF!</v>
      </c>
      <c r="Z26" s="52" t="e">
        <f>IF(AND(#REF!="Media",#REF!="Moderado"),CONCATENATE("R1C",#REF!),"")</f>
        <v>#REF!</v>
      </c>
      <c r="AA26" s="53" t="e">
        <f>IF(AND(#REF!="Media",#REF!="Moderado"),CONCATENATE("R1C",#REF!),"")</f>
        <v>#REF!</v>
      </c>
      <c r="AB26" s="32" t="e">
        <f>IF(AND(#REF!="Media",#REF!="Mayor"),CONCATENATE("R1C",#REF!),"")</f>
        <v>#REF!</v>
      </c>
      <c r="AC26" s="33" t="e">
        <f>IF(AND(#REF!="Media",#REF!="Mayor"),CONCATENATE("R1C",#REF!),"")</f>
        <v>#REF!</v>
      </c>
      <c r="AD26" s="33" t="e">
        <f>IF(AND(#REF!="Media",#REF!="Mayor"),CONCATENATE("R1C",#REF!),"")</f>
        <v>#REF!</v>
      </c>
      <c r="AE26" s="33" t="e">
        <f>IF(AND(#REF!="Media",#REF!="Mayor"),CONCATENATE("R1C",#REF!),"")</f>
        <v>#REF!</v>
      </c>
      <c r="AF26" s="33" t="e">
        <f>IF(AND(#REF!="Media",#REF!="Mayor"),CONCATENATE("R1C",#REF!),"")</f>
        <v>#REF!</v>
      </c>
      <c r="AG26" s="34" t="e">
        <f>IF(AND(#REF!="Media",#REF!="Mayor"),CONCATENATE("R1C",#REF!),"")</f>
        <v>#REF!</v>
      </c>
      <c r="AH26" s="35" t="e">
        <f>IF(AND(#REF!="Media",#REF!="Catastrófico"),CONCATENATE("R1C",#REF!),"")</f>
        <v>#REF!</v>
      </c>
      <c r="AI26" s="36" t="e">
        <f>IF(AND(#REF!="Media",#REF!="Catastrófico"),CONCATENATE("R1C",#REF!),"")</f>
        <v>#REF!</v>
      </c>
      <c r="AJ26" s="36" t="e">
        <f>IF(AND(#REF!="Media",#REF!="Catastrófico"),CONCATENATE("R1C",#REF!),"")</f>
        <v>#REF!</v>
      </c>
      <c r="AK26" s="36" t="e">
        <f>IF(AND(#REF!="Media",#REF!="Catastrófico"),CONCATENATE("R1C",#REF!),"")</f>
        <v>#REF!</v>
      </c>
      <c r="AL26" s="36" t="e">
        <f>IF(AND(#REF!="Media",#REF!="Catastrófico"),CONCATENATE("R1C",#REF!),"")</f>
        <v>#REF!</v>
      </c>
      <c r="AM26" s="37" t="e">
        <f>IF(AND(#REF!="Media",#REF!="Catastrófico"),CONCATENATE("R1C",#REF!),"")</f>
        <v>#REF!</v>
      </c>
      <c r="AN26" s="70"/>
      <c r="AO26" s="319" t="s">
        <v>247</v>
      </c>
      <c r="AP26" s="320"/>
      <c r="AQ26" s="320"/>
      <c r="AR26" s="320"/>
      <c r="AS26" s="320"/>
      <c r="AT26" s="321"/>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191"/>
      <c r="C27" s="191"/>
      <c r="D27" s="192"/>
      <c r="E27" s="290"/>
      <c r="F27" s="291"/>
      <c r="G27" s="291"/>
      <c r="H27" s="291"/>
      <c r="I27" s="308"/>
      <c r="J27" s="54" t="e">
        <f>IF(AND(#REF!="Media",#REF!="Leve"),CONCATENATE("R2C",#REF!),"")</f>
        <v>#REF!</v>
      </c>
      <c r="K27" s="55" t="e">
        <f>IF(AND(#REF!="Media",#REF!="Leve"),CONCATENATE("R2C",#REF!),"")</f>
        <v>#REF!</v>
      </c>
      <c r="L27" s="55" t="e">
        <f>IF(AND(#REF!="Media",#REF!="Leve"),CONCATENATE("R2C",#REF!),"")</f>
        <v>#REF!</v>
      </c>
      <c r="M27" s="55" t="e">
        <f>IF(AND(#REF!="Media",#REF!="Leve"),CONCATENATE("R2C",#REF!),"")</f>
        <v>#REF!</v>
      </c>
      <c r="N27" s="55" t="e">
        <f>IF(AND(#REF!="Media",#REF!="Leve"),CONCATENATE("R2C",#REF!),"")</f>
        <v>#REF!</v>
      </c>
      <c r="O27" s="56" t="e">
        <f>IF(AND(#REF!="Media",#REF!="Leve"),CONCATENATE("R2C",#REF!),"")</f>
        <v>#REF!</v>
      </c>
      <c r="P27" s="54" t="e">
        <f>IF(AND(#REF!="Media",#REF!="Menor"),CONCATENATE("R2C",#REF!),"")</f>
        <v>#REF!</v>
      </c>
      <c r="Q27" s="55" t="e">
        <f>IF(AND(#REF!="Media",#REF!="Menor"),CONCATENATE("R2C",#REF!),"")</f>
        <v>#REF!</v>
      </c>
      <c r="R27" s="55" t="e">
        <f>IF(AND(#REF!="Media",#REF!="Menor"),CONCATENATE("R2C",#REF!),"")</f>
        <v>#REF!</v>
      </c>
      <c r="S27" s="55" t="e">
        <f>IF(AND(#REF!="Media",#REF!="Menor"),CONCATENATE("R2C",#REF!),"")</f>
        <v>#REF!</v>
      </c>
      <c r="T27" s="55" t="e">
        <f>IF(AND(#REF!="Media",#REF!="Menor"),CONCATENATE("R2C",#REF!),"")</f>
        <v>#REF!</v>
      </c>
      <c r="U27" s="56" t="e">
        <f>IF(AND(#REF!="Media",#REF!="Menor"),CONCATENATE("R2C",#REF!),"")</f>
        <v>#REF!</v>
      </c>
      <c r="V27" s="54" t="e">
        <f>IF(AND(#REF!="Media",#REF!="Moderado"),CONCATENATE("R2C",#REF!),"")</f>
        <v>#REF!</v>
      </c>
      <c r="W27" s="55" t="e">
        <f>IF(AND(#REF!="Media",#REF!="Moderado"),CONCATENATE("R2C",#REF!),"")</f>
        <v>#REF!</v>
      </c>
      <c r="X27" s="55" t="e">
        <f>IF(AND(#REF!="Media",#REF!="Moderado"),CONCATENATE("R2C",#REF!),"")</f>
        <v>#REF!</v>
      </c>
      <c r="Y27" s="55" t="e">
        <f>IF(AND(#REF!="Media",#REF!="Moderado"),CONCATENATE("R2C",#REF!),"")</f>
        <v>#REF!</v>
      </c>
      <c r="Z27" s="55" t="e">
        <f>IF(AND(#REF!="Media",#REF!="Moderado"),CONCATENATE("R2C",#REF!),"")</f>
        <v>#REF!</v>
      </c>
      <c r="AA27" s="56" t="e">
        <f>IF(AND(#REF!="Media",#REF!="Moderado"),CONCATENATE("R2C",#REF!),"")</f>
        <v>#REF!</v>
      </c>
      <c r="AB27" s="38" t="e">
        <f>IF(AND(#REF!="Media",#REF!="Mayor"),CONCATENATE("R2C",#REF!),"")</f>
        <v>#REF!</v>
      </c>
      <c r="AC27" s="39" t="e">
        <f>IF(AND(#REF!="Media",#REF!="Mayor"),CONCATENATE("R2C",#REF!),"")</f>
        <v>#REF!</v>
      </c>
      <c r="AD27" s="39" t="e">
        <f>IF(AND(#REF!="Media",#REF!="Mayor"),CONCATENATE("R2C",#REF!),"")</f>
        <v>#REF!</v>
      </c>
      <c r="AE27" s="39" t="e">
        <f>IF(AND(#REF!="Media",#REF!="Mayor"),CONCATENATE("R2C",#REF!),"")</f>
        <v>#REF!</v>
      </c>
      <c r="AF27" s="39" t="e">
        <f>IF(AND(#REF!="Media",#REF!="Mayor"),CONCATENATE("R2C",#REF!),"")</f>
        <v>#REF!</v>
      </c>
      <c r="AG27" s="40" t="e">
        <f>IF(AND(#REF!="Media",#REF!="Mayor"),CONCATENATE("R2C",#REF!),"")</f>
        <v>#REF!</v>
      </c>
      <c r="AH27" s="41" t="e">
        <f>IF(AND(#REF!="Media",#REF!="Catastrófico"),CONCATENATE("R2C",#REF!),"")</f>
        <v>#REF!</v>
      </c>
      <c r="AI27" s="42" t="e">
        <f>IF(AND(#REF!="Media",#REF!="Catastrófico"),CONCATENATE("R2C",#REF!),"")</f>
        <v>#REF!</v>
      </c>
      <c r="AJ27" s="42" t="e">
        <f>IF(AND(#REF!="Media",#REF!="Catastrófico"),CONCATENATE("R2C",#REF!),"")</f>
        <v>#REF!</v>
      </c>
      <c r="AK27" s="42" t="e">
        <f>IF(AND(#REF!="Media",#REF!="Catastrófico"),CONCATENATE("R2C",#REF!),"")</f>
        <v>#REF!</v>
      </c>
      <c r="AL27" s="42" t="e">
        <f>IF(AND(#REF!="Media",#REF!="Catastrófico"),CONCATENATE("R2C",#REF!),"")</f>
        <v>#REF!</v>
      </c>
      <c r="AM27" s="43" t="e">
        <f>IF(AND(#REF!="Media",#REF!="Catastrófico"),CONCATENATE("R2C",#REF!),"")</f>
        <v>#REF!</v>
      </c>
      <c r="AN27" s="70"/>
      <c r="AO27" s="322"/>
      <c r="AP27" s="323"/>
      <c r="AQ27" s="323"/>
      <c r="AR27" s="323"/>
      <c r="AS27" s="323"/>
      <c r="AT27" s="324"/>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191"/>
      <c r="C28" s="191"/>
      <c r="D28" s="192"/>
      <c r="E28" s="292"/>
      <c r="F28" s="293"/>
      <c r="G28" s="293"/>
      <c r="H28" s="293"/>
      <c r="I28" s="308"/>
      <c r="J28" s="54" t="e">
        <f>IF(AND(#REF!="Media",#REF!="Leve"),CONCATENATE("R3C",#REF!),"")</f>
        <v>#REF!</v>
      </c>
      <c r="K28" s="55" t="e">
        <f>IF(AND(#REF!="Media",#REF!="Leve"),CONCATENATE("R3C",#REF!),"")</f>
        <v>#REF!</v>
      </c>
      <c r="L28" s="55" t="e">
        <f>IF(AND(#REF!="Media",#REF!="Leve"),CONCATENATE("R3C",#REF!),"")</f>
        <v>#REF!</v>
      </c>
      <c r="M28" s="55" t="e">
        <f>IF(AND(#REF!="Media",#REF!="Leve"),CONCATENATE("R3C",#REF!),"")</f>
        <v>#REF!</v>
      </c>
      <c r="N28" s="55" t="e">
        <f>IF(AND(#REF!="Media",#REF!="Leve"),CONCATENATE("R3C",#REF!),"")</f>
        <v>#REF!</v>
      </c>
      <c r="O28" s="56" t="e">
        <f>IF(AND(#REF!="Media",#REF!="Leve"),CONCATENATE("R3C",#REF!),"")</f>
        <v>#REF!</v>
      </c>
      <c r="P28" s="54" t="e">
        <f>IF(AND(#REF!="Media",#REF!="Menor"),CONCATENATE("R3C",#REF!),"")</f>
        <v>#REF!</v>
      </c>
      <c r="Q28" s="55" t="e">
        <f>IF(AND(#REF!="Media",#REF!="Menor"),CONCATENATE("R3C",#REF!),"")</f>
        <v>#REF!</v>
      </c>
      <c r="R28" s="55" t="e">
        <f>IF(AND(#REF!="Media",#REF!="Menor"),CONCATENATE("R3C",#REF!),"")</f>
        <v>#REF!</v>
      </c>
      <c r="S28" s="55" t="e">
        <f>IF(AND(#REF!="Media",#REF!="Menor"),CONCATENATE("R3C",#REF!),"")</f>
        <v>#REF!</v>
      </c>
      <c r="T28" s="55" t="e">
        <f>IF(AND(#REF!="Media",#REF!="Menor"),CONCATENATE("R3C",#REF!),"")</f>
        <v>#REF!</v>
      </c>
      <c r="U28" s="56" t="e">
        <f>IF(AND(#REF!="Media",#REF!="Menor"),CONCATENATE("R3C",#REF!),"")</f>
        <v>#REF!</v>
      </c>
      <c r="V28" s="54" t="e">
        <f>IF(AND(#REF!="Media",#REF!="Moderado"),CONCATENATE("R3C",#REF!),"")</f>
        <v>#REF!</v>
      </c>
      <c r="W28" s="55" t="e">
        <f>IF(AND(#REF!="Media",#REF!="Moderado"),CONCATENATE("R3C",#REF!),"")</f>
        <v>#REF!</v>
      </c>
      <c r="X28" s="55" t="e">
        <f>IF(AND(#REF!="Media",#REF!="Moderado"),CONCATENATE("R3C",#REF!),"")</f>
        <v>#REF!</v>
      </c>
      <c r="Y28" s="55" t="e">
        <f>IF(AND(#REF!="Media",#REF!="Moderado"),CONCATENATE("R3C",#REF!),"")</f>
        <v>#REF!</v>
      </c>
      <c r="Z28" s="55" t="e">
        <f>IF(AND(#REF!="Media",#REF!="Moderado"),CONCATENATE("R3C",#REF!),"")</f>
        <v>#REF!</v>
      </c>
      <c r="AA28" s="56" t="e">
        <f>IF(AND(#REF!="Media",#REF!="Moderado"),CONCATENATE("R3C",#REF!),"")</f>
        <v>#REF!</v>
      </c>
      <c r="AB28" s="38" t="e">
        <f>IF(AND(#REF!="Media",#REF!="Mayor"),CONCATENATE("R3C",#REF!),"")</f>
        <v>#REF!</v>
      </c>
      <c r="AC28" s="39" t="e">
        <f>IF(AND(#REF!="Media",#REF!="Mayor"),CONCATENATE("R3C",#REF!),"")</f>
        <v>#REF!</v>
      </c>
      <c r="AD28" s="39" t="e">
        <f>IF(AND(#REF!="Media",#REF!="Mayor"),CONCATENATE("R3C",#REF!),"")</f>
        <v>#REF!</v>
      </c>
      <c r="AE28" s="39" t="e">
        <f>IF(AND(#REF!="Media",#REF!="Mayor"),CONCATENATE("R3C",#REF!),"")</f>
        <v>#REF!</v>
      </c>
      <c r="AF28" s="39" t="e">
        <f>IF(AND(#REF!="Media",#REF!="Mayor"),CONCATENATE("R3C",#REF!),"")</f>
        <v>#REF!</v>
      </c>
      <c r="AG28" s="40" t="e">
        <f>IF(AND(#REF!="Media",#REF!="Mayor"),CONCATENATE("R3C",#REF!),"")</f>
        <v>#REF!</v>
      </c>
      <c r="AH28" s="41" t="e">
        <f>IF(AND(#REF!="Media",#REF!="Catastrófico"),CONCATENATE("R3C",#REF!),"")</f>
        <v>#REF!</v>
      </c>
      <c r="AI28" s="42" t="e">
        <f>IF(AND(#REF!="Media",#REF!="Catastrófico"),CONCATENATE("R3C",#REF!),"")</f>
        <v>#REF!</v>
      </c>
      <c r="AJ28" s="42" t="e">
        <f>IF(AND(#REF!="Media",#REF!="Catastrófico"),CONCATENATE("R3C",#REF!),"")</f>
        <v>#REF!</v>
      </c>
      <c r="AK28" s="42" t="e">
        <f>IF(AND(#REF!="Media",#REF!="Catastrófico"),CONCATENATE("R3C",#REF!),"")</f>
        <v>#REF!</v>
      </c>
      <c r="AL28" s="42" t="e">
        <f>IF(AND(#REF!="Media",#REF!="Catastrófico"),CONCATENATE("R3C",#REF!),"")</f>
        <v>#REF!</v>
      </c>
      <c r="AM28" s="43" t="e">
        <f>IF(AND(#REF!="Media",#REF!="Catastrófico"),CONCATENATE("R3C",#REF!),"")</f>
        <v>#REF!</v>
      </c>
      <c r="AN28" s="70"/>
      <c r="AO28" s="322"/>
      <c r="AP28" s="323"/>
      <c r="AQ28" s="323"/>
      <c r="AR28" s="323"/>
      <c r="AS28" s="323"/>
      <c r="AT28" s="324"/>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191"/>
      <c r="C29" s="191"/>
      <c r="D29" s="192"/>
      <c r="E29" s="292"/>
      <c r="F29" s="293"/>
      <c r="G29" s="293"/>
      <c r="H29" s="293"/>
      <c r="I29" s="308"/>
      <c r="J29" s="54" t="e">
        <f>IF(AND(#REF!="Media",#REF!="Leve"),CONCATENATE("R4C",#REF!),"")</f>
        <v>#REF!</v>
      </c>
      <c r="K29" s="55" t="e">
        <f>IF(AND(#REF!="Media",#REF!="Leve"),CONCATENATE("R4C",#REF!),"")</f>
        <v>#REF!</v>
      </c>
      <c r="L29" s="55" t="e">
        <f>IF(AND(#REF!="Media",#REF!="Leve"),CONCATENATE("R4C",#REF!),"")</f>
        <v>#REF!</v>
      </c>
      <c r="M29" s="55" t="e">
        <f>IF(AND(#REF!="Media",#REF!="Leve"),CONCATENATE("R4C",#REF!),"")</f>
        <v>#REF!</v>
      </c>
      <c r="N29" s="55" t="e">
        <f>IF(AND(#REF!="Media",#REF!="Leve"),CONCATENATE("R4C",#REF!),"")</f>
        <v>#REF!</v>
      </c>
      <c r="O29" s="56" t="e">
        <f>IF(AND(#REF!="Media",#REF!="Leve"),CONCATENATE("R4C",#REF!),"")</f>
        <v>#REF!</v>
      </c>
      <c r="P29" s="54" t="e">
        <f>IF(AND(#REF!="Media",#REF!="Menor"),CONCATENATE("R4C",#REF!),"")</f>
        <v>#REF!</v>
      </c>
      <c r="Q29" s="55" t="e">
        <f>IF(AND(#REF!="Media",#REF!="Menor"),CONCATENATE("R4C",#REF!),"")</f>
        <v>#REF!</v>
      </c>
      <c r="R29" s="55" t="e">
        <f>IF(AND(#REF!="Media",#REF!="Menor"),CONCATENATE("R4C",#REF!),"")</f>
        <v>#REF!</v>
      </c>
      <c r="S29" s="55" t="e">
        <f>IF(AND(#REF!="Media",#REF!="Menor"),CONCATENATE("R4C",#REF!),"")</f>
        <v>#REF!</v>
      </c>
      <c r="T29" s="55" t="e">
        <f>IF(AND(#REF!="Media",#REF!="Menor"),CONCATENATE("R4C",#REF!),"")</f>
        <v>#REF!</v>
      </c>
      <c r="U29" s="56" t="e">
        <f>IF(AND(#REF!="Media",#REF!="Menor"),CONCATENATE("R4C",#REF!),"")</f>
        <v>#REF!</v>
      </c>
      <c r="V29" s="54" t="e">
        <f>IF(AND(#REF!="Media",#REF!="Moderado"),CONCATENATE("R4C",#REF!),"")</f>
        <v>#REF!</v>
      </c>
      <c r="W29" s="55" t="e">
        <f>IF(AND(#REF!="Media",#REF!="Moderado"),CONCATENATE("R4C",#REF!),"")</f>
        <v>#REF!</v>
      </c>
      <c r="X29" s="55" t="e">
        <f>IF(AND(#REF!="Media",#REF!="Moderado"),CONCATENATE("R4C",#REF!),"")</f>
        <v>#REF!</v>
      </c>
      <c r="Y29" s="55" t="e">
        <f>IF(AND(#REF!="Media",#REF!="Moderado"),CONCATENATE("R4C",#REF!),"")</f>
        <v>#REF!</v>
      </c>
      <c r="Z29" s="55" t="e">
        <f>IF(AND(#REF!="Media",#REF!="Moderado"),CONCATENATE("R4C",#REF!),"")</f>
        <v>#REF!</v>
      </c>
      <c r="AA29" s="56" t="e">
        <f>IF(AND(#REF!="Media",#REF!="Moderado"),CONCATENATE("R4C",#REF!),"")</f>
        <v>#REF!</v>
      </c>
      <c r="AB29" s="38" t="e">
        <f>IF(AND(#REF!="Media",#REF!="Mayor"),CONCATENATE("R4C",#REF!),"")</f>
        <v>#REF!</v>
      </c>
      <c r="AC29" s="39" t="e">
        <f>IF(AND(#REF!="Media",#REF!="Mayor"),CONCATENATE("R4C",#REF!),"")</f>
        <v>#REF!</v>
      </c>
      <c r="AD29" s="44" t="e">
        <f>IF(AND(#REF!="Media",#REF!="Mayor"),CONCATENATE("R4C",#REF!),"")</f>
        <v>#REF!</v>
      </c>
      <c r="AE29" s="44" t="e">
        <f>IF(AND(#REF!="Media",#REF!="Mayor"),CONCATENATE("R4C",#REF!),"")</f>
        <v>#REF!</v>
      </c>
      <c r="AF29" s="44" t="e">
        <f>IF(AND(#REF!="Media",#REF!="Mayor"),CONCATENATE("R4C",#REF!),"")</f>
        <v>#REF!</v>
      </c>
      <c r="AG29" s="40" t="e">
        <f>IF(AND(#REF!="Media",#REF!="Mayor"),CONCATENATE("R4C",#REF!),"")</f>
        <v>#REF!</v>
      </c>
      <c r="AH29" s="41" t="e">
        <f>IF(AND(#REF!="Media",#REF!="Catastrófico"),CONCATENATE("R4C",#REF!),"")</f>
        <v>#REF!</v>
      </c>
      <c r="AI29" s="42" t="e">
        <f>IF(AND(#REF!="Media",#REF!="Catastrófico"),CONCATENATE("R4C",#REF!),"")</f>
        <v>#REF!</v>
      </c>
      <c r="AJ29" s="42" t="e">
        <f>IF(AND(#REF!="Media",#REF!="Catastrófico"),CONCATENATE("R4C",#REF!),"")</f>
        <v>#REF!</v>
      </c>
      <c r="AK29" s="42" t="e">
        <f>IF(AND(#REF!="Media",#REF!="Catastrófico"),CONCATENATE("R4C",#REF!),"")</f>
        <v>#REF!</v>
      </c>
      <c r="AL29" s="42" t="e">
        <f>IF(AND(#REF!="Media",#REF!="Catastrófico"),CONCATENATE("R4C",#REF!),"")</f>
        <v>#REF!</v>
      </c>
      <c r="AM29" s="43" t="e">
        <f>IF(AND(#REF!="Media",#REF!="Catastrófico"),CONCATENATE("R4C",#REF!),"")</f>
        <v>#REF!</v>
      </c>
      <c r="AN29" s="70"/>
      <c r="AO29" s="322"/>
      <c r="AP29" s="323"/>
      <c r="AQ29" s="323"/>
      <c r="AR29" s="323"/>
      <c r="AS29" s="323"/>
      <c r="AT29" s="324"/>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191"/>
      <c r="C30" s="191"/>
      <c r="D30" s="192"/>
      <c r="E30" s="292"/>
      <c r="F30" s="293"/>
      <c r="G30" s="293"/>
      <c r="H30" s="293"/>
      <c r="I30" s="308"/>
      <c r="J30" s="54" t="e">
        <f>IF(AND(#REF!="Media",#REF!="Leve"),CONCATENATE("R5C",#REF!),"")</f>
        <v>#REF!</v>
      </c>
      <c r="K30" s="55" t="e">
        <f>IF(AND(#REF!="Media",#REF!="Leve"),CONCATENATE("R5C",#REF!),"")</f>
        <v>#REF!</v>
      </c>
      <c r="L30" s="55" t="e">
        <f>IF(AND(#REF!="Media",#REF!="Leve"),CONCATENATE("R5C",#REF!),"")</f>
        <v>#REF!</v>
      </c>
      <c r="M30" s="55" t="e">
        <f>IF(AND(#REF!="Media",#REF!="Leve"),CONCATENATE("R5C",#REF!),"")</f>
        <v>#REF!</v>
      </c>
      <c r="N30" s="55" t="e">
        <f>IF(AND(#REF!="Media",#REF!="Leve"),CONCATENATE("R5C",#REF!),"")</f>
        <v>#REF!</v>
      </c>
      <c r="O30" s="56" t="e">
        <f>IF(AND(#REF!="Media",#REF!="Leve"),CONCATENATE("R5C",#REF!),"")</f>
        <v>#REF!</v>
      </c>
      <c r="P30" s="54" t="e">
        <f>IF(AND(#REF!="Media",#REF!="Menor"),CONCATENATE("R5C",#REF!),"")</f>
        <v>#REF!</v>
      </c>
      <c r="Q30" s="55" t="e">
        <f>IF(AND(#REF!="Media",#REF!="Menor"),CONCATENATE("R5C",#REF!),"")</f>
        <v>#REF!</v>
      </c>
      <c r="R30" s="55" t="e">
        <f>IF(AND(#REF!="Media",#REF!="Menor"),CONCATENATE("R5C",#REF!),"")</f>
        <v>#REF!</v>
      </c>
      <c r="S30" s="55" t="e">
        <f>IF(AND(#REF!="Media",#REF!="Menor"),CONCATENATE("R5C",#REF!),"")</f>
        <v>#REF!</v>
      </c>
      <c r="T30" s="55" t="e">
        <f>IF(AND(#REF!="Media",#REF!="Menor"),CONCATENATE("R5C",#REF!),"")</f>
        <v>#REF!</v>
      </c>
      <c r="U30" s="56" t="e">
        <f>IF(AND(#REF!="Media",#REF!="Menor"),CONCATENATE("R5C",#REF!),"")</f>
        <v>#REF!</v>
      </c>
      <c r="V30" s="54" t="e">
        <f>IF(AND(#REF!="Media",#REF!="Moderado"),CONCATENATE("R5C",#REF!),"")</f>
        <v>#REF!</v>
      </c>
      <c r="W30" s="55" t="e">
        <f>IF(AND(#REF!="Media",#REF!="Moderado"),CONCATENATE("R5C",#REF!),"")</f>
        <v>#REF!</v>
      </c>
      <c r="X30" s="55" t="e">
        <f>IF(AND(#REF!="Media",#REF!="Moderado"),CONCATENATE("R5C",#REF!),"")</f>
        <v>#REF!</v>
      </c>
      <c r="Y30" s="55" t="e">
        <f>IF(AND(#REF!="Media",#REF!="Moderado"),CONCATENATE("R5C",#REF!),"")</f>
        <v>#REF!</v>
      </c>
      <c r="Z30" s="55" t="e">
        <f>IF(AND(#REF!="Media",#REF!="Moderado"),CONCATENATE("R5C",#REF!),"")</f>
        <v>#REF!</v>
      </c>
      <c r="AA30" s="56" t="e">
        <f>IF(AND(#REF!="Media",#REF!="Moderado"),CONCATENATE("R5C",#REF!),"")</f>
        <v>#REF!</v>
      </c>
      <c r="AB30" s="38" t="e">
        <f>IF(AND(#REF!="Media",#REF!="Mayor"),CONCATENATE("R5C",#REF!),"")</f>
        <v>#REF!</v>
      </c>
      <c r="AC30" s="39" t="e">
        <f>IF(AND(#REF!="Media",#REF!="Mayor"),CONCATENATE("R5C",#REF!),"")</f>
        <v>#REF!</v>
      </c>
      <c r="AD30" s="44" t="e">
        <f>IF(AND(#REF!="Media",#REF!="Mayor"),CONCATENATE("R5C",#REF!),"")</f>
        <v>#REF!</v>
      </c>
      <c r="AE30" s="44" t="e">
        <f>IF(AND(#REF!="Media",#REF!="Mayor"),CONCATENATE("R5C",#REF!),"")</f>
        <v>#REF!</v>
      </c>
      <c r="AF30" s="44" t="e">
        <f>IF(AND(#REF!="Media",#REF!="Mayor"),CONCATENATE("R5C",#REF!),"")</f>
        <v>#REF!</v>
      </c>
      <c r="AG30" s="40" t="e">
        <f>IF(AND(#REF!="Media",#REF!="Mayor"),CONCATENATE("R5C",#REF!),"")</f>
        <v>#REF!</v>
      </c>
      <c r="AH30" s="41" t="e">
        <f>IF(AND(#REF!="Media",#REF!="Catastrófico"),CONCATENATE("R5C",#REF!),"")</f>
        <v>#REF!</v>
      </c>
      <c r="AI30" s="42" t="e">
        <f>IF(AND(#REF!="Media",#REF!="Catastrófico"),CONCATENATE("R5C",#REF!),"")</f>
        <v>#REF!</v>
      </c>
      <c r="AJ30" s="42" t="e">
        <f>IF(AND(#REF!="Media",#REF!="Catastrófico"),CONCATENATE("R5C",#REF!),"")</f>
        <v>#REF!</v>
      </c>
      <c r="AK30" s="42" t="e">
        <f>IF(AND(#REF!="Media",#REF!="Catastrófico"),CONCATENATE("R5C",#REF!),"")</f>
        <v>#REF!</v>
      </c>
      <c r="AL30" s="42" t="e">
        <f>IF(AND(#REF!="Media",#REF!="Catastrófico"),CONCATENATE("R5C",#REF!),"")</f>
        <v>#REF!</v>
      </c>
      <c r="AM30" s="43" t="e">
        <f>IF(AND(#REF!="Media",#REF!="Catastrófico"),CONCATENATE("R5C",#REF!),"")</f>
        <v>#REF!</v>
      </c>
      <c r="AN30" s="70"/>
      <c r="AO30" s="322"/>
      <c r="AP30" s="323"/>
      <c r="AQ30" s="323"/>
      <c r="AR30" s="323"/>
      <c r="AS30" s="323"/>
      <c r="AT30" s="32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191"/>
      <c r="C31" s="191"/>
      <c r="D31" s="192"/>
      <c r="E31" s="292"/>
      <c r="F31" s="293"/>
      <c r="G31" s="293"/>
      <c r="H31" s="293"/>
      <c r="I31" s="308"/>
      <c r="J31" s="54" t="e">
        <f>IF(AND(#REF!="Media",#REF!="Leve"),CONCATENATE("R6C",#REF!),"")</f>
        <v>#REF!</v>
      </c>
      <c r="K31" s="55" t="e">
        <f>IF(AND(#REF!="Media",#REF!="Leve"),CONCATENATE("R6C",#REF!),"")</f>
        <v>#REF!</v>
      </c>
      <c r="L31" s="55" t="e">
        <f>IF(AND(#REF!="Media",#REF!="Leve"),CONCATENATE("R6C",#REF!),"")</f>
        <v>#REF!</v>
      </c>
      <c r="M31" s="55" t="e">
        <f>IF(AND(#REF!="Media",#REF!="Leve"),CONCATENATE("R6C",#REF!),"")</f>
        <v>#REF!</v>
      </c>
      <c r="N31" s="55" t="e">
        <f>IF(AND(#REF!="Media",#REF!="Leve"),CONCATENATE("R6C",#REF!),"")</f>
        <v>#REF!</v>
      </c>
      <c r="O31" s="56" t="e">
        <f>IF(AND(#REF!="Media",#REF!="Leve"),CONCATENATE("R6C",#REF!),"")</f>
        <v>#REF!</v>
      </c>
      <c r="P31" s="54" t="e">
        <f>IF(AND(#REF!="Media",#REF!="Menor"),CONCATENATE("R6C",#REF!),"")</f>
        <v>#REF!</v>
      </c>
      <c r="Q31" s="55" t="e">
        <f>IF(AND(#REF!="Media",#REF!="Menor"),CONCATENATE("R6C",#REF!),"")</f>
        <v>#REF!</v>
      </c>
      <c r="R31" s="55" t="e">
        <f>IF(AND(#REF!="Media",#REF!="Menor"),CONCATENATE("R6C",#REF!),"")</f>
        <v>#REF!</v>
      </c>
      <c r="S31" s="55" t="e">
        <f>IF(AND(#REF!="Media",#REF!="Menor"),CONCATENATE("R6C",#REF!),"")</f>
        <v>#REF!</v>
      </c>
      <c r="T31" s="55" t="e">
        <f>IF(AND(#REF!="Media",#REF!="Menor"),CONCATENATE("R6C",#REF!),"")</f>
        <v>#REF!</v>
      </c>
      <c r="U31" s="56" t="e">
        <f>IF(AND(#REF!="Media",#REF!="Menor"),CONCATENATE("R6C",#REF!),"")</f>
        <v>#REF!</v>
      </c>
      <c r="V31" s="54" t="e">
        <f>IF(AND(#REF!="Media",#REF!="Moderado"),CONCATENATE("R6C",#REF!),"")</f>
        <v>#REF!</v>
      </c>
      <c r="W31" s="55" t="e">
        <f>IF(AND(#REF!="Media",#REF!="Moderado"),CONCATENATE("R6C",#REF!),"")</f>
        <v>#REF!</v>
      </c>
      <c r="X31" s="55" t="e">
        <f>IF(AND(#REF!="Media",#REF!="Moderado"),CONCATENATE("R6C",#REF!),"")</f>
        <v>#REF!</v>
      </c>
      <c r="Y31" s="55" t="e">
        <f>IF(AND(#REF!="Media",#REF!="Moderado"),CONCATENATE("R6C",#REF!),"")</f>
        <v>#REF!</v>
      </c>
      <c r="Z31" s="55" t="e">
        <f>IF(AND(#REF!="Media",#REF!="Moderado"),CONCATENATE("R6C",#REF!),"")</f>
        <v>#REF!</v>
      </c>
      <c r="AA31" s="56" t="e">
        <f>IF(AND(#REF!="Media",#REF!="Moderado"),CONCATENATE("R6C",#REF!),"")</f>
        <v>#REF!</v>
      </c>
      <c r="AB31" s="38" t="e">
        <f>IF(AND(#REF!="Media",#REF!="Mayor"),CONCATENATE("R6C",#REF!),"")</f>
        <v>#REF!</v>
      </c>
      <c r="AC31" s="39" t="e">
        <f>IF(AND(#REF!="Media",#REF!="Mayor"),CONCATENATE("R6C",#REF!),"")</f>
        <v>#REF!</v>
      </c>
      <c r="AD31" s="44" t="e">
        <f>IF(AND(#REF!="Media",#REF!="Mayor"),CONCATENATE("R6C",#REF!),"")</f>
        <v>#REF!</v>
      </c>
      <c r="AE31" s="44" t="e">
        <f>IF(AND(#REF!="Media",#REF!="Mayor"),CONCATENATE("R6C",#REF!),"")</f>
        <v>#REF!</v>
      </c>
      <c r="AF31" s="44" t="e">
        <f>IF(AND(#REF!="Media",#REF!="Mayor"),CONCATENATE("R6C",#REF!),"")</f>
        <v>#REF!</v>
      </c>
      <c r="AG31" s="40" t="e">
        <f>IF(AND(#REF!="Media",#REF!="Mayor"),CONCATENATE("R6C",#REF!),"")</f>
        <v>#REF!</v>
      </c>
      <c r="AH31" s="41" t="e">
        <f>IF(AND(#REF!="Media",#REF!="Catastrófico"),CONCATENATE("R6C",#REF!),"")</f>
        <v>#REF!</v>
      </c>
      <c r="AI31" s="42" t="e">
        <f>IF(AND(#REF!="Media",#REF!="Catastrófico"),CONCATENATE("R6C",#REF!),"")</f>
        <v>#REF!</v>
      </c>
      <c r="AJ31" s="42" t="e">
        <f>IF(AND(#REF!="Media",#REF!="Catastrófico"),CONCATENATE("R6C",#REF!),"")</f>
        <v>#REF!</v>
      </c>
      <c r="AK31" s="42" t="e">
        <f>IF(AND(#REF!="Media",#REF!="Catastrófico"),CONCATENATE("R6C",#REF!),"")</f>
        <v>#REF!</v>
      </c>
      <c r="AL31" s="42" t="e">
        <f>IF(AND(#REF!="Media",#REF!="Catastrófico"),CONCATENATE("R6C",#REF!),"")</f>
        <v>#REF!</v>
      </c>
      <c r="AM31" s="43" t="e">
        <f>IF(AND(#REF!="Media",#REF!="Catastrófico"),CONCATENATE("R6C",#REF!),"")</f>
        <v>#REF!</v>
      </c>
      <c r="AN31" s="70"/>
      <c r="AO31" s="322"/>
      <c r="AP31" s="323"/>
      <c r="AQ31" s="323"/>
      <c r="AR31" s="323"/>
      <c r="AS31" s="323"/>
      <c r="AT31" s="324"/>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191"/>
      <c r="C32" s="191"/>
      <c r="D32" s="192"/>
      <c r="E32" s="292"/>
      <c r="F32" s="293"/>
      <c r="G32" s="293"/>
      <c r="H32" s="293"/>
      <c r="I32" s="308"/>
      <c r="J32" s="54" t="e">
        <f>IF(AND(#REF!="Media",#REF!="Leve"),CONCATENATE("R7C",#REF!),"")</f>
        <v>#REF!</v>
      </c>
      <c r="K32" s="55" t="e">
        <f>IF(AND(#REF!="Media",#REF!="Leve"),CONCATENATE("R7C",#REF!),"")</f>
        <v>#REF!</v>
      </c>
      <c r="L32" s="55" t="e">
        <f>IF(AND(#REF!="Media",#REF!="Leve"),CONCATENATE("R7C",#REF!),"")</f>
        <v>#REF!</v>
      </c>
      <c r="M32" s="55" t="e">
        <f>IF(AND(#REF!="Media",#REF!="Leve"),CONCATENATE("R7C",#REF!),"")</f>
        <v>#REF!</v>
      </c>
      <c r="N32" s="55" t="e">
        <f>IF(AND(#REF!="Media",#REF!="Leve"),CONCATENATE("R7C",#REF!),"")</f>
        <v>#REF!</v>
      </c>
      <c r="O32" s="56" t="e">
        <f>IF(AND(#REF!="Media",#REF!="Leve"),CONCATENATE("R7C",#REF!),"")</f>
        <v>#REF!</v>
      </c>
      <c r="P32" s="54" t="e">
        <f>IF(AND(#REF!="Media",#REF!="Menor"),CONCATENATE("R7C",#REF!),"")</f>
        <v>#REF!</v>
      </c>
      <c r="Q32" s="55" t="e">
        <f>IF(AND(#REF!="Media",#REF!="Menor"),CONCATENATE("R7C",#REF!),"")</f>
        <v>#REF!</v>
      </c>
      <c r="R32" s="55" t="e">
        <f>IF(AND(#REF!="Media",#REF!="Menor"),CONCATENATE("R7C",#REF!),"")</f>
        <v>#REF!</v>
      </c>
      <c r="S32" s="55" t="e">
        <f>IF(AND(#REF!="Media",#REF!="Menor"),CONCATENATE("R7C",#REF!),"")</f>
        <v>#REF!</v>
      </c>
      <c r="T32" s="55" t="e">
        <f>IF(AND(#REF!="Media",#REF!="Menor"),CONCATENATE("R7C",#REF!),"")</f>
        <v>#REF!</v>
      </c>
      <c r="U32" s="56" t="e">
        <f>IF(AND(#REF!="Media",#REF!="Menor"),CONCATENATE("R7C",#REF!),"")</f>
        <v>#REF!</v>
      </c>
      <c r="V32" s="54" t="e">
        <f>IF(AND(#REF!="Media",#REF!="Moderado"),CONCATENATE("R7C",#REF!),"")</f>
        <v>#REF!</v>
      </c>
      <c r="W32" s="55" t="e">
        <f>IF(AND(#REF!="Media",#REF!="Moderado"),CONCATENATE("R7C",#REF!),"")</f>
        <v>#REF!</v>
      </c>
      <c r="X32" s="55" t="e">
        <f>IF(AND(#REF!="Media",#REF!="Moderado"),CONCATENATE("R7C",#REF!),"")</f>
        <v>#REF!</v>
      </c>
      <c r="Y32" s="55" t="e">
        <f>IF(AND(#REF!="Media",#REF!="Moderado"),CONCATENATE("R7C",#REF!),"")</f>
        <v>#REF!</v>
      </c>
      <c r="Z32" s="55" t="e">
        <f>IF(AND(#REF!="Media",#REF!="Moderado"),CONCATENATE("R7C",#REF!),"")</f>
        <v>#REF!</v>
      </c>
      <c r="AA32" s="56" t="e">
        <f>IF(AND(#REF!="Media",#REF!="Moderado"),CONCATENATE("R7C",#REF!),"")</f>
        <v>#REF!</v>
      </c>
      <c r="AB32" s="38" t="e">
        <f>IF(AND(#REF!="Media",#REF!="Mayor"),CONCATENATE("R7C",#REF!),"")</f>
        <v>#REF!</v>
      </c>
      <c r="AC32" s="39" t="e">
        <f>IF(AND(#REF!="Media",#REF!="Mayor"),CONCATENATE("R7C",#REF!),"")</f>
        <v>#REF!</v>
      </c>
      <c r="AD32" s="44" t="e">
        <f>IF(AND(#REF!="Media",#REF!="Mayor"),CONCATENATE("R7C",#REF!),"")</f>
        <v>#REF!</v>
      </c>
      <c r="AE32" s="44" t="e">
        <f>IF(AND(#REF!="Media",#REF!="Mayor"),CONCATENATE("R7C",#REF!),"")</f>
        <v>#REF!</v>
      </c>
      <c r="AF32" s="44" t="e">
        <f>IF(AND(#REF!="Media",#REF!="Mayor"),CONCATENATE("R7C",#REF!),"")</f>
        <v>#REF!</v>
      </c>
      <c r="AG32" s="40" t="e">
        <f>IF(AND(#REF!="Media",#REF!="Mayor"),CONCATENATE("R7C",#REF!),"")</f>
        <v>#REF!</v>
      </c>
      <c r="AH32" s="41" t="e">
        <f>IF(AND(#REF!="Media",#REF!="Catastrófico"),CONCATENATE("R7C",#REF!),"")</f>
        <v>#REF!</v>
      </c>
      <c r="AI32" s="42" t="e">
        <f>IF(AND(#REF!="Media",#REF!="Catastrófico"),CONCATENATE("R7C",#REF!),"")</f>
        <v>#REF!</v>
      </c>
      <c r="AJ32" s="42" t="e">
        <f>IF(AND(#REF!="Media",#REF!="Catastrófico"),CONCATENATE("R7C",#REF!),"")</f>
        <v>#REF!</v>
      </c>
      <c r="AK32" s="42" t="e">
        <f>IF(AND(#REF!="Media",#REF!="Catastrófico"),CONCATENATE("R7C",#REF!),"")</f>
        <v>#REF!</v>
      </c>
      <c r="AL32" s="42" t="e">
        <f>IF(AND(#REF!="Media",#REF!="Catastrófico"),CONCATENATE("R7C",#REF!),"")</f>
        <v>#REF!</v>
      </c>
      <c r="AM32" s="43" t="e">
        <f>IF(AND(#REF!="Media",#REF!="Catastrófico"),CONCATENATE("R7C",#REF!),"")</f>
        <v>#REF!</v>
      </c>
      <c r="AN32" s="70"/>
      <c r="AO32" s="322"/>
      <c r="AP32" s="323"/>
      <c r="AQ32" s="323"/>
      <c r="AR32" s="323"/>
      <c r="AS32" s="323"/>
      <c r="AT32" s="324"/>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191"/>
      <c r="C33" s="191"/>
      <c r="D33" s="192"/>
      <c r="E33" s="292"/>
      <c r="F33" s="293"/>
      <c r="G33" s="293"/>
      <c r="H33" s="293"/>
      <c r="I33" s="308"/>
      <c r="J33" s="54" t="e">
        <f>IF(AND(#REF!="Media",#REF!="Leve"),CONCATENATE("R8C",#REF!),"")</f>
        <v>#REF!</v>
      </c>
      <c r="K33" s="55" t="e">
        <f>IF(AND(#REF!="Media",#REF!="Leve"),CONCATENATE("R8C",#REF!),"")</f>
        <v>#REF!</v>
      </c>
      <c r="L33" s="55" t="e">
        <f>IF(AND(#REF!="Media",#REF!="Leve"),CONCATENATE("R8C",#REF!),"")</f>
        <v>#REF!</v>
      </c>
      <c r="M33" s="55" t="e">
        <f>IF(AND(#REF!="Media",#REF!="Leve"),CONCATENATE("R8C",#REF!),"")</f>
        <v>#REF!</v>
      </c>
      <c r="N33" s="55" t="e">
        <f>IF(AND(#REF!="Media",#REF!="Leve"),CONCATENATE("R8C",#REF!),"")</f>
        <v>#REF!</v>
      </c>
      <c r="O33" s="56" t="e">
        <f>IF(AND(#REF!="Media",#REF!="Leve"),CONCATENATE("R8C",#REF!),"")</f>
        <v>#REF!</v>
      </c>
      <c r="P33" s="54" t="e">
        <f>IF(AND(#REF!="Media",#REF!="Menor"),CONCATENATE("R8C",#REF!),"")</f>
        <v>#REF!</v>
      </c>
      <c r="Q33" s="55" t="e">
        <f>IF(AND(#REF!="Media",#REF!="Menor"),CONCATENATE("R8C",#REF!),"")</f>
        <v>#REF!</v>
      </c>
      <c r="R33" s="55" t="e">
        <f>IF(AND(#REF!="Media",#REF!="Menor"),CONCATENATE("R8C",#REF!),"")</f>
        <v>#REF!</v>
      </c>
      <c r="S33" s="55" t="e">
        <f>IF(AND(#REF!="Media",#REF!="Menor"),CONCATENATE("R8C",#REF!),"")</f>
        <v>#REF!</v>
      </c>
      <c r="T33" s="55" t="e">
        <f>IF(AND(#REF!="Media",#REF!="Menor"),CONCATENATE("R8C",#REF!),"")</f>
        <v>#REF!</v>
      </c>
      <c r="U33" s="56" t="e">
        <f>IF(AND(#REF!="Media",#REF!="Menor"),CONCATENATE("R8C",#REF!),"")</f>
        <v>#REF!</v>
      </c>
      <c r="V33" s="54" t="e">
        <f>IF(AND(#REF!="Media",#REF!="Moderado"),CONCATENATE("R8C",#REF!),"")</f>
        <v>#REF!</v>
      </c>
      <c r="W33" s="55" t="e">
        <f>IF(AND(#REF!="Media",#REF!="Moderado"),CONCATENATE("R8C",#REF!),"")</f>
        <v>#REF!</v>
      </c>
      <c r="X33" s="55" t="e">
        <f>IF(AND(#REF!="Media",#REF!="Moderado"),CONCATENATE("R8C",#REF!),"")</f>
        <v>#REF!</v>
      </c>
      <c r="Y33" s="55" t="e">
        <f>IF(AND(#REF!="Media",#REF!="Moderado"),CONCATENATE("R8C",#REF!),"")</f>
        <v>#REF!</v>
      </c>
      <c r="Z33" s="55" t="e">
        <f>IF(AND(#REF!="Media",#REF!="Moderado"),CONCATENATE("R8C",#REF!),"")</f>
        <v>#REF!</v>
      </c>
      <c r="AA33" s="56" t="e">
        <f>IF(AND(#REF!="Media",#REF!="Moderado"),CONCATENATE("R8C",#REF!),"")</f>
        <v>#REF!</v>
      </c>
      <c r="AB33" s="38" t="e">
        <f>IF(AND(#REF!="Media",#REF!="Mayor"),CONCATENATE("R8C",#REF!),"")</f>
        <v>#REF!</v>
      </c>
      <c r="AC33" s="39" t="e">
        <f>IF(AND(#REF!="Media",#REF!="Mayor"),CONCATENATE("R8C",#REF!),"")</f>
        <v>#REF!</v>
      </c>
      <c r="AD33" s="44" t="e">
        <f>IF(AND(#REF!="Media",#REF!="Mayor"),CONCATENATE("R8C",#REF!),"")</f>
        <v>#REF!</v>
      </c>
      <c r="AE33" s="44" t="e">
        <f>IF(AND(#REF!="Media",#REF!="Mayor"),CONCATENATE("R8C",#REF!),"")</f>
        <v>#REF!</v>
      </c>
      <c r="AF33" s="44" t="e">
        <f>IF(AND(#REF!="Media",#REF!="Mayor"),CONCATENATE("R8C",#REF!),"")</f>
        <v>#REF!</v>
      </c>
      <c r="AG33" s="40" t="e">
        <f>IF(AND(#REF!="Media",#REF!="Mayor"),CONCATENATE("R8C",#REF!),"")</f>
        <v>#REF!</v>
      </c>
      <c r="AH33" s="41" t="e">
        <f>IF(AND(#REF!="Media",#REF!="Catastrófico"),CONCATENATE("R8C",#REF!),"")</f>
        <v>#REF!</v>
      </c>
      <c r="AI33" s="42" t="e">
        <f>IF(AND(#REF!="Media",#REF!="Catastrófico"),CONCATENATE("R8C",#REF!),"")</f>
        <v>#REF!</v>
      </c>
      <c r="AJ33" s="42" t="e">
        <f>IF(AND(#REF!="Media",#REF!="Catastrófico"),CONCATENATE("R8C",#REF!),"")</f>
        <v>#REF!</v>
      </c>
      <c r="AK33" s="42" t="e">
        <f>IF(AND(#REF!="Media",#REF!="Catastrófico"),CONCATENATE("R8C",#REF!),"")</f>
        <v>#REF!</v>
      </c>
      <c r="AL33" s="42" t="e">
        <f>IF(AND(#REF!="Media",#REF!="Catastrófico"),CONCATENATE("R8C",#REF!),"")</f>
        <v>#REF!</v>
      </c>
      <c r="AM33" s="43" t="e">
        <f>IF(AND(#REF!="Media",#REF!="Catastrófico"),CONCATENATE("R8C",#REF!),"")</f>
        <v>#REF!</v>
      </c>
      <c r="AN33" s="70"/>
      <c r="AO33" s="322"/>
      <c r="AP33" s="323"/>
      <c r="AQ33" s="323"/>
      <c r="AR33" s="323"/>
      <c r="AS33" s="323"/>
      <c r="AT33" s="324"/>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191"/>
      <c r="C34" s="191"/>
      <c r="D34" s="192"/>
      <c r="E34" s="292"/>
      <c r="F34" s="293"/>
      <c r="G34" s="293"/>
      <c r="H34" s="293"/>
      <c r="I34" s="308"/>
      <c r="J34" s="54" t="e">
        <f>IF(AND(#REF!="Media",#REF!="Leve"),CONCATENATE("R9C",#REF!),"")</f>
        <v>#REF!</v>
      </c>
      <c r="K34" s="55" t="e">
        <f>IF(AND(#REF!="Media",#REF!="Leve"),CONCATENATE("R9C",#REF!),"")</f>
        <v>#REF!</v>
      </c>
      <c r="L34" s="55" t="e">
        <f>IF(AND(#REF!="Media",#REF!="Leve"),CONCATENATE("R9C",#REF!),"")</f>
        <v>#REF!</v>
      </c>
      <c r="M34" s="55" t="e">
        <f>IF(AND(#REF!="Media",#REF!="Leve"),CONCATENATE("R9C",#REF!),"")</f>
        <v>#REF!</v>
      </c>
      <c r="N34" s="55" t="e">
        <f>IF(AND(#REF!="Media",#REF!="Leve"),CONCATENATE("R9C",#REF!),"")</f>
        <v>#REF!</v>
      </c>
      <c r="O34" s="56" t="e">
        <f>IF(AND(#REF!="Media",#REF!="Leve"),CONCATENATE("R9C",#REF!),"")</f>
        <v>#REF!</v>
      </c>
      <c r="P34" s="54" t="e">
        <f>IF(AND(#REF!="Media",#REF!="Menor"),CONCATENATE("R9C",#REF!),"")</f>
        <v>#REF!</v>
      </c>
      <c r="Q34" s="55" t="e">
        <f>IF(AND(#REF!="Media",#REF!="Menor"),CONCATENATE("R9C",#REF!),"")</f>
        <v>#REF!</v>
      </c>
      <c r="R34" s="55" t="e">
        <f>IF(AND(#REF!="Media",#REF!="Menor"),CONCATENATE("R9C",#REF!),"")</f>
        <v>#REF!</v>
      </c>
      <c r="S34" s="55" t="e">
        <f>IF(AND(#REF!="Media",#REF!="Menor"),CONCATENATE("R9C",#REF!),"")</f>
        <v>#REF!</v>
      </c>
      <c r="T34" s="55" t="e">
        <f>IF(AND(#REF!="Media",#REF!="Menor"),CONCATENATE("R9C",#REF!),"")</f>
        <v>#REF!</v>
      </c>
      <c r="U34" s="56" t="e">
        <f>IF(AND(#REF!="Media",#REF!="Menor"),CONCATENATE("R9C",#REF!),"")</f>
        <v>#REF!</v>
      </c>
      <c r="V34" s="54" t="e">
        <f>IF(AND(#REF!="Media",#REF!="Moderado"),CONCATENATE("R9C",#REF!),"")</f>
        <v>#REF!</v>
      </c>
      <c r="W34" s="55" t="e">
        <f>IF(AND(#REF!="Media",#REF!="Moderado"),CONCATENATE("R9C",#REF!),"")</f>
        <v>#REF!</v>
      </c>
      <c r="X34" s="55" t="e">
        <f>IF(AND(#REF!="Media",#REF!="Moderado"),CONCATENATE("R9C",#REF!),"")</f>
        <v>#REF!</v>
      </c>
      <c r="Y34" s="55" t="e">
        <f>IF(AND(#REF!="Media",#REF!="Moderado"),CONCATENATE("R9C",#REF!),"")</f>
        <v>#REF!</v>
      </c>
      <c r="Z34" s="55" t="e">
        <f>IF(AND(#REF!="Media",#REF!="Moderado"),CONCATENATE("R9C",#REF!),"")</f>
        <v>#REF!</v>
      </c>
      <c r="AA34" s="56" t="e">
        <f>IF(AND(#REF!="Media",#REF!="Moderado"),CONCATENATE("R9C",#REF!),"")</f>
        <v>#REF!</v>
      </c>
      <c r="AB34" s="38" t="e">
        <f>IF(AND(#REF!="Media",#REF!="Mayor"),CONCATENATE("R9C",#REF!),"")</f>
        <v>#REF!</v>
      </c>
      <c r="AC34" s="39" t="e">
        <f>IF(AND(#REF!="Media",#REF!="Mayor"),CONCATENATE("R9C",#REF!),"")</f>
        <v>#REF!</v>
      </c>
      <c r="AD34" s="44" t="e">
        <f>IF(AND(#REF!="Media",#REF!="Mayor"),CONCATENATE("R9C",#REF!),"")</f>
        <v>#REF!</v>
      </c>
      <c r="AE34" s="44" t="e">
        <f>IF(AND(#REF!="Media",#REF!="Mayor"),CONCATENATE("R9C",#REF!),"")</f>
        <v>#REF!</v>
      </c>
      <c r="AF34" s="44" t="e">
        <f>IF(AND(#REF!="Media",#REF!="Mayor"),CONCATENATE("R9C",#REF!),"")</f>
        <v>#REF!</v>
      </c>
      <c r="AG34" s="40" t="e">
        <f>IF(AND(#REF!="Media",#REF!="Mayor"),CONCATENATE("R9C",#REF!),"")</f>
        <v>#REF!</v>
      </c>
      <c r="AH34" s="41" t="e">
        <f>IF(AND(#REF!="Media",#REF!="Catastrófico"),CONCATENATE("R9C",#REF!),"")</f>
        <v>#REF!</v>
      </c>
      <c r="AI34" s="42" t="e">
        <f>IF(AND(#REF!="Media",#REF!="Catastrófico"),CONCATENATE("R9C",#REF!),"")</f>
        <v>#REF!</v>
      </c>
      <c r="AJ34" s="42" t="e">
        <f>IF(AND(#REF!="Media",#REF!="Catastrófico"),CONCATENATE("R9C",#REF!),"")</f>
        <v>#REF!</v>
      </c>
      <c r="AK34" s="42" t="e">
        <f>IF(AND(#REF!="Media",#REF!="Catastrófico"),CONCATENATE("R9C",#REF!),"")</f>
        <v>#REF!</v>
      </c>
      <c r="AL34" s="42" t="e">
        <f>IF(AND(#REF!="Media",#REF!="Catastrófico"),CONCATENATE("R9C",#REF!),"")</f>
        <v>#REF!</v>
      </c>
      <c r="AM34" s="43" t="e">
        <f>IF(AND(#REF!="Media",#REF!="Catastrófico"),CONCATENATE("R9C",#REF!),"")</f>
        <v>#REF!</v>
      </c>
      <c r="AN34" s="70"/>
      <c r="AO34" s="322"/>
      <c r="AP34" s="323"/>
      <c r="AQ34" s="323"/>
      <c r="AR34" s="323"/>
      <c r="AS34" s="323"/>
      <c r="AT34" s="324"/>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191"/>
      <c r="C35" s="191"/>
      <c r="D35" s="192"/>
      <c r="E35" s="294"/>
      <c r="F35" s="295"/>
      <c r="G35" s="295"/>
      <c r="H35" s="295"/>
      <c r="I35" s="309"/>
      <c r="J35" s="54" t="e">
        <f>IF(AND(#REF!="Media",#REF!="Leve"),CONCATENATE("R10C",#REF!),"")</f>
        <v>#REF!</v>
      </c>
      <c r="K35" s="55" t="e">
        <f>IF(AND(#REF!="Media",#REF!="Leve"),CONCATENATE("R10C",#REF!),"")</f>
        <v>#REF!</v>
      </c>
      <c r="L35" s="55" t="e">
        <f>IF(AND(#REF!="Media",#REF!="Leve"),CONCATENATE("R10C",#REF!),"")</f>
        <v>#REF!</v>
      </c>
      <c r="M35" s="55" t="e">
        <f>IF(AND(#REF!="Media",#REF!="Leve"),CONCATENATE("R10C",#REF!),"")</f>
        <v>#REF!</v>
      </c>
      <c r="N35" s="55" t="e">
        <f>IF(AND(#REF!="Media",#REF!="Leve"),CONCATENATE("R10C",#REF!),"")</f>
        <v>#REF!</v>
      </c>
      <c r="O35" s="56" t="e">
        <f>IF(AND(#REF!="Media",#REF!="Leve"),CONCATENATE("R10C",#REF!),"")</f>
        <v>#REF!</v>
      </c>
      <c r="P35" s="54" t="e">
        <f>IF(AND(#REF!="Media",#REF!="Menor"),CONCATENATE("R10C",#REF!),"")</f>
        <v>#REF!</v>
      </c>
      <c r="Q35" s="55" t="e">
        <f>IF(AND(#REF!="Media",#REF!="Menor"),CONCATENATE("R10C",#REF!),"")</f>
        <v>#REF!</v>
      </c>
      <c r="R35" s="55" t="e">
        <f>IF(AND(#REF!="Media",#REF!="Menor"),CONCATENATE("R10C",#REF!),"")</f>
        <v>#REF!</v>
      </c>
      <c r="S35" s="55" t="e">
        <f>IF(AND(#REF!="Media",#REF!="Menor"),CONCATENATE("R10C",#REF!),"")</f>
        <v>#REF!</v>
      </c>
      <c r="T35" s="55" t="e">
        <f>IF(AND(#REF!="Media",#REF!="Menor"),CONCATENATE("R10C",#REF!),"")</f>
        <v>#REF!</v>
      </c>
      <c r="U35" s="56" t="e">
        <f>IF(AND(#REF!="Media",#REF!="Menor"),CONCATENATE("R10C",#REF!),"")</f>
        <v>#REF!</v>
      </c>
      <c r="V35" s="54" t="e">
        <f>IF(AND(#REF!="Media",#REF!="Moderado"),CONCATENATE("R10C",#REF!),"")</f>
        <v>#REF!</v>
      </c>
      <c r="W35" s="55" t="e">
        <f>IF(AND(#REF!="Media",#REF!="Moderado"),CONCATENATE("R10C",#REF!),"")</f>
        <v>#REF!</v>
      </c>
      <c r="X35" s="55" t="e">
        <f>IF(AND(#REF!="Media",#REF!="Moderado"),CONCATENATE("R10C",#REF!),"")</f>
        <v>#REF!</v>
      </c>
      <c r="Y35" s="55" t="e">
        <f>IF(AND(#REF!="Media",#REF!="Moderado"),CONCATENATE("R10C",#REF!),"")</f>
        <v>#REF!</v>
      </c>
      <c r="Z35" s="55" t="e">
        <f>IF(AND(#REF!="Media",#REF!="Moderado"),CONCATENATE("R10C",#REF!),"")</f>
        <v>#REF!</v>
      </c>
      <c r="AA35" s="56" t="e">
        <f>IF(AND(#REF!="Media",#REF!="Moderado"),CONCATENATE("R10C",#REF!),"")</f>
        <v>#REF!</v>
      </c>
      <c r="AB35" s="45" t="e">
        <f>IF(AND(#REF!="Media",#REF!="Mayor"),CONCATENATE("R10C",#REF!),"")</f>
        <v>#REF!</v>
      </c>
      <c r="AC35" s="46" t="e">
        <f>IF(AND(#REF!="Media",#REF!="Mayor"),CONCATENATE("R10C",#REF!),"")</f>
        <v>#REF!</v>
      </c>
      <c r="AD35" s="46" t="e">
        <f>IF(AND(#REF!="Media",#REF!="Mayor"),CONCATENATE("R10C",#REF!),"")</f>
        <v>#REF!</v>
      </c>
      <c r="AE35" s="46" t="e">
        <f>IF(AND(#REF!="Media",#REF!="Mayor"),CONCATENATE("R10C",#REF!),"")</f>
        <v>#REF!</v>
      </c>
      <c r="AF35" s="46" t="e">
        <f>IF(AND(#REF!="Media",#REF!="Mayor"),CONCATENATE("R10C",#REF!),"")</f>
        <v>#REF!</v>
      </c>
      <c r="AG35" s="47" t="e">
        <f>IF(AND(#REF!="Media",#REF!="Mayor"),CONCATENATE("R10C",#REF!),"")</f>
        <v>#REF!</v>
      </c>
      <c r="AH35" s="48" t="e">
        <f>IF(AND(#REF!="Media",#REF!="Catastrófico"),CONCATENATE("R10C",#REF!),"")</f>
        <v>#REF!</v>
      </c>
      <c r="AI35" s="49" t="e">
        <f>IF(AND(#REF!="Media",#REF!="Catastrófico"),CONCATENATE("R10C",#REF!),"")</f>
        <v>#REF!</v>
      </c>
      <c r="AJ35" s="49" t="e">
        <f>IF(AND(#REF!="Media",#REF!="Catastrófico"),CONCATENATE("R10C",#REF!),"")</f>
        <v>#REF!</v>
      </c>
      <c r="AK35" s="49" t="e">
        <f>IF(AND(#REF!="Media",#REF!="Catastrófico"),CONCATENATE("R10C",#REF!),"")</f>
        <v>#REF!</v>
      </c>
      <c r="AL35" s="49" t="e">
        <f>IF(AND(#REF!="Media",#REF!="Catastrófico"),CONCATENATE("R10C",#REF!),"")</f>
        <v>#REF!</v>
      </c>
      <c r="AM35" s="50" t="e">
        <f>IF(AND(#REF!="Media",#REF!="Catastrófico"),CONCATENATE("R10C",#REF!),"")</f>
        <v>#REF!</v>
      </c>
      <c r="AN35" s="70"/>
      <c r="AO35" s="325"/>
      <c r="AP35" s="326"/>
      <c r="AQ35" s="326"/>
      <c r="AR35" s="326"/>
      <c r="AS35" s="326"/>
      <c r="AT35" s="32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191"/>
      <c r="C36" s="191"/>
      <c r="D36" s="192"/>
      <c r="E36" s="288" t="s">
        <v>273</v>
      </c>
      <c r="F36" s="289"/>
      <c r="G36" s="289"/>
      <c r="H36" s="289"/>
      <c r="I36" s="289"/>
      <c r="J36" s="60" t="e">
        <f>IF(AND(#REF!="Baja",#REF!="Leve"),CONCATENATE("R1C",#REF!),"")</f>
        <v>#REF!</v>
      </c>
      <c r="K36" s="61" t="e">
        <f>IF(AND(#REF!="Baja",#REF!="Leve"),CONCATENATE("R1C",#REF!),"")</f>
        <v>#REF!</v>
      </c>
      <c r="L36" s="61" t="e">
        <f>IF(AND(#REF!="Baja",#REF!="Leve"),CONCATENATE("R1C",#REF!),"")</f>
        <v>#REF!</v>
      </c>
      <c r="M36" s="61" t="e">
        <f>IF(AND(#REF!="Baja",#REF!="Leve"),CONCATENATE("R1C",#REF!),"")</f>
        <v>#REF!</v>
      </c>
      <c r="N36" s="61" t="e">
        <f>IF(AND(#REF!="Baja",#REF!="Leve"),CONCATENATE("R1C",#REF!),"")</f>
        <v>#REF!</v>
      </c>
      <c r="O36" s="62" t="e">
        <f>IF(AND(#REF!="Baja",#REF!="Leve"),CONCATENATE("R1C",#REF!),"")</f>
        <v>#REF!</v>
      </c>
      <c r="P36" s="51" t="e">
        <f>IF(AND(#REF!="Baja",#REF!="Menor"),CONCATENATE("R1C",#REF!),"")</f>
        <v>#REF!</v>
      </c>
      <c r="Q36" s="52" t="e">
        <f>IF(AND(#REF!="Baja",#REF!="Menor"),CONCATENATE("R1C",#REF!),"")</f>
        <v>#REF!</v>
      </c>
      <c r="R36" s="52" t="e">
        <f>IF(AND(#REF!="Baja",#REF!="Menor"),CONCATENATE("R1C",#REF!),"")</f>
        <v>#REF!</v>
      </c>
      <c r="S36" s="52" t="e">
        <f>IF(AND(#REF!="Baja",#REF!="Menor"),CONCATENATE("R1C",#REF!),"")</f>
        <v>#REF!</v>
      </c>
      <c r="T36" s="52" t="e">
        <f>IF(AND(#REF!="Baja",#REF!="Menor"),CONCATENATE("R1C",#REF!),"")</f>
        <v>#REF!</v>
      </c>
      <c r="U36" s="53" t="e">
        <f>IF(AND(#REF!="Baja",#REF!="Menor"),CONCATENATE("R1C",#REF!),"")</f>
        <v>#REF!</v>
      </c>
      <c r="V36" s="51" t="e">
        <f>IF(AND(#REF!="Baja",#REF!="Moderado"),CONCATENATE("R1C",#REF!),"")</f>
        <v>#REF!</v>
      </c>
      <c r="W36" s="52" t="e">
        <f>IF(AND(#REF!="Baja",#REF!="Moderado"),CONCATENATE("R1C",#REF!),"")</f>
        <v>#REF!</v>
      </c>
      <c r="X36" s="52" t="e">
        <f>IF(AND(#REF!="Baja",#REF!="Moderado"),CONCATENATE("R1C",#REF!),"")</f>
        <v>#REF!</v>
      </c>
      <c r="Y36" s="52" t="e">
        <f>IF(AND(#REF!="Baja",#REF!="Moderado"),CONCATENATE("R1C",#REF!),"")</f>
        <v>#REF!</v>
      </c>
      <c r="Z36" s="52" t="e">
        <f>IF(AND(#REF!="Baja",#REF!="Moderado"),CONCATENATE("R1C",#REF!),"")</f>
        <v>#REF!</v>
      </c>
      <c r="AA36" s="53" t="e">
        <f>IF(AND(#REF!="Baja",#REF!="Moderado"),CONCATENATE("R1C",#REF!),"")</f>
        <v>#REF!</v>
      </c>
      <c r="AB36" s="32" t="e">
        <f>IF(AND(#REF!="Baja",#REF!="Mayor"),CONCATENATE("R1C",#REF!),"")</f>
        <v>#REF!</v>
      </c>
      <c r="AC36" s="33" t="e">
        <f>IF(AND(#REF!="Baja",#REF!="Mayor"),CONCATENATE("R1C",#REF!),"")</f>
        <v>#REF!</v>
      </c>
      <c r="AD36" s="33" t="e">
        <f>IF(AND(#REF!="Baja",#REF!="Mayor"),CONCATENATE("R1C",#REF!),"")</f>
        <v>#REF!</v>
      </c>
      <c r="AE36" s="33" t="e">
        <f>IF(AND(#REF!="Baja",#REF!="Mayor"),CONCATENATE("R1C",#REF!),"")</f>
        <v>#REF!</v>
      </c>
      <c r="AF36" s="33" t="e">
        <f>IF(AND(#REF!="Baja",#REF!="Mayor"),CONCATENATE("R1C",#REF!),"")</f>
        <v>#REF!</v>
      </c>
      <c r="AG36" s="34" t="e">
        <f>IF(AND(#REF!="Baja",#REF!="Mayor"),CONCATENATE("R1C",#REF!),"")</f>
        <v>#REF!</v>
      </c>
      <c r="AH36" s="35" t="e">
        <f>IF(AND(#REF!="Baja",#REF!="Catastrófico"),CONCATENATE("R1C",#REF!),"")</f>
        <v>#REF!</v>
      </c>
      <c r="AI36" s="36" t="e">
        <f>IF(AND(#REF!="Baja",#REF!="Catastrófico"),CONCATENATE("R1C",#REF!),"")</f>
        <v>#REF!</v>
      </c>
      <c r="AJ36" s="36" t="e">
        <f>IF(AND(#REF!="Baja",#REF!="Catastrófico"),CONCATENATE("R1C",#REF!),"")</f>
        <v>#REF!</v>
      </c>
      <c r="AK36" s="36" t="e">
        <f>IF(AND(#REF!="Baja",#REF!="Catastrófico"),CONCATENATE("R1C",#REF!),"")</f>
        <v>#REF!</v>
      </c>
      <c r="AL36" s="36" t="e">
        <f>IF(AND(#REF!="Baja",#REF!="Catastrófico"),CONCATENATE("R1C",#REF!),"")</f>
        <v>#REF!</v>
      </c>
      <c r="AM36" s="37" t="e">
        <f>IF(AND(#REF!="Baja",#REF!="Catastrófico"),CONCATENATE("R1C",#REF!),"")</f>
        <v>#REF!</v>
      </c>
      <c r="AN36" s="70"/>
      <c r="AO36" s="310" t="s">
        <v>274</v>
      </c>
      <c r="AP36" s="311"/>
      <c r="AQ36" s="311"/>
      <c r="AR36" s="311"/>
      <c r="AS36" s="311"/>
      <c r="AT36" s="312"/>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191"/>
      <c r="C37" s="191"/>
      <c r="D37" s="192"/>
      <c r="E37" s="290"/>
      <c r="F37" s="291"/>
      <c r="G37" s="291"/>
      <c r="H37" s="291"/>
      <c r="I37" s="291"/>
      <c r="J37" s="63" t="e">
        <f>IF(AND(#REF!="Baja",#REF!="Leve"),CONCATENATE("R2C",#REF!),"")</f>
        <v>#REF!</v>
      </c>
      <c r="K37" s="64" t="e">
        <f>IF(AND(#REF!="Baja",#REF!="Leve"),CONCATENATE("R2C",#REF!),"")</f>
        <v>#REF!</v>
      </c>
      <c r="L37" s="64" t="e">
        <f>IF(AND(#REF!="Baja",#REF!="Leve"),CONCATENATE("R2C",#REF!),"")</f>
        <v>#REF!</v>
      </c>
      <c r="M37" s="64" t="e">
        <f>IF(AND(#REF!="Baja",#REF!="Leve"),CONCATENATE("R2C",#REF!),"")</f>
        <v>#REF!</v>
      </c>
      <c r="N37" s="64" t="e">
        <f>IF(AND(#REF!="Baja",#REF!="Leve"),CONCATENATE("R2C",#REF!),"")</f>
        <v>#REF!</v>
      </c>
      <c r="O37" s="65" t="e">
        <f>IF(AND(#REF!="Baja",#REF!="Leve"),CONCATENATE("R2C",#REF!),"")</f>
        <v>#REF!</v>
      </c>
      <c r="P37" s="54" t="e">
        <f>IF(AND(#REF!="Baja",#REF!="Menor"),CONCATENATE("R2C",#REF!),"")</f>
        <v>#REF!</v>
      </c>
      <c r="Q37" s="55" t="e">
        <f>IF(AND(#REF!="Baja",#REF!="Menor"),CONCATENATE("R2C",#REF!),"")</f>
        <v>#REF!</v>
      </c>
      <c r="R37" s="55" t="e">
        <f>IF(AND(#REF!="Baja",#REF!="Menor"),CONCATENATE("R2C",#REF!),"")</f>
        <v>#REF!</v>
      </c>
      <c r="S37" s="55" t="e">
        <f>IF(AND(#REF!="Baja",#REF!="Menor"),CONCATENATE("R2C",#REF!),"")</f>
        <v>#REF!</v>
      </c>
      <c r="T37" s="55" t="e">
        <f>IF(AND(#REF!="Baja",#REF!="Menor"),CONCATENATE("R2C",#REF!),"")</f>
        <v>#REF!</v>
      </c>
      <c r="U37" s="56" t="e">
        <f>IF(AND(#REF!="Baja",#REF!="Menor"),CONCATENATE("R2C",#REF!),"")</f>
        <v>#REF!</v>
      </c>
      <c r="V37" s="54" t="e">
        <f>IF(AND(#REF!="Baja",#REF!="Moderado"),CONCATENATE("R2C",#REF!),"")</f>
        <v>#REF!</v>
      </c>
      <c r="W37" s="55" t="e">
        <f>IF(AND(#REF!="Baja",#REF!="Moderado"),CONCATENATE("R2C",#REF!),"")</f>
        <v>#REF!</v>
      </c>
      <c r="X37" s="55" t="e">
        <f>IF(AND(#REF!="Baja",#REF!="Moderado"),CONCATENATE("R2C",#REF!),"")</f>
        <v>#REF!</v>
      </c>
      <c r="Y37" s="55" t="e">
        <f>IF(AND(#REF!="Baja",#REF!="Moderado"),CONCATENATE("R2C",#REF!),"")</f>
        <v>#REF!</v>
      </c>
      <c r="Z37" s="55" t="e">
        <f>IF(AND(#REF!="Baja",#REF!="Moderado"),CONCATENATE("R2C",#REF!),"")</f>
        <v>#REF!</v>
      </c>
      <c r="AA37" s="56" t="e">
        <f>IF(AND(#REF!="Baja",#REF!="Moderado"),CONCATENATE("R2C",#REF!),"")</f>
        <v>#REF!</v>
      </c>
      <c r="AB37" s="38" t="e">
        <f>IF(AND(#REF!="Baja",#REF!="Mayor"),CONCATENATE("R2C",#REF!),"")</f>
        <v>#REF!</v>
      </c>
      <c r="AC37" s="39" t="e">
        <f>IF(AND(#REF!="Baja",#REF!="Mayor"),CONCATENATE("R2C",#REF!),"")</f>
        <v>#REF!</v>
      </c>
      <c r="AD37" s="39" t="e">
        <f>IF(AND(#REF!="Baja",#REF!="Mayor"),CONCATENATE("R2C",#REF!),"")</f>
        <v>#REF!</v>
      </c>
      <c r="AE37" s="39" t="e">
        <f>IF(AND(#REF!="Baja",#REF!="Mayor"),CONCATENATE("R2C",#REF!),"")</f>
        <v>#REF!</v>
      </c>
      <c r="AF37" s="39" t="e">
        <f>IF(AND(#REF!="Baja",#REF!="Mayor"),CONCATENATE("R2C",#REF!),"")</f>
        <v>#REF!</v>
      </c>
      <c r="AG37" s="40" t="e">
        <f>IF(AND(#REF!="Baja",#REF!="Mayor"),CONCATENATE("R2C",#REF!),"")</f>
        <v>#REF!</v>
      </c>
      <c r="AH37" s="41" t="e">
        <f>IF(AND(#REF!="Baja",#REF!="Catastrófico"),CONCATENATE("R2C",#REF!),"")</f>
        <v>#REF!</v>
      </c>
      <c r="AI37" s="42" t="e">
        <f>IF(AND(#REF!="Baja",#REF!="Catastrófico"),CONCATENATE("R2C",#REF!),"")</f>
        <v>#REF!</v>
      </c>
      <c r="AJ37" s="42" t="e">
        <f>IF(AND(#REF!="Baja",#REF!="Catastrófico"),CONCATENATE("R2C",#REF!),"")</f>
        <v>#REF!</v>
      </c>
      <c r="AK37" s="42" t="e">
        <f>IF(AND(#REF!="Baja",#REF!="Catastrófico"),CONCATENATE("R2C",#REF!),"")</f>
        <v>#REF!</v>
      </c>
      <c r="AL37" s="42" t="e">
        <f>IF(AND(#REF!="Baja",#REF!="Catastrófico"),CONCATENATE("R2C",#REF!),"")</f>
        <v>#REF!</v>
      </c>
      <c r="AM37" s="43" t="e">
        <f>IF(AND(#REF!="Baja",#REF!="Catastrófico"),CONCATENATE("R2C",#REF!),"")</f>
        <v>#REF!</v>
      </c>
      <c r="AN37" s="70"/>
      <c r="AO37" s="313"/>
      <c r="AP37" s="314"/>
      <c r="AQ37" s="314"/>
      <c r="AR37" s="314"/>
      <c r="AS37" s="314"/>
      <c r="AT37" s="315"/>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191"/>
      <c r="C38" s="191"/>
      <c r="D38" s="192"/>
      <c r="E38" s="292"/>
      <c r="F38" s="293"/>
      <c r="G38" s="293"/>
      <c r="H38" s="293"/>
      <c r="I38" s="291"/>
      <c r="J38" s="63" t="e">
        <f>IF(AND(#REF!="Baja",#REF!="Leve"),CONCATENATE("R3C",#REF!),"")</f>
        <v>#REF!</v>
      </c>
      <c r="K38" s="64" t="e">
        <f>IF(AND(#REF!="Baja",#REF!="Leve"),CONCATENATE("R3C",#REF!),"")</f>
        <v>#REF!</v>
      </c>
      <c r="L38" s="64" t="e">
        <f>IF(AND(#REF!="Baja",#REF!="Leve"),CONCATENATE("R3C",#REF!),"")</f>
        <v>#REF!</v>
      </c>
      <c r="M38" s="64" t="e">
        <f>IF(AND(#REF!="Baja",#REF!="Leve"),CONCATENATE("R3C",#REF!),"")</f>
        <v>#REF!</v>
      </c>
      <c r="N38" s="64" t="e">
        <f>IF(AND(#REF!="Baja",#REF!="Leve"),CONCATENATE("R3C",#REF!),"")</f>
        <v>#REF!</v>
      </c>
      <c r="O38" s="65" t="e">
        <f>IF(AND(#REF!="Baja",#REF!="Leve"),CONCATENATE("R3C",#REF!),"")</f>
        <v>#REF!</v>
      </c>
      <c r="P38" s="54" t="e">
        <f>IF(AND(#REF!="Baja",#REF!="Menor"),CONCATENATE("R3C",#REF!),"")</f>
        <v>#REF!</v>
      </c>
      <c r="Q38" s="55" t="e">
        <f>IF(AND(#REF!="Baja",#REF!="Menor"),CONCATENATE("R3C",#REF!),"")</f>
        <v>#REF!</v>
      </c>
      <c r="R38" s="55" t="e">
        <f>IF(AND(#REF!="Baja",#REF!="Menor"),CONCATENATE("R3C",#REF!),"")</f>
        <v>#REF!</v>
      </c>
      <c r="S38" s="55" t="e">
        <f>IF(AND(#REF!="Baja",#REF!="Menor"),CONCATENATE("R3C",#REF!),"")</f>
        <v>#REF!</v>
      </c>
      <c r="T38" s="55" t="e">
        <f>IF(AND(#REF!="Baja",#REF!="Menor"),CONCATENATE("R3C",#REF!),"")</f>
        <v>#REF!</v>
      </c>
      <c r="U38" s="56" t="e">
        <f>IF(AND(#REF!="Baja",#REF!="Menor"),CONCATENATE("R3C",#REF!),"")</f>
        <v>#REF!</v>
      </c>
      <c r="V38" s="54" t="e">
        <f>IF(AND(#REF!="Baja",#REF!="Moderado"),CONCATENATE("R3C",#REF!),"")</f>
        <v>#REF!</v>
      </c>
      <c r="W38" s="55" t="e">
        <f>IF(AND(#REF!="Baja",#REF!="Moderado"),CONCATENATE("R3C",#REF!),"")</f>
        <v>#REF!</v>
      </c>
      <c r="X38" s="55" t="e">
        <f>IF(AND(#REF!="Baja",#REF!="Moderado"),CONCATENATE("R3C",#REF!),"")</f>
        <v>#REF!</v>
      </c>
      <c r="Y38" s="55" t="e">
        <f>IF(AND(#REF!="Baja",#REF!="Moderado"),CONCATENATE("R3C",#REF!),"")</f>
        <v>#REF!</v>
      </c>
      <c r="Z38" s="55" t="e">
        <f>IF(AND(#REF!="Baja",#REF!="Moderado"),CONCATENATE("R3C",#REF!),"")</f>
        <v>#REF!</v>
      </c>
      <c r="AA38" s="56" t="e">
        <f>IF(AND(#REF!="Baja",#REF!="Moderado"),CONCATENATE("R3C",#REF!),"")</f>
        <v>#REF!</v>
      </c>
      <c r="AB38" s="38" t="e">
        <f>IF(AND(#REF!="Baja",#REF!="Mayor"),CONCATENATE("R3C",#REF!),"")</f>
        <v>#REF!</v>
      </c>
      <c r="AC38" s="39" t="e">
        <f>IF(AND(#REF!="Baja",#REF!="Mayor"),CONCATENATE("R3C",#REF!),"")</f>
        <v>#REF!</v>
      </c>
      <c r="AD38" s="39" t="e">
        <f>IF(AND(#REF!="Baja",#REF!="Mayor"),CONCATENATE("R3C",#REF!),"")</f>
        <v>#REF!</v>
      </c>
      <c r="AE38" s="39" t="e">
        <f>IF(AND(#REF!="Baja",#REF!="Mayor"),CONCATENATE("R3C",#REF!),"")</f>
        <v>#REF!</v>
      </c>
      <c r="AF38" s="39" t="e">
        <f>IF(AND(#REF!="Baja",#REF!="Mayor"),CONCATENATE("R3C",#REF!),"")</f>
        <v>#REF!</v>
      </c>
      <c r="AG38" s="40" t="e">
        <f>IF(AND(#REF!="Baja",#REF!="Mayor"),CONCATENATE("R3C",#REF!),"")</f>
        <v>#REF!</v>
      </c>
      <c r="AH38" s="41" t="e">
        <f>IF(AND(#REF!="Baja",#REF!="Catastrófico"),CONCATENATE("R3C",#REF!),"")</f>
        <v>#REF!</v>
      </c>
      <c r="AI38" s="42" t="e">
        <f>IF(AND(#REF!="Baja",#REF!="Catastrófico"),CONCATENATE("R3C",#REF!),"")</f>
        <v>#REF!</v>
      </c>
      <c r="AJ38" s="42" t="e">
        <f>IF(AND(#REF!="Baja",#REF!="Catastrófico"),CONCATENATE("R3C",#REF!),"")</f>
        <v>#REF!</v>
      </c>
      <c r="AK38" s="42" t="e">
        <f>IF(AND(#REF!="Baja",#REF!="Catastrófico"),CONCATENATE("R3C",#REF!),"")</f>
        <v>#REF!</v>
      </c>
      <c r="AL38" s="42" t="e">
        <f>IF(AND(#REF!="Baja",#REF!="Catastrófico"),CONCATENATE("R3C",#REF!),"")</f>
        <v>#REF!</v>
      </c>
      <c r="AM38" s="43" t="e">
        <f>IF(AND(#REF!="Baja",#REF!="Catastrófico"),CONCATENATE("R3C",#REF!),"")</f>
        <v>#REF!</v>
      </c>
      <c r="AN38" s="70"/>
      <c r="AO38" s="313"/>
      <c r="AP38" s="314"/>
      <c r="AQ38" s="314"/>
      <c r="AR38" s="314"/>
      <c r="AS38" s="314"/>
      <c r="AT38" s="315"/>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191"/>
      <c r="C39" s="191"/>
      <c r="D39" s="192"/>
      <c r="E39" s="292"/>
      <c r="F39" s="293"/>
      <c r="G39" s="293"/>
      <c r="H39" s="293"/>
      <c r="I39" s="291"/>
      <c r="J39" s="63" t="e">
        <f>IF(AND(#REF!="Baja",#REF!="Leve"),CONCATENATE("R4C",#REF!),"")</f>
        <v>#REF!</v>
      </c>
      <c r="K39" s="64" t="e">
        <f>IF(AND(#REF!="Baja",#REF!="Leve"),CONCATENATE("R4C",#REF!),"")</f>
        <v>#REF!</v>
      </c>
      <c r="L39" s="64" t="e">
        <f>IF(AND(#REF!="Baja",#REF!="Leve"),CONCATENATE("R4C",#REF!),"")</f>
        <v>#REF!</v>
      </c>
      <c r="M39" s="64" t="e">
        <f>IF(AND(#REF!="Baja",#REF!="Leve"),CONCATENATE("R4C",#REF!),"")</f>
        <v>#REF!</v>
      </c>
      <c r="N39" s="64" t="e">
        <f>IF(AND(#REF!="Baja",#REF!="Leve"),CONCATENATE("R4C",#REF!),"")</f>
        <v>#REF!</v>
      </c>
      <c r="O39" s="65" t="e">
        <f>IF(AND(#REF!="Baja",#REF!="Leve"),CONCATENATE("R4C",#REF!),"")</f>
        <v>#REF!</v>
      </c>
      <c r="P39" s="54" t="e">
        <f>IF(AND(#REF!="Baja",#REF!="Menor"),CONCATENATE("R4C",#REF!),"")</f>
        <v>#REF!</v>
      </c>
      <c r="Q39" s="55" t="e">
        <f>IF(AND(#REF!="Baja",#REF!="Menor"),CONCATENATE("R4C",#REF!),"")</f>
        <v>#REF!</v>
      </c>
      <c r="R39" s="55" t="e">
        <f>IF(AND(#REF!="Baja",#REF!="Menor"),CONCATENATE("R4C",#REF!),"")</f>
        <v>#REF!</v>
      </c>
      <c r="S39" s="55" t="e">
        <f>IF(AND(#REF!="Baja",#REF!="Menor"),CONCATENATE("R4C",#REF!),"")</f>
        <v>#REF!</v>
      </c>
      <c r="T39" s="55" t="e">
        <f>IF(AND(#REF!="Baja",#REF!="Menor"),CONCATENATE("R4C",#REF!),"")</f>
        <v>#REF!</v>
      </c>
      <c r="U39" s="56" t="e">
        <f>IF(AND(#REF!="Baja",#REF!="Menor"),CONCATENATE("R4C",#REF!),"")</f>
        <v>#REF!</v>
      </c>
      <c r="V39" s="54" t="e">
        <f>IF(AND(#REF!="Baja",#REF!="Moderado"),CONCATENATE("R4C",#REF!),"")</f>
        <v>#REF!</v>
      </c>
      <c r="W39" s="55" t="e">
        <f>IF(AND(#REF!="Baja",#REF!="Moderado"),CONCATENATE("R4C",#REF!),"")</f>
        <v>#REF!</v>
      </c>
      <c r="X39" s="55" t="e">
        <f>IF(AND(#REF!="Baja",#REF!="Moderado"),CONCATENATE("R4C",#REF!),"")</f>
        <v>#REF!</v>
      </c>
      <c r="Y39" s="55" t="e">
        <f>IF(AND(#REF!="Baja",#REF!="Moderado"),CONCATENATE("R4C",#REF!),"")</f>
        <v>#REF!</v>
      </c>
      <c r="Z39" s="55" t="e">
        <f>IF(AND(#REF!="Baja",#REF!="Moderado"),CONCATENATE("R4C",#REF!),"")</f>
        <v>#REF!</v>
      </c>
      <c r="AA39" s="56" t="e">
        <f>IF(AND(#REF!="Baja",#REF!="Moderado"),CONCATENATE("R4C",#REF!),"")</f>
        <v>#REF!</v>
      </c>
      <c r="AB39" s="38" t="e">
        <f>IF(AND(#REF!="Baja",#REF!="Mayor"),CONCATENATE("R4C",#REF!),"")</f>
        <v>#REF!</v>
      </c>
      <c r="AC39" s="39" t="e">
        <f>IF(AND(#REF!="Baja",#REF!="Mayor"),CONCATENATE("R4C",#REF!),"")</f>
        <v>#REF!</v>
      </c>
      <c r="AD39" s="39" t="e">
        <f>IF(AND(#REF!="Baja",#REF!="Mayor"),CONCATENATE("R4C",#REF!),"")</f>
        <v>#REF!</v>
      </c>
      <c r="AE39" s="39" t="e">
        <f>IF(AND(#REF!="Baja",#REF!="Mayor"),CONCATENATE("R4C",#REF!),"")</f>
        <v>#REF!</v>
      </c>
      <c r="AF39" s="39" t="e">
        <f>IF(AND(#REF!="Baja",#REF!="Mayor"),CONCATENATE("R4C",#REF!),"")</f>
        <v>#REF!</v>
      </c>
      <c r="AG39" s="40" t="e">
        <f>IF(AND(#REF!="Baja",#REF!="Mayor"),CONCATENATE("R4C",#REF!),"")</f>
        <v>#REF!</v>
      </c>
      <c r="AH39" s="41" t="e">
        <f>IF(AND(#REF!="Baja",#REF!="Catastrófico"),CONCATENATE("R4C",#REF!),"")</f>
        <v>#REF!</v>
      </c>
      <c r="AI39" s="42" t="e">
        <f>IF(AND(#REF!="Baja",#REF!="Catastrófico"),CONCATENATE("R4C",#REF!),"")</f>
        <v>#REF!</v>
      </c>
      <c r="AJ39" s="42" t="e">
        <f>IF(AND(#REF!="Baja",#REF!="Catastrófico"),CONCATENATE("R4C",#REF!),"")</f>
        <v>#REF!</v>
      </c>
      <c r="AK39" s="42" t="e">
        <f>IF(AND(#REF!="Baja",#REF!="Catastrófico"),CONCATENATE("R4C",#REF!),"")</f>
        <v>#REF!</v>
      </c>
      <c r="AL39" s="42" t="e">
        <f>IF(AND(#REF!="Baja",#REF!="Catastrófico"),CONCATENATE("R4C",#REF!),"")</f>
        <v>#REF!</v>
      </c>
      <c r="AM39" s="43" t="e">
        <f>IF(AND(#REF!="Baja",#REF!="Catastrófico"),CONCATENATE("R4C",#REF!),"")</f>
        <v>#REF!</v>
      </c>
      <c r="AN39" s="70"/>
      <c r="AO39" s="313"/>
      <c r="AP39" s="314"/>
      <c r="AQ39" s="314"/>
      <c r="AR39" s="314"/>
      <c r="AS39" s="314"/>
      <c r="AT39" s="315"/>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191"/>
      <c r="C40" s="191"/>
      <c r="D40" s="192"/>
      <c r="E40" s="292"/>
      <c r="F40" s="293"/>
      <c r="G40" s="293"/>
      <c r="H40" s="293"/>
      <c r="I40" s="291"/>
      <c r="J40" s="63" t="e">
        <f>IF(AND(#REF!="Baja",#REF!="Leve"),CONCATENATE("R5C",#REF!),"")</f>
        <v>#REF!</v>
      </c>
      <c r="K40" s="64" t="e">
        <f>IF(AND(#REF!="Baja",#REF!="Leve"),CONCATENATE("R5C",#REF!),"")</f>
        <v>#REF!</v>
      </c>
      <c r="L40" s="64" t="e">
        <f>IF(AND(#REF!="Baja",#REF!="Leve"),CONCATENATE("R5C",#REF!),"")</f>
        <v>#REF!</v>
      </c>
      <c r="M40" s="64" t="e">
        <f>IF(AND(#REF!="Baja",#REF!="Leve"),CONCATENATE("R5C",#REF!),"")</f>
        <v>#REF!</v>
      </c>
      <c r="N40" s="64" t="e">
        <f>IF(AND(#REF!="Baja",#REF!="Leve"),CONCATENATE("R5C",#REF!),"")</f>
        <v>#REF!</v>
      </c>
      <c r="O40" s="65" t="e">
        <f>IF(AND(#REF!="Baja",#REF!="Leve"),CONCATENATE("R5C",#REF!),"")</f>
        <v>#REF!</v>
      </c>
      <c r="P40" s="54" t="e">
        <f>IF(AND(#REF!="Baja",#REF!="Menor"),CONCATENATE("R5C",#REF!),"")</f>
        <v>#REF!</v>
      </c>
      <c r="Q40" s="55" t="e">
        <f>IF(AND(#REF!="Baja",#REF!="Menor"),CONCATENATE("R5C",#REF!),"")</f>
        <v>#REF!</v>
      </c>
      <c r="R40" s="55" t="e">
        <f>IF(AND(#REF!="Baja",#REF!="Menor"),CONCATENATE("R5C",#REF!),"")</f>
        <v>#REF!</v>
      </c>
      <c r="S40" s="55" t="e">
        <f>IF(AND(#REF!="Baja",#REF!="Menor"),CONCATENATE("R5C",#REF!),"")</f>
        <v>#REF!</v>
      </c>
      <c r="T40" s="55" t="e">
        <f>IF(AND(#REF!="Baja",#REF!="Menor"),CONCATENATE("R5C",#REF!),"")</f>
        <v>#REF!</v>
      </c>
      <c r="U40" s="56" t="e">
        <f>IF(AND(#REF!="Baja",#REF!="Menor"),CONCATENATE("R5C",#REF!),"")</f>
        <v>#REF!</v>
      </c>
      <c r="V40" s="54" t="e">
        <f>IF(AND(#REF!="Baja",#REF!="Moderado"),CONCATENATE("R5C",#REF!),"")</f>
        <v>#REF!</v>
      </c>
      <c r="W40" s="55" t="e">
        <f>IF(AND(#REF!="Baja",#REF!="Moderado"),CONCATENATE("R5C",#REF!),"")</f>
        <v>#REF!</v>
      </c>
      <c r="X40" s="55" t="e">
        <f>IF(AND(#REF!="Baja",#REF!="Moderado"),CONCATENATE("R5C",#REF!),"")</f>
        <v>#REF!</v>
      </c>
      <c r="Y40" s="55" t="e">
        <f>IF(AND(#REF!="Baja",#REF!="Moderado"),CONCATENATE("R5C",#REF!),"")</f>
        <v>#REF!</v>
      </c>
      <c r="Z40" s="55" t="e">
        <f>IF(AND(#REF!="Baja",#REF!="Moderado"),CONCATENATE("R5C",#REF!),"")</f>
        <v>#REF!</v>
      </c>
      <c r="AA40" s="56" t="e">
        <f>IF(AND(#REF!="Baja",#REF!="Moderado"),CONCATENATE("R5C",#REF!),"")</f>
        <v>#REF!</v>
      </c>
      <c r="AB40" s="38" t="e">
        <f>IF(AND(#REF!="Baja",#REF!="Mayor"),CONCATENATE("R5C",#REF!),"")</f>
        <v>#REF!</v>
      </c>
      <c r="AC40" s="39" t="e">
        <f>IF(AND(#REF!="Baja",#REF!="Mayor"),CONCATENATE("R5C",#REF!),"")</f>
        <v>#REF!</v>
      </c>
      <c r="AD40" s="44" t="e">
        <f>IF(AND(#REF!="Baja",#REF!="Mayor"),CONCATENATE("R5C",#REF!),"")</f>
        <v>#REF!</v>
      </c>
      <c r="AE40" s="44" t="e">
        <f>IF(AND(#REF!="Baja",#REF!="Mayor"),CONCATENATE("R5C",#REF!),"")</f>
        <v>#REF!</v>
      </c>
      <c r="AF40" s="44" t="e">
        <f>IF(AND(#REF!="Baja",#REF!="Mayor"),CONCATENATE("R5C",#REF!),"")</f>
        <v>#REF!</v>
      </c>
      <c r="AG40" s="40" t="e">
        <f>IF(AND(#REF!="Baja",#REF!="Mayor"),CONCATENATE("R5C",#REF!),"")</f>
        <v>#REF!</v>
      </c>
      <c r="AH40" s="41" t="e">
        <f>IF(AND(#REF!="Baja",#REF!="Catastrófico"),CONCATENATE("R5C",#REF!),"")</f>
        <v>#REF!</v>
      </c>
      <c r="AI40" s="42" t="e">
        <f>IF(AND(#REF!="Baja",#REF!="Catastrófico"),CONCATENATE("R5C",#REF!),"")</f>
        <v>#REF!</v>
      </c>
      <c r="AJ40" s="42" t="e">
        <f>IF(AND(#REF!="Baja",#REF!="Catastrófico"),CONCATENATE("R5C",#REF!),"")</f>
        <v>#REF!</v>
      </c>
      <c r="AK40" s="42" t="e">
        <f>IF(AND(#REF!="Baja",#REF!="Catastrófico"),CONCATENATE("R5C",#REF!),"")</f>
        <v>#REF!</v>
      </c>
      <c r="AL40" s="42" t="e">
        <f>IF(AND(#REF!="Baja",#REF!="Catastrófico"),CONCATENATE("R5C",#REF!),"")</f>
        <v>#REF!</v>
      </c>
      <c r="AM40" s="43" t="e">
        <f>IF(AND(#REF!="Baja",#REF!="Catastrófico"),CONCATENATE("R5C",#REF!),"")</f>
        <v>#REF!</v>
      </c>
      <c r="AN40" s="70"/>
      <c r="AO40" s="313"/>
      <c r="AP40" s="314"/>
      <c r="AQ40" s="314"/>
      <c r="AR40" s="314"/>
      <c r="AS40" s="314"/>
      <c r="AT40" s="315"/>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191"/>
      <c r="C41" s="191"/>
      <c r="D41" s="192"/>
      <c r="E41" s="292"/>
      <c r="F41" s="293"/>
      <c r="G41" s="293"/>
      <c r="H41" s="293"/>
      <c r="I41" s="291"/>
      <c r="J41" s="63" t="e">
        <f>IF(AND(#REF!="Baja",#REF!="Leve"),CONCATENATE("R6C",#REF!),"")</f>
        <v>#REF!</v>
      </c>
      <c r="K41" s="64" t="e">
        <f>IF(AND(#REF!="Baja",#REF!="Leve"),CONCATENATE("R6C",#REF!),"")</f>
        <v>#REF!</v>
      </c>
      <c r="L41" s="64" t="e">
        <f>IF(AND(#REF!="Baja",#REF!="Leve"),CONCATENATE("R6C",#REF!),"")</f>
        <v>#REF!</v>
      </c>
      <c r="M41" s="64" t="e">
        <f>IF(AND(#REF!="Baja",#REF!="Leve"),CONCATENATE("R6C",#REF!),"")</f>
        <v>#REF!</v>
      </c>
      <c r="N41" s="64" t="e">
        <f>IF(AND(#REF!="Baja",#REF!="Leve"),CONCATENATE("R6C",#REF!),"")</f>
        <v>#REF!</v>
      </c>
      <c r="O41" s="65" t="e">
        <f>IF(AND(#REF!="Baja",#REF!="Leve"),CONCATENATE("R6C",#REF!),"")</f>
        <v>#REF!</v>
      </c>
      <c r="P41" s="54" t="e">
        <f>IF(AND(#REF!="Baja",#REF!="Menor"),CONCATENATE("R6C",#REF!),"")</f>
        <v>#REF!</v>
      </c>
      <c r="Q41" s="55" t="e">
        <f>IF(AND(#REF!="Baja",#REF!="Menor"),CONCATENATE("R6C",#REF!),"")</f>
        <v>#REF!</v>
      </c>
      <c r="R41" s="55" t="e">
        <f>IF(AND(#REF!="Baja",#REF!="Menor"),CONCATENATE("R6C",#REF!),"")</f>
        <v>#REF!</v>
      </c>
      <c r="S41" s="55" t="e">
        <f>IF(AND(#REF!="Baja",#REF!="Menor"),CONCATENATE("R6C",#REF!),"")</f>
        <v>#REF!</v>
      </c>
      <c r="T41" s="55" t="e">
        <f>IF(AND(#REF!="Baja",#REF!="Menor"),CONCATENATE("R6C",#REF!),"")</f>
        <v>#REF!</v>
      </c>
      <c r="U41" s="56" t="e">
        <f>IF(AND(#REF!="Baja",#REF!="Menor"),CONCATENATE("R6C",#REF!),"")</f>
        <v>#REF!</v>
      </c>
      <c r="V41" s="54" t="e">
        <f>IF(AND(#REF!="Baja",#REF!="Moderado"),CONCATENATE("R6C",#REF!),"")</f>
        <v>#REF!</v>
      </c>
      <c r="W41" s="55" t="e">
        <f>IF(AND(#REF!="Baja",#REF!="Moderado"),CONCATENATE("R6C",#REF!),"")</f>
        <v>#REF!</v>
      </c>
      <c r="X41" s="55" t="e">
        <f>IF(AND(#REF!="Baja",#REF!="Moderado"),CONCATENATE("R6C",#REF!),"")</f>
        <v>#REF!</v>
      </c>
      <c r="Y41" s="55" t="e">
        <f>IF(AND(#REF!="Baja",#REF!="Moderado"),CONCATENATE("R6C",#REF!),"")</f>
        <v>#REF!</v>
      </c>
      <c r="Z41" s="55" t="e">
        <f>IF(AND(#REF!="Baja",#REF!="Moderado"),CONCATENATE("R6C",#REF!),"")</f>
        <v>#REF!</v>
      </c>
      <c r="AA41" s="56" t="e">
        <f>IF(AND(#REF!="Baja",#REF!="Moderado"),CONCATENATE("R6C",#REF!),"")</f>
        <v>#REF!</v>
      </c>
      <c r="AB41" s="38" t="e">
        <f>IF(AND(#REF!="Baja",#REF!="Mayor"),CONCATENATE("R6C",#REF!),"")</f>
        <v>#REF!</v>
      </c>
      <c r="AC41" s="39" t="e">
        <f>IF(AND(#REF!="Baja",#REF!="Mayor"),CONCATENATE("R6C",#REF!),"")</f>
        <v>#REF!</v>
      </c>
      <c r="AD41" s="44" t="e">
        <f>IF(AND(#REF!="Baja",#REF!="Mayor"),CONCATENATE("R6C",#REF!),"")</f>
        <v>#REF!</v>
      </c>
      <c r="AE41" s="44" t="e">
        <f>IF(AND(#REF!="Baja",#REF!="Mayor"),CONCATENATE("R6C",#REF!),"")</f>
        <v>#REF!</v>
      </c>
      <c r="AF41" s="44" t="e">
        <f>IF(AND(#REF!="Baja",#REF!="Mayor"),CONCATENATE("R6C",#REF!),"")</f>
        <v>#REF!</v>
      </c>
      <c r="AG41" s="40" t="e">
        <f>IF(AND(#REF!="Baja",#REF!="Mayor"),CONCATENATE("R6C",#REF!),"")</f>
        <v>#REF!</v>
      </c>
      <c r="AH41" s="41" t="e">
        <f>IF(AND(#REF!="Baja",#REF!="Catastrófico"),CONCATENATE("R6C",#REF!),"")</f>
        <v>#REF!</v>
      </c>
      <c r="AI41" s="42" t="e">
        <f>IF(AND(#REF!="Baja",#REF!="Catastrófico"),CONCATENATE("R6C",#REF!),"")</f>
        <v>#REF!</v>
      </c>
      <c r="AJ41" s="42" t="e">
        <f>IF(AND(#REF!="Baja",#REF!="Catastrófico"),CONCATENATE("R6C",#REF!),"")</f>
        <v>#REF!</v>
      </c>
      <c r="AK41" s="42" t="e">
        <f>IF(AND(#REF!="Baja",#REF!="Catastrófico"),CONCATENATE("R6C",#REF!),"")</f>
        <v>#REF!</v>
      </c>
      <c r="AL41" s="42" t="e">
        <f>IF(AND(#REF!="Baja",#REF!="Catastrófico"),CONCATENATE("R6C",#REF!),"")</f>
        <v>#REF!</v>
      </c>
      <c r="AM41" s="43" t="e">
        <f>IF(AND(#REF!="Baja",#REF!="Catastrófico"),CONCATENATE("R6C",#REF!),"")</f>
        <v>#REF!</v>
      </c>
      <c r="AN41" s="70"/>
      <c r="AO41" s="313"/>
      <c r="AP41" s="314"/>
      <c r="AQ41" s="314"/>
      <c r="AR41" s="314"/>
      <c r="AS41" s="314"/>
      <c r="AT41" s="315"/>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191"/>
      <c r="C42" s="191"/>
      <c r="D42" s="192"/>
      <c r="E42" s="292"/>
      <c r="F42" s="293"/>
      <c r="G42" s="293"/>
      <c r="H42" s="293"/>
      <c r="I42" s="291"/>
      <c r="J42" s="63" t="e">
        <f>IF(AND(#REF!="Baja",#REF!="Leve"),CONCATENATE("R7C",#REF!),"")</f>
        <v>#REF!</v>
      </c>
      <c r="K42" s="64" t="e">
        <f>IF(AND(#REF!="Baja",#REF!="Leve"),CONCATENATE("R7C",#REF!),"")</f>
        <v>#REF!</v>
      </c>
      <c r="L42" s="64" t="e">
        <f>IF(AND(#REF!="Baja",#REF!="Leve"),CONCATENATE("R7C",#REF!),"")</f>
        <v>#REF!</v>
      </c>
      <c r="M42" s="64" t="e">
        <f>IF(AND(#REF!="Baja",#REF!="Leve"),CONCATENATE("R7C",#REF!),"")</f>
        <v>#REF!</v>
      </c>
      <c r="N42" s="64" t="e">
        <f>IF(AND(#REF!="Baja",#REF!="Leve"),CONCATENATE("R7C",#REF!),"")</f>
        <v>#REF!</v>
      </c>
      <c r="O42" s="65" t="e">
        <f>IF(AND(#REF!="Baja",#REF!="Leve"),CONCATENATE("R7C",#REF!),"")</f>
        <v>#REF!</v>
      </c>
      <c r="P42" s="54" t="e">
        <f>IF(AND(#REF!="Baja",#REF!="Menor"),CONCATENATE("R7C",#REF!),"")</f>
        <v>#REF!</v>
      </c>
      <c r="Q42" s="55" t="e">
        <f>IF(AND(#REF!="Baja",#REF!="Menor"),CONCATENATE("R7C",#REF!),"")</f>
        <v>#REF!</v>
      </c>
      <c r="R42" s="55" t="e">
        <f>IF(AND(#REF!="Baja",#REF!="Menor"),CONCATENATE("R7C",#REF!),"")</f>
        <v>#REF!</v>
      </c>
      <c r="S42" s="55" t="e">
        <f>IF(AND(#REF!="Baja",#REF!="Menor"),CONCATENATE("R7C",#REF!),"")</f>
        <v>#REF!</v>
      </c>
      <c r="T42" s="55" t="e">
        <f>IF(AND(#REF!="Baja",#REF!="Menor"),CONCATENATE("R7C",#REF!),"")</f>
        <v>#REF!</v>
      </c>
      <c r="U42" s="56" t="e">
        <f>IF(AND(#REF!="Baja",#REF!="Menor"),CONCATENATE("R7C",#REF!),"")</f>
        <v>#REF!</v>
      </c>
      <c r="V42" s="54" t="e">
        <f>IF(AND(#REF!="Baja",#REF!="Moderado"),CONCATENATE("R7C",#REF!),"")</f>
        <v>#REF!</v>
      </c>
      <c r="W42" s="55" t="e">
        <f>IF(AND(#REF!="Baja",#REF!="Moderado"),CONCATENATE("R7C",#REF!),"")</f>
        <v>#REF!</v>
      </c>
      <c r="X42" s="55" t="e">
        <f>IF(AND(#REF!="Baja",#REF!="Moderado"),CONCATENATE("R7C",#REF!),"")</f>
        <v>#REF!</v>
      </c>
      <c r="Y42" s="55" t="e">
        <f>IF(AND(#REF!="Baja",#REF!="Moderado"),CONCATENATE("R7C",#REF!),"")</f>
        <v>#REF!</v>
      </c>
      <c r="Z42" s="55" t="e">
        <f>IF(AND(#REF!="Baja",#REF!="Moderado"),CONCATENATE("R7C",#REF!),"")</f>
        <v>#REF!</v>
      </c>
      <c r="AA42" s="56" t="e">
        <f>IF(AND(#REF!="Baja",#REF!="Moderado"),CONCATENATE("R7C",#REF!),"")</f>
        <v>#REF!</v>
      </c>
      <c r="AB42" s="38" t="e">
        <f>IF(AND(#REF!="Baja",#REF!="Mayor"),CONCATENATE("R7C",#REF!),"")</f>
        <v>#REF!</v>
      </c>
      <c r="AC42" s="39" t="e">
        <f>IF(AND(#REF!="Baja",#REF!="Mayor"),CONCATENATE("R7C",#REF!),"")</f>
        <v>#REF!</v>
      </c>
      <c r="AD42" s="44" t="e">
        <f>IF(AND(#REF!="Baja",#REF!="Mayor"),CONCATENATE("R7C",#REF!),"")</f>
        <v>#REF!</v>
      </c>
      <c r="AE42" s="44" t="e">
        <f>IF(AND(#REF!="Baja",#REF!="Mayor"),CONCATENATE("R7C",#REF!),"")</f>
        <v>#REF!</v>
      </c>
      <c r="AF42" s="44" t="e">
        <f>IF(AND(#REF!="Baja",#REF!="Mayor"),CONCATENATE("R7C",#REF!),"")</f>
        <v>#REF!</v>
      </c>
      <c r="AG42" s="40" t="e">
        <f>IF(AND(#REF!="Baja",#REF!="Mayor"),CONCATENATE("R7C",#REF!),"")</f>
        <v>#REF!</v>
      </c>
      <c r="AH42" s="41" t="e">
        <f>IF(AND(#REF!="Baja",#REF!="Catastrófico"),CONCATENATE("R7C",#REF!),"")</f>
        <v>#REF!</v>
      </c>
      <c r="AI42" s="42" t="e">
        <f>IF(AND(#REF!="Baja",#REF!="Catastrófico"),CONCATENATE("R7C",#REF!),"")</f>
        <v>#REF!</v>
      </c>
      <c r="AJ42" s="42" t="e">
        <f>IF(AND(#REF!="Baja",#REF!="Catastrófico"),CONCATENATE("R7C",#REF!),"")</f>
        <v>#REF!</v>
      </c>
      <c r="AK42" s="42" t="e">
        <f>IF(AND(#REF!="Baja",#REF!="Catastrófico"),CONCATENATE("R7C",#REF!),"")</f>
        <v>#REF!</v>
      </c>
      <c r="AL42" s="42" t="e">
        <f>IF(AND(#REF!="Baja",#REF!="Catastrófico"),CONCATENATE("R7C",#REF!),"")</f>
        <v>#REF!</v>
      </c>
      <c r="AM42" s="43" t="e">
        <f>IF(AND(#REF!="Baja",#REF!="Catastrófico"),CONCATENATE("R7C",#REF!),"")</f>
        <v>#REF!</v>
      </c>
      <c r="AN42" s="70"/>
      <c r="AO42" s="313"/>
      <c r="AP42" s="314"/>
      <c r="AQ42" s="314"/>
      <c r="AR42" s="314"/>
      <c r="AS42" s="314"/>
      <c r="AT42" s="315"/>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191"/>
      <c r="C43" s="191"/>
      <c r="D43" s="192"/>
      <c r="E43" s="292"/>
      <c r="F43" s="293"/>
      <c r="G43" s="293"/>
      <c r="H43" s="293"/>
      <c r="I43" s="291"/>
      <c r="J43" s="63" t="e">
        <f>IF(AND(#REF!="Baja",#REF!="Leve"),CONCATENATE("R8C",#REF!),"")</f>
        <v>#REF!</v>
      </c>
      <c r="K43" s="64" t="e">
        <f>IF(AND(#REF!="Baja",#REF!="Leve"),CONCATENATE("R8C",#REF!),"")</f>
        <v>#REF!</v>
      </c>
      <c r="L43" s="64" t="e">
        <f>IF(AND(#REF!="Baja",#REF!="Leve"),CONCATENATE("R8C",#REF!),"")</f>
        <v>#REF!</v>
      </c>
      <c r="M43" s="64" t="e">
        <f>IF(AND(#REF!="Baja",#REF!="Leve"),CONCATENATE("R8C",#REF!),"")</f>
        <v>#REF!</v>
      </c>
      <c r="N43" s="64" t="e">
        <f>IF(AND(#REF!="Baja",#REF!="Leve"),CONCATENATE("R8C",#REF!),"")</f>
        <v>#REF!</v>
      </c>
      <c r="O43" s="65" t="e">
        <f>IF(AND(#REF!="Baja",#REF!="Leve"),CONCATENATE("R8C",#REF!),"")</f>
        <v>#REF!</v>
      </c>
      <c r="P43" s="54" t="e">
        <f>IF(AND(#REF!="Baja",#REF!="Menor"),CONCATENATE("R8C",#REF!),"")</f>
        <v>#REF!</v>
      </c>
      <c r="Q43" s="55" t="e">
        <f>IF(AND(#REF!="Baja",#REF!="Menor"),CONCATENATE("R8C",#REF!),"")</f>
        <v>#REF!</v>
      </c>
      <c r="R43" s="55" t="e">
        <f>IF(AND(#REF!="Baja",#REF!="Menor"),CONCATENATE("R8C",#REF!),"")</f>
        <v>#REF!</v>
      </c>
      <c r="S43" s="55" t="e">
        <f>IF(AND(#REF!="Baja",#REF!="Menor"),CONCATENATE("R8C",#REF!),"")</f>
        <v>#REF!</v>
      </c>
      <c r="T43" s="55" t="e">
        <f>IF(AND(#REF!="Baja",#REF!="Menor"),CONCATENATE("R8C",#REF!),"")</f>
        <v>#REF!</v>
      </c>
      <c r="U43" s="56" t="e">
        <f>IF(AND(#REF!="Baja",#REF!="Menor"),CONCATENATE("R8C",#REF!),"")</f>
        <v>#REF!</v>
      </c>
      <c r="V43" s="54" t="e">
        <f>IF(AND(#REF!="Baja",#REF!="Moderado"),CONCATENATE("R8C",#REF!),"")</f>
        <v>#REF!</v>
      </c>
      <c r="W43" s="55" t="e">
        <f>IF(AND(#REF!="Baja",#REF!="Moderado"),CONCATENATE("R8C",#REF!),"")</f>
        <v>#REF!</v>
      </c>
      <c r="X43" s="55" t="e">
        <f>IF(AND(#REF!="Baja",#REF!="Moderado"),CONCATENATE("R8C",#REF!),"")</f>
        <v>#REF!</v>
      </c>
      <c r="Y43" s="55" t="e">
        <f>IF(AND(#REF!="Baja",#REF!="Moderado"),CONCATENATE("R8C",#REF!),"")</f>
        <v>#REF!</v>
      </c>
      <c r="Z43" s="55" t="e">
        <f>IF(AND(#REF!="Baja",#REF!="Moderado"),CONCATENATE("R8C",#REF!),"")</f>
        <v>#REF!</v>
      </c>
      <c r="AA43" s="56" t="e">
        <f>IF(AND(#REF!="Baja",#REF!="Moderado"),CONCATENATE("R8C",#REF!),"")</f>
        <v>#REF!</v>
      </c>
      <c r="AB43" s="38" t="e">
        <f>IF(AND(#REF!="Baja",#REF!="Mayor"),CONCATENATE("R8C",#REF!),"")</f>
        <v>#REF!</v>
      </c>
      <c r="AC43" s="39" t="e">
        <f>IF(AND(#REF!="Baja",#REF!="Mayor"),CONCATENATE("R8C",#REF!),"")</f>
        <v>#REF!</v>
      </c>
      <c r="AD43" s="44" t="e">
        <f>IF(AND(#REF!="Baja",#REF!="Mayor"),CONCATENATE("R8C",#REF!),"")</f>
        <v>#REF!</v>
      </c>
      <c r="AE43" s="44" t="e">
        <f>IF(AND(#REF!="Baja",#REF!="Mayor"),CONCATENATE("R8C",#REF!),"")</f>
        <v>#REF!</v>
      </c>
      <c r="AF43" s="44" t="e">
        <f>IF(AND(#REF!="Baja",#REF!="Mayor"),CONCATENATE("R8C",#REF!),"")</f>
        <v>#REF!</v>
      </c>
      <c r="AG43" s="40" t="e">
        <f>IF(AND(#REF!="Baja",#REF!="Mayor"),CONCATENATE("R8C",#REF!),"")</f>
        <v>#REF!</v>
      </c>
      <c r="AH43" s="41" t="e">
        <f>IF(AND(#REF!="Baja",#REF!="Catastrófico"),CONCATENATE("R8C",#REF!),"")</f>
        <v>#REF!</v>
      </c>
      <c r="AI43" s="42" t="e">
        <f>IF(AND(#REF!="Baja",#REF!="Catastrófico"),CONCATENATE("R8C",#REF!),"")</f>
        <v>#REF!</v>
      </c>
      <c r="AJ43" s="42" t="e">
        <f>IF(AND(#REF!="Baja",#REF!="Catastrófico"),CONCATENATE("R8C",#REF!),"")</f>
        <v>#REF!</v>
      </c>
      <c r="AK43" s="42" t="e">
        <f>IF(AND(#REF!="Baja",#REF!="Catastrófico"),CONCATENATE("R8C",#REF!),"")</f>
        <v>#REF!</v>
      </c>
      <c r="AL43" s="42" t="e">
        <f>IF(AND(#REF!="Baja",#REF!="Catastrófico"),CONCATENATE("R8C",#REF!),"")</f>
        <v>#REF!</v>
      </c>
      <c r="AM43" s="43" t="e">
        <f>IF(AND(#REF!="Baja",#REF!="Catastrófico"),CONCATENATE("R8C",#REF!),"")</f>
        <v>#REF!</v>
      </c>
      <c r="AN43" s="70"/>
      <c r="AO43" s="313"/>
      <c r="AP43" s="314"/>
      <c r="AQ43" s="314"/>
      <c r="AR43" s="314"/>
      <c r="AS43" s="314"/>
      <c r="AT43" s="315"/>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191"/>
      <c r="C44" s="191"/>
      <c r="D44" s="192"/>
      <c r="E44" s="292"/>
      <c r="F44" s="293"/>
      <c r="G44" s="293"/>
      <c r="H44" s="293"/>
      <c r="I44" s="291"/>
      <c r="J44" s="63" t="e">
        <f>IF(AND(#REF!="Baja",#REF!="Leve"),CONCATENATE("R9C",#REF!),"")</f>
        <v>#REF!</v>
      </c>
      <c r="K44" s="64" t="e">
        <f>IF(AND(#REF!="Baja",#REF!="Leve"),CONCATENATE("R9C",#REF!),"")</f>
        <v>#REF!</v>
      </c>
      <c r="L44" s="64" t="e">
        <f>IF(AND(#REF!="Baja",#REF!="Leve"),CONCATENATE("R9C",#REF!),"")</f>
        <v>#REF!</v>
      </c>
      <c r="M44" s="64" t="e">
        <f>IF(AND(#REF!="Baja",#REF!="Leve"),CONCATENATE("R9C",#REF!),"")</f>
        <v>#REF!</v>
      </c>
      <c r="N44" s="64" t="e">
        <f>IF(AND(#REF!="Baja",#REF!="Leve"),CONCATENATE("R9C",#REF!),"")</f>
        <v>#REF!</v>
      </c>
      <c r="O44" s="65" t="e">
        <f>IF(AND(#REF!="Baja",#REF!="Leve"),CONCATENATE("R9C",#REF!),"")</f>
        <v>#REF!</v>
      </c>
      <c r="P44" s="54" t="e">
        <f>IF(AND(#REF!="Baja",#REF!="Menor"),CONCATENATE("R9C",#REF!),"")</f>
        <v>#REF!</v>
      </c>
      <c r="Q44" s="55" t="e">
        <f>IF(AND(#REF!="Baja",#REF!="Menor"),CONCATENATE("R9C",#REF!),"")</f>
        <v>#REF!</v>
      </c>
      <c r="R44" s="55" t="e">
        <f>IF(AND(#REF!="Baja",#REF!="Menor"),CONCATENATE("R9C",#REF!),"")</f>
        <v>#REF!</v>
      </c>
      <c r="S44" s="55" t="e">
        <f>IF(AND(#REF!="Baja",#REF!="Menor"),CONCATENATE("R9C",#REF!),"")</f>
        <v>#REF!</v>
      </c>
      <c r="T44" s="55" t="e">
        <f>IF(AND(#REF!="Baja",#REF!="Menor"),CONCATENATE("R9C",#REF!),"")</f>
        <v>#REF!</v>
      </c>
      <c r="U44" s="56" t="e">
        <f>IF(AND(#REF!="Baja",#REF!="Menor"),CONCATENATE("R9C",#REF!),"")</f>
        <v>#REF!</v>
      </c>
      <c r="V44" s="54" t="e">
        <f>IF(AND(#REF!="Baja",#REF!="Moderado"),CONCATENATE("R9C",#REF!),"")</f>
        <v>#REF!</v>
      </c>
      <c r="W44" s="55" t="e">
        <f>IF(AND(#REF!="Baja",#REF!="Moderado"),CONCATENATE("R9C",#REF!),"")</f>
        <v>#REF!</v>
      </c>
      <c r="X44" s="55" t="e">
        <f>IF(AND(#REF!="Baja",#REF!="Moderado"),CONCATENATE("R9C",#REF!),"")</f>
        <v>#REF!</v>
      </c>
      <c r="Y44" s="55" t="e">
        <f>IF(AND(#REF!="Baja",#REF!="Moderado"),CONCATENATE("R9C",#REF!),"")</f>
        <v>#REF!</v>
      </c>
      <c r="Z44" s="55" t="e">
        <f>IF(AND(#REF!="Baja",#REF!="Moderado"),CONCATENATE("R9C",#REF!),"")</f>
        <v>#REF!</v>
      </c>
      <c r="AA44" s="56" t="e">
        <f>IF(AND(#REF!="Baja",#REF!="Moderado"),CONCATENATE("R9C",#REF!),"")</f>
        <v>#REF!</v>
      </c>
      <c r="AB44" s="38" t="e">
        <f>IF(AND(#REF!="Baja",#REF!="Mayor"),CONCATENATE("R9C",#REF!),"")</f>
        <v>#REF!</v>
      </c>
      <c r="AC44" s="39" t="e">
        <f>IF(AND(#REF!="Baja",#REF!="Mayor"),CONCATENATE("R9C",#REF!),"")</f>
        <v>#REF!</v>
      </c>
      <c r="AD44" s="44" t="e">
        <f>IF(AND(#REF!="Baja",#REF!="Mayor"),CONCATENATE("R9C",#REF!),"")</f>
        <v>#REF!</v>
      </c>
      <c r="AE44" s="44" t="e">
        <f>IF(AND(#REF!="Baja",#REF!="Mayor"),CONCATENATE("R9C",#REF!),"")</f>
        <v>#REF!</v>
      </c>
      <c r="AF44" s="44" t="e">
        <f>IF(AND(#REF!="Baja",#REF!="Mayor"),CONCATENATE("R9C",#REF!),"")</f>
        <v>#REF!</v>
      </c>
      <c r="AG44" s="40" t="e">
        <f>IF(AND(#REF!="Baja",#REF!="Mayor"),CONCATENATE("R9C",#REF!),"")</f>
        <v>#REF!</v>
      </c>
      <c r="AH44" s="41" t="e">
        <f>IF(AND(#REF!="Baja",#REF!="Catastrófico"),CONCATENATE("R9C",#REF!),"")</f>
        <v>#REF!</v>
      </c>
      <c r="AI44" s="42" t="e">
        <f>IF(AND(#REF!="Baja",#REF!="Catastrófico"),CONCATENATE("R9C",#REF!),"")</f>
        <v>#REF!</v>
      </c>
      <c r="AJ44" s="42" t="e">
        <f>IF(AND(#REF!="Baja",#REF!="Catastrófico"),CONCATENATE("R9C",#REF!),"")</f>
        <v>#REF!</v>
      </c>
      <c r="AK44" s="42" t="e">
        <f>IF(AND(#REF!="Baja",#REF!="Catastrófico"),CONCATENATE("R9C",#REF!),"")</f>
        <v>#REF!</v>
      </c>
      <c r="AL44" s="42" t="e">
        <f>IF(AND(#REF!="Baja",#REF!="Catastrófico"),CONCATENATE("R9C",#REF!),"")</f>
        <v>#REF!</v>
      </c>
      <c r="AM44" s="43" t="e">
        <f>IF(AND(#REF!="Baja",#REF!="Catastrófico"),CONCATENATE("R9C",#REF!),"")</f>
        <v>#REF!</v>
      </c>
      <c r="AN44" s="70"/>
      <c r="AO44" s="313"/>
      <c r="AP44" s="314"/>
      <c r="AQ44" s="314"/>
      <c r="AR44" s="314"/>
      <c r="AS44" s="314"/>
      <c r="AT44" s="315"/>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191"/>
      <c r="C45" s="191"/>
      <c r="D45" s="192"/>
      <c r="E45" s="294"/>
      <c r="F45" s="295"/>
      <c r="G45" s="295"/>
      <c r="H45" s="295"/>
      <c r="I45" s="295"/>
      <c r="J45" s="66" t="e">
        <f>IF(AND(#REF!="Baja",#REF!="Leve"),CONCATENATE("R10C",#REF!),"")</f>
        <v>#REF!</v>
      </c>
      <c r="K45" s="67" t="e">
        <f>IF(AND(#REF!="Baja",#REF!="Leve"),CONCATENATE("R10C",#REF!),"")</f>
        <v>#REF!</v>
      </c>
      <c r="L45" s="67" t="e">
        <f>IF(AND(#REF!="Baja",#REF!="Leve"),CONCATENATE("R10C",#REF!),"")</f>
        <v>#REF!</v>
      </c>
      <c r="M45" s="67" t="e">
        <f>IF(AND(#REF!="Baja",#REF!="Leve"),CONCATENATE("R10C",#REF!),"")</f>
        <v>#REF!</v>
      </c>
      <c r="N45" s="67" t="e">
        <f>IF(AND(#REF!="Baja",#REF!="Leve"),CONCATENATE("R10C",#REF!),"")</f>
        <v>#REF!</v>
      </c>
      <c r="O45" s="68" t="e">
        <f>IF(AND(#REF!="Baja",#REF!="Leve"),CONCATENATE("R10C",#REF!),"")</f>
        <v>#REF!</v>
      </c>
      <c r="P45" s="54" t="e">
        <f>IF(AND(#REF!="Baja",#REF!="Menor"),CONCATENATE("R10C",#REF!),"")</f>
        <v>#REF!</v>
      </c>
      <c r="Q45" s="55" t="e">
        <f>IF(AND(#REF!="Baja",#REF!="Menor"),CONCATENATE("R10C",#REF!),"")</f>
        <v>#REF!</v>
      </c>
      <c r="R45" s="55" t="e">
        <f>IF(AND(#REF!="Baja",#REF!="Menor"),CONCATENATE("R10C",#REF!),"")</f>
        <v>#REF!</v>
      </c>
      <c r="S45" s="55" t="e">
        <f>IF(AND(#REF!="Baja",#REF!="Menor"),CONCATENATE("R10C",#REF!),"")</f>
        <v>#REF!</v>
      </c>
      <c r="T45" s="55" t="e">
        <f>IF(AND(#REF!="Baja",#REF!="Menor"),CONCATENATE("R10C",#REF!),"")</f>
        <v>#REF!</v>
      </c>
      <c r="U45" s="56" t="e">
        <f>IF(AND(#REF!="Baja",#REF!="Menor"),CONCATENATE("R10C",#REF!),"")</f>
        <v>#REF!</v>
      </c>
      <c r="V45" s="57" t="e">
        <f>IF(AND(#REF!="Baja",#REF!="Moderado"),CONCATENATE("R10C",#REF!),"")</f>
        <v>#REF!</v>
      </c>
      <c r="W45" s="58" t="e">
        <f>IF(AND(#REF!="Baja",#REF!="Moderado"),CONCATENATE("R10C",#REF!),"")</f>
        <v>#REF!</v>
      </c>
      <c r="X45" s="58" t="e">
        <f>IF(AND(#REF!="Baja",#REF!="Moderado"),CONCATENATE("R10C",#REF!),"")</f>
        <v>#REF!</v>
      </c>
      <c r="Y45" s="58" t="e">
        <f>IF(AND(#REF!="Baja",#REF!="Moderado"),CONCATENATE("R10C",#REF!),"")</f>
        <v>#REF!</v>
      </c>
      <c r="Z45" s="58" t="e">
        <f>IF(AND(#REF!="Baja",#REF!="Moderado"),CONCATENATE("R10C",#REF!),"")</f>
        <v>#REF!</v>
      </c>
      <c r="AA45" s="59" t="e">
        <f>IF(AND(#REF!="Baja",#REF!="Moderado"),CONCATENATE("R10C",#REF!),"")</f>
        <v>#REF!</v>
      </c>
      <c r="AB45" s="45" t="e">
        <f>IF(AND(#REF!="Baja",#REF!="Mayor"),CONCATENATE("R10C",#REF!),"")</f>
        <v>#REF!</v>
      </c>
      <c r="AC45" s="46" t="e">
        <f>IF(AND(#REF!="Baja",#REF!="Mayor"),CONCATENATE("R10C",#REF!),"")</f>
        <v>#REF!</v>
      </c>
      <c r="AD45" s="46" t="e">
        <f>IF(AND(#REF!="Baja",#REF!="Mayor"),CONCATENATE("R10C",#REF!),"")</f>
        <v>#REF!</v>
      </c>
      <c r="AE45" s="46" t="e">
        <f>IF(AND(#REF!="Baja",#REF!="Mayor"),CONCATENATE("R10C",#REF!),"")</f>
        <v>#REF!</v>
      </c>
      <c r="AF45" s="46" t="e">
        <f>IF(AND(#REF!="Baja",#REF!="Mayor"),CONCATENATE("R10C",#REF!),"")</f>
        <v>#REF!</v>
      </c>
      <c r="AG45" s="47" t="e">
        <f>IF(AND(#REF!="Baja",#REF!="Mayor"),CONCATENATE("R10C",#REF!),"")</f>
        <v>#REF!</v>
      </c>
      <c r="AH45" s="48" t="e">
        <f>IF(AND(#REF!="Baja",#REF!="Catastrófico"),CONCATENATE("R10C",#REF!),"")</f>
        <v>#REF!</v>
      </c>
      <c r="AI45" s="49" t="e">
        <f>IF(AND(#REF!="Baja",#REF!="Catastrófico"),CONCATENATE("R10C",#REF!),"")</f>
        <v>#REF!</v>
      </c>
      <c r="AJ45" s="49" t="e">
        <f>IF(AND(#REF!="Baja",#REF!="Catastrófico"),CONCATENATE("R10C",#REF!),"")</f>
        <v>#REF!</v>
      </c>
      <c r="AK45" s="49" t="e">
        <f>IF(AND(#REF!="Baja",#REF!="Catastrófico"),CONCATENATE("R10C",#REF!),"")</f>
        <v>#REF!</v>
      </c>
      <c r="AL45" s="49" t="e">
        <f>IF(AND(#REF!="Baja",#REF!="Catastrófico"),CONCATENATE("R10C",#REF!),"")</f>
        <v>#REF!</v>
      </c>
      <c r="AM45" s="50" t="e">
        <f>IF(AND(#REF!="Baja",#REF!="Catastrófico"),CONCATENATE("R10C",#REF!),"")</f>
        <v>#REF!</v>
      </c>
      <c r="AN45" s="70"/>
      <c r="AO45" s="316"/>
      <c r="AP45" s="317"/>
      <c r="AQ45" s="317"/>
      <c r="AR45" s="317"/>
      <c r="AS45" s="317"/>
      <c r="AT45" s="318"/>
    </row>
    <row r="46" spans="1:80" ht="46.5" customHeight="1" x14ac:dyDescent="0.35">
      <c r="A46" s="70"/>
      <c r="B46" s="191"/>
      <c r="C46" s="191"/>
      <c r="D46" s="192"/>
      <c r="E46" s="288" t="s">
        <v>275</v>
      </c>
      <c r="F46" s="289"/>
      <c r="G46" s="289"/>
      <c r="H46" s="289"/>
      <c r="I46" s="307"/>
      <c r="J46" s="60" t="e">
        <f>IF(AND(#REF!="Muy Baja",#REF!="Leve"),CONCATENATE("R1C",#REF!),"")</f>
        <v>#REF!</v>
      </c>
      <c r="K46" s="61" t="e">
        <f>IF(AND(#REF!="Muy Baja",#REF!="Leve"),CONCATENATE("R1C",#REF!),"")</f>
        <v>#REF!</v>
      </c>
      <c r="L46" s="61" t="e">
        <f>IF(AND(#REF!="Muy Baja",#REF!="Leve"),CONCATENATE("R1C",#REF!),"")</f>
        <v>#REF!</v>
      </c>
      <c r="M46" s="61" t="e">
        <f>IF(AND(#REF!="Muy Baja",#REF!="Leve"),CONCATENATE("R1C",#REF!),"")</f>
        <v>#REF!</v>
      </c>
      <c r="N46" s="61" t="e">
        <f>IF(AND(#REF!="Muy Baja",#REF!="Leve"),CONCATENATE("R1C",#REF!),"")</f>
        <v>#REF!</v>
      </c>
      <c r="O46" s="62" t="e">
        <f>IF(AND(#REF!="Muy Baja",#REF!="Leve"),CONCATENATE("R1C",#REF!),"")</f>
        <v>#REF!</v>
      </c>
      <c r="P46" s="60" t="e">
        <f>IF(AND(#REF!="Muy Baja",#REF!="Menor"),CONCATENATE("R1C",#REF!),"")</f>
        <v>#REF!</v>
      </c>
      <c r="Q46" s="61" t="e">
        <f>IF(AND(#REF!="Muy Baja",#REF!="Menor"),CONCATENATE("R1C",#REF!),"")</f>
        <v>#REF!</v>
      </c>
      <c r="R46" s="61" t="e">
        <f>IF(AND(#REF!="Muy Baja",#REF!="Menor"),CONCATENATE("R1C",#REF!),"")</f>
        <v>#REF!</v>
      </c>
      <c r="S46" s="61" t="e">
        <f>IF(AND(#REF!="Muy Baja",#REF!="Menor"),CONCATENATE("R1C",#REF!),"")</f>
        <v>#REF!</v>
      </c>
      <c r="T46" s="61" t="e">
        <f>IF(AND(#REF!="Muy Baja",#REF!="Menor"),CONCATENATE("R1C",#REF!),"")</f>
        <v>#REF!</v>
      </c>
      <c r="U46" s="62" t="e">
        <f>IF(AND(#REF!="Muy Baja",#REF!="Menor"),CONCATENATE("R1C",#REF!),"")</f>
        <v>#REF!</v>
      </c>
      <c r="V46" s="51" t="e">
        <f>IF(AND(#REF!="Muy Baja",#REF!="Moderado"),CONCATENATE("R1C",#REF!),"")</f>
        <v>#REF!</v>
      </c>
      <c r="W46" s="69" t="e">
        <f>IF(AND(#REF!="Muy Baja",#REF!="Moderado"),CONCATENATE("R1C",#REF!),"")</f>
        <v>#REF!</v>
      </c>
      <c r="X46" s="52" t="e">
        <f>IF(AND(#REF!="Muy Baja",#REF!="Moderado"),CONCATENATE("R1C",#REF!),"")</f>
        <v>#REF!</v>
      </c>
      <c r="Y46" s="52" t="e">
        <f>IF(AND(#REF!="Muy Baja",#REF!="Moderado"),CONCATENATE("R1C",#REF!),"")</f>
        <v>#REF!</v>
      </c>
      <c r="Z46" s="52" t="e">
        <f>IF(AND(#REF!="Muy Baja",#REF!="Moderado"),CONCATENATE("R1C",#REF!),"")</f>
        <v>#REF!</v>
      </c>
      <c r="AA46" s="53" t="e">
        <f>IF(AND(#REF!="Muy Baja",#REF!="Moderado"),CONCATENATE("R1C",#REF!),"")</f>
        <v>#REF!</v>
      </c>
      <c r="AB46" s="32" t="e">
        <f>IF(AND(#REF!="Muy Baja",#REF!="Mayor"),CONCATENATE("R1C",#REF!),"")</f>
        <v>#REF!</v>
      </c>
      <c r="AC46" s="33" t="e">
        <f>IF(AND(#REF!="Muy Baja",#REF!="Mayor"),CONCATENATE("R1C",#REF!),"")</f>
        <v>#REF!</v>
      </c>
      <c r="AD46" s="33" t="e">
        <f>IF(AND(#REF!="Muy Baja",#REF!="Mayor"),CONCATENATE("R1C",#REF!),"")</f>
        <v>#REF!</v>
      </c>
      <c r="AE46" s="33" t="e">
        <f>IF(AND(#REF!="Muy Baja",#REF!="Mayor"),CONCATENATE("R1C",#REF!),"")</f>
        <v>#REF!</v>
      </c>
      <c r="AF46" s="33" t="e">
        <f>IF(AND(#REF!="Muy Baja",#REF!="Mayor"),CONCATENATE("R1C",#REF!),"")</f>
        <v>#REF!</v>
      </c>
      <c r="AG46" s="34" t="e">
        <f>IF(AND(#REF!="Muy Baja",#REF!="Mayor"),CONCATENATE("R1C",#REF!),"")</f>
        <v>#REF!</v>
      </c>
      <c r="AH46" s="35" t="e">
        <f>IF(AND(#REF!="Muy Baja",#REF!="Catastrófico"),CONCATENATE("R1C",#REF!),"")</f>
        <v>#REF!</v>
      </c>
      <c r="AI46" s="36" t="e">
        <f>IF(AND(#REF!="Muy Baja",#REF!="Catastrófico"),CONCATENATE("R1C",#REF!),"")</f>
        <v>#REF!</v>
      </c>
      <c r="AJ46" s="36" t="e">
        <f>IF(AND(#REF!="Muy Baja",#REF!="Catastrófico"),CONCATENATE("R1C",#REF!),"")</f>
        <v>#REF!</v>
      </c>
      <c r="AK46" s="36" t="e">
        <f>IF(AND(#REF!="Muy Baja",#REF!="Catastrófico"),CONCATENATE("R1C",#REF!),"")</f>
        <v>#REF!</v>
      </c>
      <c r="AL46" s="36" t="e">
        <f>IF(AND(#REF!="Muy Baja",#REF!="Catastrófico"),CONCATENATE("R1C",#REF!),"")</f>
        <v>#REF!</v>
      </c>
      <c r="AM46" s="37" t="e">
        <f>IF(AND(#REF!="Muy Baja",#REF!="Catastrófico"),CONCATENATE("R1C",#REF!),"")</f>
        <v>#REF!</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46.5" customHeight="1" x14ac:dyDescent="0.25">
      <c r="A47" s="70"/>
      <c r="B47" s="191"/>
      <c r="C47" s="191"/>
      <c r="D47" s="192"/>
      <c r="E47" s="290"/>
      <c r="F47" s="291"/>
      <c r="G47" s="291"/>
      <c r="H47" s="291"/>
      <c r="I47" s="308"/>
      <c r="J47" s="63" t="e">
        <f>IF(AND(#REF!="Muy Baja",#REF!="Leve"),CONCATENATE("R2C",#REF!),"")</f>
        <v>#REF!</v>
      </c>
      <c r="K47" s="64" t="e">
        <f>IF(AND(#REF!="Muy Baja",#REF!="Leve"),CONCATENATE("R2C",#REF!),"")</f>
        <v>#REF!</v>
      </c>
      <c r="L47" s="64" t="e">
        <f>IF(AND(#REF!="Muy Baja",#REF!="Leve"),CONCATENATE("R2C",#REF!),"")</f>
        <v>#REF!</v>
      </c>
      <c r="M47" s="64" t="e">
        <f>IF(AND(#REF!="Muy Baja",#REF!="Leve"),CONCATENATE("R2C",#REF!),"")</f>
        <v>#REF!</v>
      </c>
      <c r="N47" s="64" t="e">
        <f>IF(AND(#REF!="Muy Baja",#REF!="Leve"),CONCATENATE("R2C",#REF!),"")</f>
        <v>#REF!</v>
      </c>
      <c r="O47" s="65" t="e">
        <f>IF(AND(#REF!="Muy Baja",#REF!="Leve"),CONCATENATE("R2C",#REF!),"")</f>
        <v>#REF!</v>
      </c>
      <c r="P47" s="63" t="e">
        <f>IF(AND(#REF!="Muy Baja",#REF!="Menor"),CONCATENATE("R2C",#REF!),"")</f>
        <v>#REF!</v>
      </c>
      <c r="Q47" s="64" t="e">
        <f>IF(AND(#REF!="Muy Baja",#REF!="Menor"),CONCATENATE("R2C",#REF!),"")</f>
        <v>#REF!</v>
      </c>
      <c r="R47" s="64" t="e">
        <f>IF(AND(#REF!="Muy Baja",#REF!="Menor"),CONCATENATE("R2C",#REF!),"")</f>
        <v>#REF!</v>
      </c>
      <c r="S47" s="64" t="e">
        <f>IF(AND(#REF!="Muy Baja",#REF!="Menor"),CONCATENATE("R2C",#REF!),"")</f>
        <v>#REF!</v>
      </c>
      <c r="T47" s="64" t="e">
        <f>IF(AND(#REF!="Muy Baja",#REF!="Menor"),CONCATENATE("R2C",#REF!),"")</f>
        <v>#REF!</v>
      </c>
      <c r="U47" s="65" t="e">
        <f>IF(AND(#REF!="Muy Baja",#REF!="Menor"),CONCATENATE("R2C",#REF!),"")</f>
        <v>#REF!</v>
      </c>
      <c r="V47" s="54" t="e">
        <f>IF(AND(#REF!="Muy Baja",#REF!="Moderado"),CONCATENATE("R2C",#REF!),"")</f>
        <v>#REF!</v>
      </c>
      <c r="W47" s="55" t="e">
        <f>IF(AND(#REF!="Muy Baja",#REF!="Moderado"),CONCATENATE("R2C",#REF!),"")</f>
        <v>#REF!</v>
      </c>
      <c r="X47" s="55" t="e">
        <f>IF(AND(#REF!="Muy Baja",#REF!="Moderado"),CONCATENATE("R2C",#REF!),"")</f>
        <v>#REF!</v>
      </c>
      <c r="Y47" s="55" t="e">
        <f>IF(AND(#REF!="Muy Baja",#REF!="Moderado"),CONCATENATE("R2C",#REF!),"")</f>
        <v>#REF!</v>
      </c>
      <c r="Z47" s="55" t="e">
        <f>IF(AND(#REF!="Muy Baja",#REF!="Moderado"),CONCATENATE("R2C",#REF!),"")</f>
        <v>#REF!</v>
      </c>
      <c r="AA47" s="56" t="e">
        <f>IF(AND(#REF!="Muy Baja",#REF!="Moderado"),CONCATENATE("R2C",#REF!),"")</f>
        <v>#REF!</v>
      </c>
      <c r="AB47" s="38" t="e">
        <f>IF(AND(#REF!="Muy Baja",#REF!="Mayor"),CONCATENATE("R2C",#REF!),"")</f>
        <v>#REF!</v>
      </c>
      <c r="AC47" s="39" t="e">
        <f>IF(AND(#REF!="Muy Baja",#REF!="Mayor"),CONCATENATE("R2C",#REF!),"")</f>
        <v>#REF!</v>
      </c>
      <c r="AD47" s="39" t="e">
        <f>IF(AND(#REF!="Muy Baja",#REF!="Mayor"),CONCATENATE("R2C",#REF!),"")</f>
        <v>#REF!</v>
      </c>
      <c r="AE47" s="39" t="e">
        <f>IF(AND(#REF!="Muy Baja",#REF!="Mayor"),CONCATENATE("R2C",#REF!),"")</f>
        <v>#REF!</v>
      </c>
      <c r="AF47" s="39" t="e">
        <f>IF(AND(#REF!="Muy Baja",#REF!="Mayor"),CONCATENATE("R2C",#REF!),"")</f>
        <v>#REF!</v>
      </c>
      <c r="AG47" s="40" t="e">
        <f>IF(AND(#REF!="Muy Baja",#REF!="Mayor"),CONCATENATE("R2C",#REF!),"")</f>
        <v>#REF!</v>
      </c>
      <c r="AH47" s="41" t="e">
        <f>IF(AND(#REF!="Muy Baja",#REF!="Catastrófico"),CONCATENATE("R2C",#REF!),"")</f>
        <v>#REF!</v>
      </c>
      <c r="AI47" s="42" t="e">
        <f>IF(AND(#REF!="Muy Baja",#REF!="Catastrófico"),CONCATENATE("R2C",#REF!),"")</f>
        <v>#REF!</v>
      </c>
      <c r="AJ47" s="42" t="e">
        <f>IF(AND(#REF!="Muy Baja",#REF!="Catastrófico"),CONCATENATE("R2C",#REF!),"")</f>
        <v>#REF!</v>
      </c>
      <c r="AK47" s="42" t="e">
        <f>IF(AND(#REF!="Muy Baja",#REF!="Catastrófico"),CONCATENATE("R2C",#REF!),"")</f>
        <v>#REF!</v>
      </c>
      <c r="AL47" s="42" t="e">
        <f>IF(AND(#REF!="Muy Baja",#REF!="Catastrófico"),CONCATENATE("R2C",#REF!),"")</f>
        <v>#REF!</v>
      </c>
      <c r="AM47" s="43" t="e">
        <f>IF(AND(#REF!="Muy Baja",#REF!="Catastrófico"),CONCATENATE("R2C",#REF!),"")</f>
        <v>#REF!</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191"/>
      <c r="C48" s="191"/>
      <c r="D48" s="192"/>
      <c r="E48" s="290"/>
      <c r="F48" s="291"/>
      <c r="G48" s="291"/>
      <c r="H48" s="291"/>
      <c r="I48" s="308"/>
      <c r="J48" s="63" t="e">
        <f>IF(AND(#REF!="Muy Baja",#REF!="Leve"),CONCATENATE("R3C",#REF!),"")</f>
        <v>#REF!</v>
      </c>
      <c r="K48" s="64" t="e">
        <f>IF(AND(#REF!="Muy Baja",#REF!="Leve"),CONCATENATE("R3C",#REF!),"")</f>
        <v>#REF!</v>
      </c>
      <c r="L48" s="64" t="e">
        <f>IF(AND(#REF!="Muy Baja",#REF!="Leve"),CONCATENATE("R3C",#REF!),"")</f>
        <v>#REF!</v>
      </c>
      <c r="M48" s="64" t="e">
        <f>IF(AND(#REF!="Muy Baja",#REF!="Leve"),CONCATENATE("R3C",#REF!),"")</f>
        <v>#REF!</v>
      </c>
      <c r="N48" s="64" t="e">
        <f>IF(AND(#REF!="Muy Baja",#REF!="Leve"),CONCATENATE("R3C",#REF!),"")</f>
        <v>#REF!</v>
      </c>
      <c r="O48" s="65" t="e">
        <f>IF(AND(#REF!="Muy Baja",#REF!="Leve"),CONCATENATE("R3C",#REF!),"")</f>
        <v>#REF!</v>
      </c>
      <c r="P48" s="63" t="e">
        <f>IF(AND(#REF!="Muy Baja",#REF!="Menor"),CONCATENATE("R3C",#REF!),"")</f>
        <v>#REF!</v>
      </c>
      <c r="Q48" s="64" t="e">
        <f>IF(AND(#REF!="Muy Baja",#REF!="Menor"),CONCATENATE("R3C",#REF!),"")</f>
        <v>#REF!</v>
      </c>
      <c r="R48" s="64" t="e">
        <f>IF(AND(#REF!="Muy Baja",#REF!="Menor"),CONCATENATE("R3C",#REF!),"")</f>
        <v>#REF!</v>
      </c>
      <c r="S48" s="64" t="e">
        <f>IF(AND(#REF!="Muy Baja",#REF!="Menor"),CONCATENATE("R3C",#REF!),"")</f>
        <v>#REF!</v>
      </c>
      <c r="T48" s="64" t="e">
        <f>IF(AND(#REF!="Muy Baja",#REF!="Menor"),CONCATENATE("R3C",#REF!),"")</f>
        <v>#REF!</v>
      </c>
      <c r="U48" s="65" t="e">
        <f>IF(AND(#REF!="Muy Baja",#REF!="Menor"),CONCATENATE("R3C",#REF!),"")</f>
        <v>#REF!</v>
      </c>
      <c r="V48" s="54" t="e">
        <f>IF(AND(#REF!="Muy Baja",#REF!="Moderado"),CONCATENATE("R3C",#REF!),"")</f>
        <v>#REF!</v>
      </c>
      <c r="W48" s="55" t="e">
        <f>IF(AND(#REF!="Muy Baja",#REF!="Moderado"),CONCATENATE("R3C",#REF!),"")</f>
        <v>#REF!</v>
      </c>
      <c r="X48" s="55" t="e">
        <f>IF(AND(#REF!="Muy Baja",#REF!="Moderado"),CONCATENATE("R3C",#REF!),"")</f>
        <v>#REF!</v>
      </c>
      <c r="Y48" s="55" t="e">
        <f>IF(AND(#REF!="Muy Baja",#REF!="Moderado"),CONCATENATE("R3C",#REF!),"")</f>
        <v>#REF!</v>
      </c>
      <c r="Z48" s="55" t="e">
        <f>IF(AND(#REF!="Muy Baja",#REF!="Moderado"),CONCATENATE("R3C",#REF!),"")</f>
        <v>#REF!</v>
      </c>
      <c r="AA48" s="56" t="e">
        <f>IF(AND(#REF!="Muy Baja",#REF!="Moderado"),CONCATENATE("R3C",#REF!),"")</f>
        <v>#REF!</v>
      </c>
      <c r="AB48" s="38" t="e">
        <f>IF(AND(#REF!="Muy Baja",#REF!="Mayor"),CONCATENATE("R3C",#REF!),"")</f>
        <v>#REF!</v>
      </c>
      <c r="AC48" s="39" t="e">
        <f>IF(AND(#REF!="Muy Baja",#REF!="Mayor"),CONCATENATE("R3C",#REF!),"")</f>
        <v>#REF!</v>
      </c>
      <c r="AD48" s="39" t="e">
        <f>IF(AND(#REF!="Muy Baja",#REF!="Mayor"),CONCATENATE("R3C",#REF!),"")</f>
        <v>#REF!</v>
      </c>
      <c r="AE48" s="39" t="e">
        <f>IF(AND(#REF!="Muy Baja",#REF!="Mayor"),CONCATENATE("R3C",#REF!),"")</f>
        <v>#REF!</v>
      </c>
      <c r="AF48" s="39" t="e">
        <f>IF(AND(#REF!="Muy Baja",#REF!="Mayor"),CONCATENATE("R3C",#REF!),"")</f>
        <v>#REF!</v>
      </c>
      <c r="AG48" s="40" t="e">
        <f>IF(AND(#REF!="Muy Baja",#REF!="Mayor"),CONCATENATE("R3C",#REF!),"")</f>
        <v>#REF!</v>
      </c>
      <c r="AH48" s="41" t="e">
        <f>IF(AND(#REF!="Muy Baja",#REF!="Catastrófico"),CONCATENATE("R3C",#REF!),"")</f>
        <v>#REF!</v>
      </c>
      <c r="AI48" s="42" t="e">
        <f>IF(AND(#REF!="Muy Baja",#REF!="Catastrófico"),CONCATENATE("R3C",#REF!),"")</f>
        <v>#REF!</v>
      </c>
      <c r="AJ48" s="42" t="e">
        <f>IF(AND(#REF!="Muy Baja",#REF!="Catastrófico"),CONCATENATE("R3C",#REF!),"")</f>
        <v>#REF!</v>
      </c>
      <c r="AK48" s="42" t="e">
        <f>IF(AND(#REF!="Muy Baja",#REF!="Catastrófico"),CONCATENATE("R3C",#REF!),"")</f>
        <v>#REF!</v>
      </c>
      <c r="AL48" s="42" t="e">
        <f>IF(AND(#REF!="Muy Baja",#REF!="Catastrófico"),CONCATENATE("R3C",#REF!),"")</f>
        <v>#REF!</v>
      </c>
      <c r="AM48" s="43" t="e">
        <f>IF(AND(#REF!="Muy Baja",#REF!="Catastrófico"),CONCATENATE("R3C",#REF!),"")</f>
        <v>#REF!</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191"/>
      <c r="C49" s="191"/>
      <c r="D49" s="192"/>
      <c r="E49" s="292"/>
      <c r="F49" s="293"/>
      <c r="G49" s="293"/>
      <c r="H49" s="293"/>
      <c r="I49" s="308"/>
      <c r="J49" s="63" t="e">
        <f>IF(AND(#REF!="Muy Baja",#REF!="Leve"),CONCATENATE("R4C",#REF!),"")</f>
        <v>#REF!</v>
      </c>
      <c r="K49" s="64" t="e">
        <f>IF(AND(#REF!="Muy Baja",#REF!="Leve"),CONCATENATE("R4C",#REF!),"")</f>
        <v>#REF!</v>
      </c>
      <c r="L49" s="64" t="e">
        <f>IF(AND(#REF!="Muy Baja",#REF!="Leve"),CONCATENATE("R4C",#REF!),"")</f>
        <v>#REF!</v>
      </c>
      <c r="M49" s="64" t="e">
        <f>IF(AND(#REF!="Muy Baja",#REF!="Leve"),CONCATENATE("R4C",#REF!),"")</f>
        <v>#REF!</v>
      </c>
      <c r="N49" s="64" t="e">
        <f>IF(AND(#REF!="Muy Baja",#REF!="Leve"),CONCATENATE("R4C",#REF!),"")</f>
        <v>#REF!</v>
      </c>
      <c r="O49" s="65" t="e">
        <f>IF(AND(#REF!="Muy Baja",#REF!="Leve"),CONCATENATE("R4C",#REF!),"")</f>
        <v>#REF!</v>
      </c>
      <c r="P49" s="63" t="e">
        <f>IF(AND(#REF!="Muy Baja",#REF!="Menor"),CONCATENATE("R4C",#REF!),"")</f>
        <v>#REF!</v>
      </c>
      <c r="Q49" s="64" t="e">
        <f>IF(AND(#REF!="Muy Baja",#REF!="Menor"),CONCATENATE("R4C",#REF!),"")</f>
        <v>#REF!</v>
      </c>
      <c r="R49" s="64" t="e">
        <f>IF(AND(#REF!="Muy Baja",#REF!="Menor"),CONCATENATE("R4C",#REF!),"")</f>
        <v>#REF!</v>
      </c>
      <c r="S49" s="64" t="e">
        <f>IF(AND(#REF!="Muy Baja",#REF!="Menor"),CONCATENATE("R4C",#REF!),"")</f>
        <v>#REF!</v>
      </c>
      <c r="T49" s="64" t="e">
        <f>IF(AND(#REF!="Muy Baja",#REF!="Menor"),CONCATENATE("R4C",#REF!),"")</f>
        <v>#REF!</v>
      </c>
      <c r="U49" s="65" t="e">
        <f>IF(AND(#REF!="Muy Baja",#REF!="Menor"),CONCATENATE("R4C",#REF!),"")</f>
        <v>#REF!</v>
      </c>
      <c r="V49" s="54" t="e">
        <f>IF(AND(#REF!="Muy Baja",#REF!="Moderado"),CONCATENATE("R4C",#REF!),"")</f>
        <v>#REF!</v>
      </c>
      <c r="W49" s="55" t="e">
        <f>IF(AND(#REF!="Muy Baja",#REF!="Moderado"),CONCATENATE("R4C",#REF!),"")</f>
        <v>#REF!</v>
      </c>
      <c r="X49" s="55" t="e">
        <f>IF(AND(#REF!="Muy Baja",#REF!="Moderado"),CONCATENATE("R4C",#REF!),"")</f>
        <v>#REF!</v>
      </c>
      <c r="Y49" s="55" t="e">
        <f>IF(AND(#REF!="Muy Baja",#REF!="Moderado"),CONCATENATE("R4C",#REF!),"")</f>
        <v>#REF!</v>
      </c>
      <c r="Z49" s="55" t="e">
        <f>IF(AND(#REF!="Muy Baja",#REF!="Moderado"),CONCATENATE("R4C",#REF!),"")</f>
        <v>#REF!</v>
      </c>
      <c r="AA49" s="56" t="e">
        <f>IF(AND(#REF!="Muy Baja",#REF!="Moderado"),CONCATENATE("R4C",#REF!),"")</f>
        <v>#REF!</v>
      </c>
      <c r="AB49" s="38" t="e">
        <f>IF(AND(#REF!="Muy Baja",#REF!="Mayor"),CONCATENATE("R4C",#REF!),"")</f>
        <v>#REF!</v>
      </c>
      <c r="AC49" s="39" t="e">
        <f>IF(AND(#REF!="Muy Baja",#REF!="Mayor"),CONCATENATE("R4C",#REF!),"")</f>
        <v>#REF!</v>
      </c>
      <c r="AD49" s="39" t="e">
        <f>IF(AND(#REF!="Muy Baja",#REF!="Mayor"),CONCATENATE("R4C",#REF!),"")</f>
        <v>#REF!</v>
      </c>
      <c r="AE49" s="39" t="e">
        <f>IF(AND(#REF!="Muy Baja",#REF!="Mayor"),CONCATENATE("R4C",#REF!),"")</f>
        <v>#REF!</v>
      </c>
      <c r="AF49" s="39" t="e">
        <f>IF(AND(#REF!="Muy Baja",#REF!="Mayor"),CONCATENATE("R4C",#REF!),"")</f>
        <v>#REF!</v>
      </c>
      <c r="AG49" s="40" t="e">
        <f>IF(AND(#REF!="Muy Baja",#REF!="Mayor"),CONCATENATE("R4C",#REF!),"")</f>
        <v>#REF!</v>
      </c>
      <c r="AH49" s="41" t="e">
        <f>IF(AND(#REF!="Muy Baja",#REF!="Catastrófico"),CONCATENATE("R4C",#REF!),"")</f>
        <v>#REF!</v>
      </c>
      <c r="AI49" s="42" t="e">
        <f>IF(AND(#REF!="Muy Baja",#REF!="Catastrófico"),CONCATENATE("R4C",#REF!),"")</f>
        <v>#REF!</v>
      </c>
      <c r="AJ49" s="42" t="e">
        <f>IF(AND(#REF!="Muy Baja",#REF!="Catastrófico"),CONCATENATE("R4C",#REF!),"")</f>
        <v>#REF!</v>
      </c>
      <c r="AK49" s="42" t="e">
        <f>IF(AND(#REF!="Muy Baja",#REF!="Catastrófico"),CONCATENATE("R4C",#REF!),"")</f>
        <v>#REF!</v>
      </c>
      <c r="AL49" s="42" t="e">
        <f>IF(AND(#REF!="Muy Baja",#REF!="Catastrófico"),CONCATENATE("R4C",#REF!),"")</f>
        <v>#REF!</v>
      </c>
      <c r="AM49" s="43" t="e">
        <f>IF(AND(#REF!="Muy Baja",#REF!="Catastrófico"),CONCATENATE("R4C",#REF!),"")</f>
        <v>#REF!</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191"/>
      <c r="C50" s="191"/>
      <c r="D50" s="192"/>
      <c r="E50" s="292"/>
      <c r="F50" s="293"/>
      <c r="G50" s="293"/>
      <c r="H50" s="293"/>
      <c r="I50" s="308"/>
      <c r="J50" s="63" t="e">
        <f>IF(AND(#REF!="Muy Baja",#REF!="Leve"),CONCATENATE("R5C",#REF!),"")</f>
        <v>#REF!</v>
      </c>
      <c r="K50" s="64" t="e">
        <f>IF(AND(#REF!="Muy Baja",#REF!="Leve"),CONCATENATE("R5C",#REF!),"")</f>
        <v>#REF!</v>
      </c>
      <c r="L50" s="64" t="e">
        <f>IF(AND(#REF!="Muy Baja",#REF!="Leve"),CONCATENATE("R5C",#REF!),"")</f>
        <v>#REF!</v>
      </c>
      <c r="M50" s="64" t="e">
        <f>IF(AND(#REF!="Muy Baja",#REF!="Leve"),CONCATENATE("R5C",#REF!),"")</f>
        <v>#REF!</v>
      </c>
      <c r="N50" s="64" t="e">
        <f>IF(AND(#REF!="Muy Baja",#REF!="Leve"),CONCATENATE("R5C",#REF!),"")</f>
        <v>#REF!</v>
      </c>
      <c r="O50" s="65" t="e">
        <f>IF(AND(#REF!="Muy Baja",#REF!="Leve"),CONCATENATE("R5C",#REF!),"")</f>
        <v>#REF!</v>
      </c>
      <c r="P50" s="63" t="e">
        <f>IF(AND(#REF!="Muy Baja",#REF!="Menor"),CONCATENATE("R5C",#REF!),"")</f>
        <v>#REF!</v>
      </c>
      <c r="Q50" s="64" t="e">
        <f>IF(AND(#REF!="Muy Baja",#REF!="Menor"),CONCATENATE("R5C",#REF!),"")</f>
        <v>#REF!</v>
      </c>
      <c r="R50" s="64" t="e">
        <f>IF(AND(#REF!="Muy Baja",#REF!="Menor"),CONCATENATE("R5C",#REF!),"")</f>
        <v>#REF!</v>
      </c>
      <c r="S50" s="64" t="e">
        <f>IF(AND(#REF!="Muy Baja",#REF!="Menor"),CONCATENATE("R5C",#REF!),"")</f>
        <v>#REF!</v>
      </c>
      <c r="T50" s="64" t="e">
        <f>IF(AND(#REF!="Muy Baja",#REF!="Menor"),CONCATENATE("R5C",#REF!),"")</f>
        <v>#REF!</v>
      </c>
      <c r="U50" s="65" t="e">
        <f>IF(AND(#REF!="Muy Baja",#REF!="Menor"),CONCATENATE("R5C",#REF!),"")</f>
        <v>#REF!</v>
      </c>
      <c r="V50" s="54" t="e">
        <f>IF(AND(#REF!="Muy Baja",#REF!="Moderado"),CONCATENATE("R5C",#REF!),"")</f>
        <v>#REF!</v>
      </c>
      <c r="W50" s="55" t="e">
        <f>IF(AND(#REF!="Muy Baja",#REF!="Moderado"),CONCATENATE("R5C",#REF!),"")</f>
        <v>#REF!</v>
      </c>
      <c r="X50" s="55" t="e">
        <f>IF(AND(#REF!="Muy Baja",#REF!="Moderado"),CONCATENATE("R5C",#REF!),"")</f>
        <v>#REF!</v>
      </c>
      <c r="Y50" s="55" t="e">
        <f>IF(AND(#REF!="Muy Baja",#REF!="Moderado"),CONCATENATE("R5C",#REF!),"")</f>
        <v>#REF!</v>
      </c>
      <c r="Z50" s="55" t="e">
        <f>IF(AND(#REF!="Muy Baja",#REF!="Moderado"),CONCATENATE("R5C",#REF!),"")</f>
        <v>#REF!</v>
      </c>
      <c r="AA50" s="56" t="e">
        <f>IF(AND(#REF!="Muy Baja",#REF!="Moderado"),CONCATENATE("R5C",#REF!),"")</f>
        <v>#REF!</v>
      </c>
      <c r="AB50" s="38" t="e">
        <f>IF(AND(#REF!="Muy Baja",#REF!="Mayor"),CONCATENATE("R5C",#REF!),"")</f>
        <v>#REF!</v>
      </c>
      <c r="AC50" s="39" t="e">
        <f>IF(AND(#REF!="Muy Baja",#REF!="Mayor"),CONCATENATE("R5C",#REF!),"")</f>
        <v>#REF!</v>
      </c>
      <c r="AD50" s="44" t="e">
        <f>IF(AND(#REF!="Muy Baja",#REF!="Mayor"),CONCATENATE("R5C",#REF!),"")</f>
        <v>#REF!</v>
      </c>
      <c r="AE50" s="44" t="e">
        <f>IF(AND(#REF!="Muy Baja",#REF!="Mayor"),CONCATENATE("R5C",#REF!),"")</f>
        <v>#REF!</v>
      </c>
      <c r="AF50" s="44" t="e">
        <f>IF(AND(#REF!="Muy Baja",#REF!="Mayor"),CONCATENATE("R5C",#REF!),"")</f>
        <v>#REF!</v>
      </c>
      <c r="AG50" s="40" t="e">
        <f>IF(AND(#REF!="Muy Baja",#REF!="Mayor"),CONCATENATE("R5C",#REF!),"")</f>
        <v>#REF!</v>
      </c>
      <c r="AH50" s="41" t="e">
        <f>IF(AND(#REF!="Muy Baja",#REF!="Catastrófico"),CONCATENATE("R5C",#REF!),"")</f>
        <v>#REF!</v>
      </c>
      <c r="AI50" s="42" t="e">
        <f>IF(AND(#REF!="Muy Baja",#REF!="Catastrófico"),CONCATENATE("R5C",#REF!),"")</f>
        <v>#REF!</v>
      </c>
      <c r="AJ50" s="42" t="e">
        <f>IF(AND(#REF!="Muy Baja",#REF!="Catastrófico"),CONCATENATE("R5C",#REF!),"")</f>
        <v>#REF!</v>
      </c>
      <c r="AK50" s="42" t="e">
        <f>IF(AND(#REF!="Muy Baja",#REF!="Catastrófico"),CONCATENATE("R5C",#REF!),"")</f>
        <v>#REF!</v>
      </c>
      <c r="AL50" s="42" t="e">
        <f>IF(AND(#REF!="Muy Baja",#REF!="Catastrófico"),CONCATENATE("R5C",#REF!),"")</f>
        <v>#REF!</v>
      </c>
      <c r="AM50" s="43" t="e">
        <f>IF(AND(#REF!="Muy Baja",#REF!="Catastrófico"),CONCATENATE("R5C",#REF!),"")</f>
        <v>#REF!</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191"/>
      <c r="C51" s="191"/>
      <c r="D51" s="192"/>
      <c r="E51" s="292"/>
      <c r="F51" s="293"/>
      <c r="G51" s="293"/>
      <c r="H51" s="293"/>
      <c r="I51" s="308"/>
      <c r="J51" s="63" t="e">
        <f>IF(AND(#REF!="Muy Baja",#REF!="Leve"),CONCATENATE("R6C",#REF!),"")</f>
        <v>#REF!</v>
      </c>
      <c r="K51" s="64" t="e">
        <f>IF(AND(#REF!="Muy Baja",#REF!="Leve"),CONCATENATE("R6C",#REF!),"")</f>
        <v>#REF!</v>
      </c>
      <c r="L51" s="64" t="e">
        <f>IF(AND(#REF!="Muy Baja",#REF!="Leve"),CONCATENATE("R6C",#REF!),"")</f>
        <v>#REF!</v>
      </c>
      <c r="M51" s="64" t="e">
        <f>IF(AND(#REF!="Muy Baja",#REF!="Leve"),CONCATENATE("R6C",#REF!),"")</f>
        <v>#REF!</v>
      </c>
      <c r="N51" s="64" t="e">
        <f>IF(AND(#REF!="Muy Baja",#REF!="Leve"),CONCATENATE("R6C",#REF!),"")</f>
        <v>#REF!</v>
      </c>
      <c r="O51" s="65" t="e">
        <f>IF(AND(#REF!="Muy Baja",#REF!="Leve"),CONCATENATE("R6C",#REF!),"")</f>
        <v>#REF!</v>
      </c>
      <c r="P51" s="63" t="e">
        <f>IF(AND(#REF!="Muy Baja",#REF!="Menor"),CONCATENATE("R6C",#REF!),"")</f>
        <v>#REF!</v>
      </c>
      <c r="Q51" s="64" t="e">
        <f>IF(AND(#REF!="Muy Baja",#REF!="Menor"),CONCATENATE("R6C",#REF!),"")</f>
        <v>#REF!</v>
      </c>
      <c r="R51" s="64" t="e">
        <f>IF(AND(#REF!="Muy Baja",#REF!="Menor"),CONCATENATE("R6C",#REF!),"")</f>
        <v>#REF!</v>
      </c>
      <c r="S51" s="64" t="e">
        <f>IF(AND(#REF!="Muy Baja",#REF!="Menor"),CONCATENATE("R6C",#REF!),"")</f>
        <v>#REF!</v>
      </c>
      <c r="T51" s="64" t="e">
        <f>IF(AND(#REF!="Muy Baja",#REF!="Menor"),CONCATENATE("R6C",#REF!),"")</f>
        <v>#REF!</v>
      </c>
      <c r="U51" s="65" t="e">
        <f>IF(AND(#REF!="Muy Baja",#REF!="Menor"),CONCATENATE("R6C",#REF!),"")</f>
        <v>#REF!</v>
      </c>
      <c r="V51" s="54" t="e">
        <f>IF(AND(#REF!="Muy Baja",#REF!="Moderado"),CONCATENATE("R6C",#REF!),"")</f>
        <v>#REF!</v>
      </c>
      <c r="W51" s="55" t="e">
        <f>IF(AND(#REF!="Muy Baja",#REF!="Moderado"),CONCATENATE("R6C",#REF!),"")</f>
        <v>#REF!</v>
      </c>
      <c r="X51" s="55" t="e">
        <f>IF(AND(#REF!="Muy Baja",#REF!="Moderado"),CONCATENATE("R6C",#REF!),"")</f>
        <v>#REF!</v>
      </c>
      <c r="Y51" s="55" t="e">
        <f>IF(AND(#REF!="Muy Baja",#REF!="Moderado"),CONCATENATE("R6C",#REF!),"")</f>
        <v>#REF!</v>
      </c>
      <c r="Z51" s="55" t="e">
        <f>IF(AND(#REF!="Muy Baja",#REF!="Moderado"),CONCATENATE("R6C",#REF!),"")</f>
        <v>#REF!</v>
      </c>
      <c r="AA51" s="56" t="e">
        <f>IF(AND(#REF!="Muy Baja",#REF!="Moderado"),CONCATENATE("R6C",#REF!),"")</f>
        <v>#REF!</v>
      </c>
      <c r="AB51" s="38" t="e">
        <f>IF(AND(#REF!="Muy Baja",#REF!="Mayor"),CONCATENATE("R6C",#REF!),"")</f>
        <v>#REF!</v>
      </c>
      <c r="AC51" s="39" t="e">
        <f>IF(AND(#REF!="Muy Baja",#REF!="Mayor"),CONCATENATE("R6C",#REF!),"")</f>
        <v>#REF!</v>
      </c>
      <c r="AD51" s="44" t="e">
        <f>IF(AND(#REF!="Muy Baja",#REF!="Mayor"),CONCATENATE("R6C",#REF!),"")</f>
        <v>#REF!</v>
      </c>
      <c r="AE51" s="44" t="e">
        <f>IF(AND(#REF!="Muy Baja",#REF!="Mayor"),CONCATENATE("R6C",#REF!),"")</f>
        <v>#REF!</v>
      </c>
      <c r="AF51" s="44" t="e">
        <f>IF(AND(#REF!="Muy Baja",#REF!="Mayor"),CONCATENATE("R6C",#REF!),"")</f>
        <v>#REF!</v>
      </c>
      <c r="AG51" s="40" t="e">
        <f>IF(AND(#REF!="Muy Baja",#REF!="Mayor"),CONCATENATE("R6C",#REF!),"")</f>
        <v>#REF!</v>
      </c>
      <c r="AH51" s="41" t="e">
        <f>IF(AND(#REF!="Muy Baja",#REF!="Catastrófico"),CONCATENATE("R6C",#REF!),"")</f>
        <v>#REF!</v>
      </c>
      <c r="AI51" s="42" t="e">
        <f>IF(AND(#REF!="Muy Baja",#REF!="Catastrófico"),CONCATENATE("R6C",#REF!),"")</f>
        <v>#REF!</v>
      </c>
      <c r="AJ51" s="42" t="e">
        <f>IF(AND(#REF!="Muy Baja",#REF!="Catastrófico"),CONCATENATE("R6C",#REF!),"")</f>
        <v>#REF!</v>
      </c>
      <c r="AK51" s="42" t="e">
        <f>IF(AND(#REF!="Muy Baja",#REF!="Catastrófico"),CONCATENATE("R6C",#REF!),"")</f>
        <v>#REF!</v>
      </c>
      <c r="AL51" s="42" t="e">
        <f>IF(AND(#REF!="Muy Baja",#REF!="Catastrófico"),CONCATENATE("R6C",#REF!),"")</f>
        <v>#REF!</v>
      </c>
      <c r="AM51" s="43" t="e">
        <f>IF(AND(#REF!="Muy Baja",#REF!="Catastrófico"),CONCATENATE("R6C",#REF!),"")</f>
        <v>#REF!</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191"/>
      <c r="C52" s="191"/>
      <c r="D52" s="192"/>
      <c r="E52" s="292"/>
      <c r="F52" s="293"/>
      <c r="G52" s="293"/>
      <c r="H52" s="293"/>
      <c r="I52" s="308"/>
      <c r="J52" s="63" t="e">
        <f>IF(AND(#REF!="Muy Baja",#REF!="Leve"),CONCATENATE("R7C",#REF!),"")</f>
        <v>#REF!</v>
      </c>
      <c r="K52" s="64" t="e">
        <f>IF(AND(#REF!="Muy Baja",#REF!="Leve"),CONCATENATE("R7C",#REF!),"")</f>
        <v>#REF!</v>
      </c>
      <c r="L52" s="64" t="e">
        <f>IF(AND(#REF!="Muy Baja",#REF!="Leve"),CONCATENATE("R7C",#REF!),"")</f>
        <v>#REF!</v>
      </c>
      <c r="M52" s="64" t="e">
        <f>IF(AND(#REF!="Muy Baja",#REF!="Leve"),CONCATENATE("R7C",#REF!),"")</f>
        <v>#REF!</v>
      </c>
      <c r="N52" s="64" t="e">
        <f>IF(AND(#REF!="Muy Baja",#REF!="Leve"),CONCATENATE("R7C",#REF!),"")</f>
        <v>#REF!</v>
      </c>
      <c r="O52" s="65" t="e">
        <f>IF(AND(#REF!="Muy Baja",#REF!="Leve"),CONCATENATE("R7C",#REF!),"")</f>
        <v>#REF!</v>
      </c>
      <c r="P52" s="63" t="e">
        <f>IF(AND(#REF!="Muy Baja",#REF!="Menor"),CONCATENATE("R7C",#REF!),"")</f>
        <v>#REF!</v>
      </c>
      <c r="Q52" s="64" t="e">
        <f>IF(AND(#REF!="Muy Baja",#REF!="Menor"),CONCATENATE("R7C",#REF!),"")</f>
        <v>#REF!</v>
      </c>
      <c r="R52" s="64" t="e">
        <f>IF(AND(#REF!="Muy Baja",#REF!="Menor"),CONCATENATE("R7C",#REF!),"")</f>
        <v>#REF!</v>
      </c>
      <c r="S52" s="64" t="e">
        <f>IF(AND(#REF!="Muy Baja",#REF!="Menor"),CONCATENATE("R7C",#REF!),"")</f>
        <v>#REF!</v>
      </c>
      <c r="T52" s="64" t="e">
        <f>IF(AND(#REF!="Muy Baja",#REF!="Menor"),CONCATENATE("R7C",#REF!),"")</f>
        <v>#REF!</v>
      </c>
      <c r="U52" s="65" t="e">
        <f>IF(AND(#REF!="Muy Baja",#REF!="Menor"),CONCATENATE("R7C",#REF!),"")</f>
        <v>#REF!</v>
      </c>
      <c r="V52" s="54" t="e">
        <f>IF(AND(#REF!="Muy Baja",#REF!="Moderado"),CONCATENATE("R7C",#REF!),"")</f>
        <v>#REF!</v>
      </c>
      <c r="W52" s="55" t="e">
        <f>IF(AND(#REF!="Muy Baja",#REF!="Moderado"),CONCATENATE("R7C",#REF!),"")</f>
        <v>#REF!</v>
      </c>
      <c r="X52" s="55" t="e">
        <f>IF(AND(#REF!="Muy Baja",#REF!="Moderado"),CONCATENATE("R7C",#REF!),"")</f>
        <v>#REF!</v>
      </c>
      <c r="Y52" s="55" t="e">
        <f>IF(AND(#REF!="Muy Baja",#REF!="Moderado"),CONCATENATE("R7C",#REF!),"")</f>
        <v>#REF!</v>
      </c>
      <c r="Z52" s="55" t="e">
        <f>IF(AND(#REF!="Muy Baja",#REF!="Moderado"),CONCATENATE("R7C",#REF!),"")</f>
        <v>#REF!</v>
      </c>
      <c r="AA52" s="56" t="e">
        <f>IF(AND(#REF!="Muy Baja",#REF!="Moderado"),CONCATENATE("R7C",#REF!),"")</f>
        <v>#REF!</v>
      </c>
      <c r="AB52" s="38" t="e">
        <f>IF(AND(#REF!="Muy Baja",#REF!="Mayor"),CONCATENATE("R7C",#REF!),"")</f>
        <v>#REF!</v>
      </c>
      <c r="AC52" s="39" t="e">
        <f>IF(AND(#REF!="Muy Baja",#REF!="Mayor"),CONCATENATE("R7C",#REF!),"")</f>
        <v>#REF!</v>
      </c>
      <c r="AD52" s="44" t="e">
        <f>IF(AND(#REF!="Muy Baja",#REF!="Mayor"),CONCATENATE("R7C",#REF!),"")</f>
        <v>#REF!</v>
      </c>
      <c r="AE52" s="44" t="e">
        <f>IF(AND(#REF!="Muy Baja",#REF!="Mayor"),CONCATENATE("R7C",#REF!),"")</f>
        <v>#REF!</v>
      </c>
      <c r="AF52" s="44" t="e">
        <f>IF(AND(#REF!="Muy Baja",#REF!="Mayor"),CONCATENATE("R7C",#REF!),"")</f>
        <v>#REF!</v>
      </c>
      <c r="AG52" s="40" t="e">
        <f>IF(AND(#REF!="Muy Baja",#REF!="Mayor"),CONCATENATE("R7C",#REF!),"")</f>
        <v>#REF!</v>
      </c>
      <c r="AH52" s="41" t="e">
        <f>IF(AND(#REF!="Muy Baja",#REF!="Catastrófico"),CONCATENATE("R7C",#REF!),"")</f>
        <v>#REF!</v>
      </c>
      <c r="AI52" s="42" t="e">
        <f>IF(AND(#REF!="Muy Baja",#REF!="Catastrófico"),CONCATENATE("R7C",#REF!),"")</f>
        <v>#REF!</v>
      </c>
      <c r="AJ52" s="42" t="e">
        <f>IF(AND(#REF!="Muy Baja",#REF!="Catastrófico"),CONCATENATE("R7C",#REF!),"")</f>
        <v>#REF!</v>
      </c>
      <c r="AK52" s="42" t="e">
        <f>IF(AND(#REF!="Muy Baja",#REF!="Catastrófico"),CONCATENATE("R7C",#REF!),"")</f>
        <v>#REF!</v>
      </c>
      <c r="AL52" s="42" t="e">
        <f>IF(AND(#REF!="Muy Baja",#REF!="Catastrófico"),CONCATENATE("R7C",#REF!),"")</f>
        <v>#REF!</v>
      </c>
      <c r="AM52" s="43" t="e">
        <f>IF(AND(#REF!="Muy Baja",#REF!="Catastrófico"),CONCATENATE("R7C",#REF!),"")</f>
        <v>#REF!</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191"/>
      <c r="C53" s="191"/>
      <c r="D53" s="192"/>
      <c r="E53" s="292"/>
      <c r="F53" s="293"/>
      <c r="G53" s="293"/>
      <c r="H53" s="293"/>
      <c r="I53" s="308"/>
      <c r="J53" s="63" t="e">
        <f>IF(AND(#REF!="Muy Baja",#REF!="Leve"),CONCATENATE("R8C",#REF!),"")</f>
        <v>#REF!</v>
      </c>
      <c r="K53" s="64" t="e">
        <f>IF(AND(#REF!="Muy Baja",#REF!="Leve"),CONCATENATE("R8C",#REF!),"")</f>
        <v>#REF!</v>
      </c>
      <c r="L53" s="64" t="e">
        <f>IF(AND(#REF!="Muy Baja",#REF!="Leve"),CONCATENATE("R8C",#REF!),"")</f>
        <v>#REF!</v>
      </c>
      <c r="M53" s="64" t="e">
        <f>IF(AND(#REF!="Muy Baja",#REF!="Leve"),CONCATENATE("R8C",#REF!),"")</f>
        <v>#REF!</v>
      </c>
      <c r="N53" s="64" t="e">
        <f>IF(AND(#REF!="Muy Baja",#REF!="Leve"),CONCATENATE("R8C",#REF!),"")</f>
        <v>#REF!</v>
      </c>
      <c r="O53" s="65" t="e">
        <f>IF(AND(#REF!="Muy Baja",#REF!="Leve"),CONCATENATE("R8C",#REF!),"")</f>
        <v>#REF!</v>
      </c>
      <c r="P53" s="63" t="e">
        <f>IF(AND(#REF!="Muy Baja",#REF!="Menor"),CONCATENATE("R8C",#REF!),"")</f>
        <v>#REF!</v>
      </c>
      <c r="Q53" s="64" t="e">
        <f>IF(AND(#REF!="Muy Baja",#REF!="Menor"),CONCATENATE("R8C",#REF!),"")</f>
        <v>#REF!</v>
      </c>
      <c r="R53" s="64" t="e">
        <f>IF(AND(#REF!="Muy Baja",#REF!="Menor"),CONCATENATE("R8C",#REF!),"")</f>
        <v>#REF!</v>
      </c>
      <c r="S53" s="64" t="e">
        <f>IF(AND(#REF!="Muy Baja",#REF!="Menor"),CONCATENATE("R8C",#REF!),"")</f>
        <v>#REF!</v>
      </c>
      <c r="T53" s="64" t="e">
        <f>IF(AND(#REF!="Muy Baja",#REF!="Menor"),CONCATENATE("R8C",#REF!),"")</f>
        <v>#REF!</v>
      </c>
      <c r="U53" s="65" t="e">
        <f>IF(AND(#REF!="Muy Baja",#REF!="Menor"),CONCATENATE("R8C",#REF!),"")</f>
        <v>#REF!</v>
      </c>
      <c r="V53" s="54" t="e">
        <f>IF(AND(#REF!="Muy Baja",#REF!="Moderado"),CONCATENATE("R8C",#REF!),"")</f>
        <v>#REF!</v>
      </c>
      <c r="W53" s="55" t="e">
        <f>IF(AND(#REF!="Muy Baja",#REF!="Moderado"),CONCATENATE("R8C",#REF!),"")</f>
        <v>#REF!</v>
      </c>
      <c r="X53" s="55" t="e">
        <f>IF(AND(#REF!="Muy Baja",#REF!="Moderado"),CONCATENATE("R8C",#REF!),"")</f>
        <v>#REF!</v>
      </c>
      <c r="Y53" s="55" t="e">
        <f>IF(AND(#REF!="Muy Baja",#REF!="Moderado"),CONCATENATE("R8C",#REF!),"")</f>
        <v>#REF!</v>
      </c>
      <c r="Z53" s="55" t="e">
        <f>IF(AND(#REF!="Muy Baja",#REF!="Moderado"),CONCATENATE("R8C",#REF!),"")</f>
        <v>#REF!</v>
      </c>
      <c r="AA53" s="56" t="e">
        <f>IF(AND(#REF!="Muy Baja",#REF!="Moderado"),CONCATENATE("R8C",#REF!),"")</f>
        <v>#REF!</v>
      </c>
      <c r="AB53" s="38" t="e">
        <f>IF(AND(#REF!="Muy Baja",#REF!="Mayor"),CONCATENATE("R8C",#REF!),"")</f>
        <v>#REF!</v>
      </c>
      <c r="AC53" s="39" t="e">
        <f>IF(AND(#REF!="Muy Baja",#REF!="Mayor"),CONCATENATE("R8C",#REF!),"")</f>
        <v>#REF!</v>
      </c>
      <c r="AD53" s="44" t="e">
        <f>IF(AND(#REF!="Muy Baja",#REF!="Mayor"),CONCATENATE("R8C",#REF!),"")</f>
        <v>#REF!</v>
      </c>
      <c r="AE53" s="44" t="e">
        <f>IF(AND(#REF!="Muy Baja",#REF!="Mayor"),CONCATENATE("R8C",#REF!),"")</f>
        <v>#REF!</v>
      </c>
      <c r="AF53" s="44" t="e">
        <f>IF(AND(#REF!="Muy Baja",#REF!="Mayor"),CONCATENATE("R8C",#REF!),"")</f>
        <v>#REF!</v>
      </c>
      <c r="AG53" s="40" t="e">
        <f>IF(AND(#REF!="Muy Baja",#REF!="Mayor"),CONCATENATE("R8C",#REF!),"")</f>
        <v>#REF!</v>
      </c>
      <c r="AH53" s="41" t="e">
        <f>IF(AND(#REF!="Muy Baja",#REF!="Catastrófico"),CONCATENATE("R8C",#REF!),"")</f>
        <v>#REF!</v>
      </c>
      <c r="AI53" s="42" t="e">
        <f>IF(AND(#REF!="Muy Baja",#REF!="Catastrófico"),CONCATENATE("R8C",#REF!),"")</f>
        <v>#REF!</v>
      </c>
      <c r="AJ53" s="42" t="e">
        <f>IF(AND(#REF!="Muy Baja",#REF!="Catastrófico"),CONCATENATE("R8C",#REF!),"")</f>
        <v>#REF!</v>
      </c>
      <c r="AK53" s="42" t="e">
        <f>IF(AND(#REF!="Muy Baja",#REF!="Catastrófico"),CONCATENATE("R8C",#REF!),"")</f>
        <v>#REF!</v>
      </c>
      <c r="AL53" s="42" t="e">
        <f>IF(AND(#REF!="Muy Baja",#REF!="Catastrófico"),CONCATENATE("R8C",#REF!),"")</f>
        <v>#REF!</v>
      </c>
      <c r="AM53" s="43" t="e">
        <f>IF(AND(#REF!="Muy Baja",#REF!="Catastrófico"),CONCATENATE("R8C",#REF!),"")</f>
        <v>#REF!</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191"/>
      <c r="C54" s="191"/>
      <c r="D54" s="192"/>
      <c r="E54" s="292"/>
      <c r="F54" s="293"/>
      <c r="G54" s="293"/>
      <c r="H54" s="293"/>
      <c r="I54" s="308"/>
      <c r="J54" s="63" t="e">
        <f>IF(AND(#REF!="Muy Baja",#REF!="Leve"),CONCATENATE("R9C",#REF!),"")</f>
        <v>#REF!</v>
      </c>
      <c r="K54" s="64" t="e">
        <f>IF(AND(#REF!="Muy Baja",#REF!="Leve"),CONCATENATE("R9C",#REF!),"")</f>
        <v>#REF!</v>
      </c>
      <c r="L54" s="64" t="e">
        <f>IF(AND(#REF!="Muy Baja",#REF!="Leve"),CONCATENATE("R9C",#REF!),"")</f>
        <v>#REF!</v>
      </c>
      <c r="M54" s="64" t="e">
        <f>IF(AND(#REF!="Muy Baja",#REF!="Leve"),CONCATENATE("R9C",#REF!),"")</f>
        <v>#REF!</v>
      </c>
      <c r="N54" s="64" t="e">
        <f>IF(AND(#REF!="Muy Baja",#REF!="Leve"),CONCATENATE("R9C",#REF!),"")</f>
        <v>#REF!</v>
      </c>
      <c r="O54" s="65" t="e">
        <f>IF(AND(#REF!="Muy Baja",#REF!="Leve"),CONCATENATE("R9C",#REF!),"")</f>
        <v>#REF!</v>
      </c>
      <c r="P54" s="63" t="e">
        <f>IF(AND(#REF!="Muy Baja",#REF!="Menor"),CONCATENATE("R9C",#REF!),"")</f>
        <v>#REF!</v>
      </c>
      <c r="Q54" s="64" t="e">
        <f>IF(AND(#REF!="Muy Baja",#REF!="Menor"),CONCATENATE("R9C",#REF!),"")</f>
        <v>#REF!</v>
      </c>
      <c r="R54" s="64" t="e">
        <f>IF(AND(#REF!="Muy Baja",#REF!="Menor"),CONCATENATE("R9C",#REF!),"")</f>
        <v>#REF!</v>
      </c>
      <c r="S54" s="64" t="e">
        <f>IF(AND(#REF!="Muy Baja",#REF!="Menor"),CONCATENATE("R9C",#REF!),"")</f>
        <v>#REF!</v>
      </c>
      <c r="T54" s="64" t="e">
        <f>IF(AND(#REF!="Muy Baja",#REF!="Menor"),CONCATENATE("R9C",#REF!),"")</f>
        <v>#REF!</v>
      </c>
      <c r="U54" s="65" t="e">
        <f>IF(AND(#REF!="Muy Baja",#REF!="Menor"),CONCATENATE("R9C",#REF!),"")</f>
        <v>#REF!</v>
      </c>
      <c r="V54" s="54" t="e">
        <f>IF(AND(#REF!="Muy Baja",#REF!="Moderado"),CONCATENATE("R9C",#REF!),"")</f>
        <v>#REF!</v>
      </c>
      <c r="W54" s="55" t="e">
        <f>IF(AND(#REF!="Muy Baja",#REF!="Moderado"),CONCATENATE("R9C",#REF!),"")</f>
        <v>#REF!</v>
      </c>
      <c r="X54" s="55" t="e">
        <f>IF(AND(#REF!="Muy Baja",#REF!="Moderado"),CONCATENATE("R9C",#REF!),"")</f>
        <v>#REF!</v>
      </c>
      <c r="Y54" s="55" t="e">
        <f>IF(AND(#REF!="Muy Baja",#REF!="Moderado"),CONCATENATE("R9C",#REF!),"")</f>
        <v>#REF!</v>
      </c>
      <c r="Z54" s="55" t="e">
        <f>IF(AND(#REF!="Muy Baja",#REF!="Moderado"),CONCATENATE("R9C",#REF!),"")</f>
        <v>#REF!</v>
      </c>
      <c r="AA54" s="56" t="e">
        <f>IF(AND(#REF!="Muy Baja",#REF!="Moderado"),CONCATENATE("R9C",#REF!),"")</f>
        <v>#REF!</v>
      </c>
      <c r="AB54" s="38" t="e">
        <f>IF(AND(#REF!="Muy Baja",#REF!="Mayor"),CONCATENATE("R9C",#REF!),"")</f>
        <v>#REF!</v>
      </c>
      <c r="AC54" s="39" t="e">
        <f>IF(AND(#REF!="Muy Baja",#REF!="Mayor"),CONCATENATE("R9C",#REF!),"")</f>
        <v>#REF!</v>
      </c>
      <c r="AD54" s="44" t="e">
        <f>IF(AND(#REF!="Muy Baja",#REF!="Mayor"),CONCATENATE("R9C",#REF!),"")</f>
        <v>#REF!</v>
      </c>
      <c r="AE54" s="44" t="e">
        <f>IF(AND(#REF!="Muy Baja",#REF!="Mayor"),CONCATENATE("R9C",#REF!),"")</f>
        <v>#REF!</v>
      </c>
      <c r="AF54" s="44" t="e">
        <f>IF(AND(#REF!="Muy Baja",#REF!="Mayor"),CONCATENATE("R9C",#REF!),"")</f>
        <v>#REF!</v>
      </c>
      <c r="AG54" s="40" t="e">
        <f>IF(AND(#REF!="Muy Baja",#REF!="Mayor"),CONCATENATE("R9C",#REF!),"")</f>
        <v>#REF!</v>
      </c>
      <c r="AH54" s="41" t="e">
        <f>IF(AND(#REF!="Muy Baja",#REF!="Catastrófico"),CONCATENATE("R9C",#REF!),"")</f>
        <v>#REF!</v>
      </c>
      <c r="AI54" s="42" t="e">
        <f>IF(AND(#REF!="Muy Baja",#REF!="Catastrófico"),CONCATENATE("R9C",#REF!),"")</f>
        <v>#REF!</v>
      </c>
      <c r="AJ54" s="42" t="e">
        <f>IF(AND(#REF!="Muy Baja",#REF!="Catastrófico"),CONCATENATE("R9C",#REF!),"")</f>
        <v>#REF!</v>
      </c>
      <c r="AK54" s="42" t="e">
        <f>IF(AND(#REF!="Muy Baja",#REF!="Catastrófico"),CONCATENATE("R9C",#REF!),"")</f>
        <v>#REF!</v>
      </c>
      <c r="AL54" s="42" t="e">
        <f>IF(AND(#REF!="Muy Baja",#REF!="Catastrófico"),CONCATENATE("R9C",#REF!),"")</f>
        <v>#REF!</v>
      </c>
      <c r="AM54" s="43" t="e">
        <f>IF(AND(#REF!="Muy Baja",#REF!="Catastrófico"),CONCATENATE("R9C",#REF!),"")</f>
        <v>#REF!</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191"/>
      <c r="C55" s="191"/>
      <c r="D55" s="192"/>
      <c r="E55" s="294"/>
      <c r="F55" s="295"/>
      <c r="G55" s="295"/>
      <c r="H55" s="295"/>
      <c r="I55" s="309"/>
      <c r="J55" s="66" t="e">
        <f>IF(AND(#REF!="Muy Baja",#REF!="Leve"),CONCATENATE("R10C",#REF!),"")</f>
        <v>#REF!</v>
      </c>
      <c r="K55" s="67" t="e">
        <f>IF(AND(#REF!="Muy Baja",#REF!="Leve"),CONCATENATE("R10C",#REF!),"")</f>
        <v>#REF!</v>
      </c>
      <c r="L55" s="67" t="e">
        <f>IF(AND(#REF!="Muy Baja",#REF!="Leve"),CONCATENATE("R10C",#REF!),"")</f>
        <v>#REF!</v>
      </c>
      <c r="M55" s="67" t="e">
        <f>IF(AND(#REF!="Muy Baja",#REF!="Leve"),CONCATENATE("R10C",#REF!),"")</f>
        <v>#REF!</v>
      </c>
      <c r="N55" s="67" t="e">
        <f>IF(AND(#REF!="Muy Baja",#REF!="Leve"),CONCATENATE("R10C",#REF!),"")</f>
        <v>#REF!</v>
      </c>
      <c r="O55" s="68" t="e">
        <f>IF(AND(#REF!="Muy Baja",#REF!="Leve"),CONCATENATE("R10C",#REF!),"")</f>
        <v>#REF!</v>
      </c>
      <c r="P55" s="66" t="e">
        <f>IF(AND(#REF!="Muy Baja",#REF!="Menor"),CONCATENATE("R10C",#REF!),"")</f>
        <v>#REF!</v>
      </c>
      <c r="Q55" s="67" t="e">
        <f>IF(AND(#REF!="Muy Baja",#REF!="Menor"),CONCATENATE("R10C",#REF!),"")</f>
        <v>#REF!</v>
      </c>
      <c r="R55" s="67" t="e">
        <f>IF(AND(#REF!="Muy Baja",#REF!="Menor"),CONCATENATE("R10C",#REF!),"")</f>
        <v>#REF!</v>
      </c>
      <c r="S55" s="67" t="e">
        <f>IF(AND(#REF!="Muy Baja",#REF!="Menor"),CONCATENATE("R10C",#REF!),"")</f>
        <v>#REF!</v>
      </c>
      <c r="T55" s="67" t="e">
        <f>IF(AND(#REF!="Muy Baja",#REF!="Menor"),CONCATENATE("R10C",#REF!),"")</f>
        <v>#REF!</v>
      </c>
      <c r="U55" s="68" t="e">
        <f>IF(AND(#REF!="Muy Baja",#REF!="Menor"),CONCATENATE("R10C",#REF!),"")</f>
        <v>#REF!</v>
      </c>
      <c r="V55" s="57" t="e">
        <f>IF(AND(#REF!="Muy Baja",#REF!="Moderado"),CONCATENATE("R10C",#REF!),"")</f>
        <v>#REF!</v>
      </c>
      <c r="W55" s="58" t="e">
        <f>IF(AND(#REF!="Muy Baja",#REF!="Moderado"),CONCATENATE("R10C",#REF!),"")</f>
        <v>#REF!</v>
      </c>
      <c r="X55" s="58" t="e">
        <f>IF(AND(#REF!="Muy Baja",#REF!="Moderado"),CONCATENATE("R10C",#REF!),"")</f>
        <v>#REF!</v>
      </c>
      <c r="Y55" s="58" t="e">
        <f>IF(AND(#REF!="Muy Baja",#REF!="Moderado"),CONCATENATE("R10C",#REF!),"")</f>
        <v>#REF!</v>
      </c>
      <c r="Z55" s="58" t="e">
        <f>IF(AND(#REF!="Muy Baja",#REF!="Moderado"),CONCATENATE("R10C",#REF!),"")</f>
        <v>#REF!</v>
      </c>
      <c r="AA55" s="59" t="e">
        <f>IF(AND(#REF!="Muy Baja",#REF!="Moderado"),CONCATENATE("R10C",#REF!),"")</f>
        <v>#REF!</v>
      </c>
      <c r="AB55" s="45" t="e">
        <f>IF(AND(#REF!="Muy Baja",#REF!="Mayor"),CONCATENATE("R10C",#REF!),"")</f>
        <v>#REF!</v>
      </c>
      <c r="AC55" s="46" t="e">
        <f>IF(AND(#REF!="Muy Baja",#REF!="Mayor"),CONCATENATE("R10C",#REF!),"")</f>
        <v>#REF!</v>
      </c>
      <c r="AD55" s="46" t="e">
        <f>IF(AND(#REF!="Muy Baja",#REF!="Mayor"),CONCATENATE("R10C",#REF!),"")</f>
        <v>#REF!</v>
      </c>
      <c r="AE55" s="46" t="e">
        <f>IF(AND(#REF!="Muy Baja",#REF!="Mayor"),CONCATENATE("R10C",#REF!),"")</f>
        <v>#REF!</v>
      </c>
      <c r="AF55" s="46" t="e">
        <f>IF(AND(#REF!="Muy Baja",#REF!="Mayor"),CONCATENATE("R10C",#REF!),"")</f>
        <v>#REF!</v>
      </c>
      <c r="AG55" s="47" t="e">
        <f>IF(AND(#REF!="Muy Baja",#REF!="Mayor"),CONCATENATE("R10C",#REF!),"")</f>
        <v>#REF!</v>
      </c>
      <c r="AH55" s="48" t="e">
        <f>IF(AND(#REF!="Muy Baja",#REF!="Catastrófico"),CONCATENATE("R10C",#REF!),"")</f>
        <v>#REF!</v>
      </c>
      <c r="AI55" s="49" t="e">
        <f>IF(AND(#REF!="Muy Baja",#REF!="Catastrófico"),CONCATENATE("R10C",#REF!),"")</f>
        <v>#REF!</v>
      </c>
      <c r="AJ55" s="49" t="e">
        <f>IF(AND(#REF!="Muy Baja",#REF!="Catastrófico"),CONCATENATE("R10C",#REF!),"")</f>
        <v>#REF!</v>
      </c>
      <c r="AK55" s="49" t="e">
        <f>IF(AND(#REF!="Muy Baja",#REF!="Catastrófico"),CONCATENATE("R10C",#REF!),"")</f>
        <v>#REF!</v>
      </c>
      <c r="AL55" s="49" t="e">
        <f>IF(AND(#REF!="Muy Baja",#REF!="Catastrófico"),CONCATENATE("R10C",#REF!),"")</f>
        <v>#REF!</v>
      </c>
      <c r="AM55" s="50" t="e">
        <f>IF(AND(#REF!="Muy Baja",#REF!="Catastrófico"),CONCATENATE("R10C",#REF!),"")</f>
        <v>#REF!</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288" t="s">
        <v>276</v>
      </c>
      <c r="K56" s="289"/>
      <c r="L56" s="289"/>
      <c r="M56" s="289"/>
      <c r="N56" s="289"/>
      <c r="O56" s="307"/>
      <c r="P56" s="288" t="s">
        <v>277</v>
      </c>
      <c r="Q56" s="289"/>
      <c r="R56" s="289"/>
      <c r="S56" s="289"/>
      <c r="T56" s="289"/>
      <c r="U56" s="307"/>
      <c r="V56" s="288" t="s">
        <v>278</v>
      </c>
      <c r="W56" s="289"/>
      <c r="X56" s="289"/>
      <c r="Y56" s="289"/>
      <c r="Z56" s="289"/>
      <c r="AA56" s="307"/>
      <c r="AB56" s="288" t="s">
        <v>279</v>
      </c>
      <c r="AC56" s="328"/>
      <c r="AD56" s="289"/>
      <c r="AE56" s="289"/>
      <c r="AF56" s="289"/>
      <c r="AG56" s="307"/>
      <c r="AH56" s="288" t="s">
        <v>280</v>
      </c>
      <c r="AI56" s="289"/>
      <c r="AJ56" s="289"/>
      <c r="AK56" s="289"/>
      <c r="AL56" s="289"/>
      <c r="AM56" s="307"/>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292"/>
      <c r="K57" s="293"/>
      <c r="L57" s="293"/>
      <c r="M57" s="293"/>
      <c r="N57" s="293"/>
      <c r="O57" s="308"/>
      <c r="P57" s="292"/>
      <c r="Q57" s="293"/>
      <c r="R57" s="293"/>
      <c r="S57" s="293"/>
      <c r="T57" s="293"/>
      <c r="U57" s="308"/>
      <c r="V57" s="292"/>
      <c r="W57" s="293"/>
      <c r="X57" s="293"/>
      <c r="Y57" s="293"/>
      <c r="Z57" s="293"/>
      <c r="AA57" s="308"/>
      <c r="AB57" s="292"/>
      <c r="AC57" s="293"/>
      <c r="AD57" s="293"/>
      <c r="AE57" s="293"/>
      <c r="AF57" s="293"/>
      <c r="AG57" s="308"/>
      <c r="AH57" s="292"/>
      <c r="AI57" s="293"/>
      <c r="AJ57" s="293"/>
      <c r="AK57" s="293"/>
      <c r="AL57" s="293"/>
      <c r="AM57" s="308"/>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292"/>
      <c r="K58" s="293"/>
      <c r="L58" s="293"/>
      <c r="M58" s="293"/>
      <c r="N58" s="293"/>
      <c r="O58" s="308"/>
      <c r="P58" s="292"/>
      <c r="Q58" s="293"/>
      <c r="R58" s="293"/>
      <c r="S58" s="293"/>
      <c r="T58" s="293"/>
      <c r="U58" s="308"/>
      <c r="V58" s="292"/>
      <c r="W58" s="293"/>
      <c r="X58" s="293"/>
      <c r="Y58" s="293"/>
      <c r="Z58" s="293"/>
      <c r="AA58" s="308"/>
      <c r="AB58" s="292"/>
      <c r="AC58" s="293"/>
      <c r="AD58" s="293"/>
      <c r="AE58" s="293"/>
      <c r="AF58" s="293"/>
      <c r="AG58" s="308"/>
      <c r="AH58" s="292"/>
      <c r="AI58" s="293"/>
      <c r="AJ58" s="293"/>
      <c r="AK58" s="293"/>
      <c r="AL58" s="293"/>
      <c r="AM58" s="308"/>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292"/>
      <c r="K59" s="293"/>
      <c r="L59" s="293"/>
      <c r="M59" s="293"/>
      <c r="N59" s="293"/>
      <c r="O59" s="308"/>
      <c r="P59" s="292"/>
      <c r="Q59" s="293"/>
      <c r="R59" s="293"/>
      <c r="S59" s="293"/>
      <c r="T59" s="293"/>
      <c r="U59" s="308"/>
      <c r="V59" s="292"/>
      <c r="W59" s="293"/>
      <c r="X59" s="293"/>
      <c r="Y59" s="293"/>
      <c r="Z59" s="293"/>
      <c r="AA59" s="308"/>
      <c r="AB59" s="292"/>
      <c r="AC59" s="293"/>
      <c r="AD59" s="293"/>
      <c r="AE59" s="293"/>
      <c r="AF59" s="293"/>
      <c r="AG59" s="308"/>
      <c r="AH59" s="292"/>
      <c r="AI59" s="293"/>
      <c r="AJ59" s="293"/>
      <c r="AK59" s="293"/>
      <c r="AL59" s="293"/>
      <c r="AM59" s="308"/>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292"/>
      <c r="K60" s="293"/>
      <c r="L60" s="293"/>
      <c r="M60" s="293"/>
      <c r="N60" s="293"/>
      <c r="O60" s="308"/>
      <c r="P60" s="292"/>
      <c r="Q60" s="293"/>
      <c r="R60" s="293"/>
      <c r="S60" s="293"/>
      <c r="T60" s="293"/>
      <c r="U60" s="308"/>
      <c r="V60" s="292"/>
      <c r="W60" s="293"/>
      <c r="X60" s="293"/>
      <c r="Y60" s="293"/>
      <c r="Z60" s="293"/>
      <c r="AA60" s="308"/>
      <c r="AB60" s="292"/>
      <c r="AC60" s="293"/>
      <c r="AD60" s="293"/>
      <c r="AE60" s="293"/>
      <c r="AF60" s="293"/>
      <c r="AG60" s="308"/>
      <c r="AH60" s="292"/>
      <c r="AI60" s="293"/>
      <c r="AJ60" s="293"/>
      <c r="AK60" s="293"/>
      <c r="AL60" s="293"/>
      <c r="AM60" s="308"/>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294"/>
      <c r="K61" s="295"/>
      <c r="L61" s="295"/>
      <c r="M61" s="295"/>
      <c r="N61" s="295"/>
      <c r="O61" s="309"/>
      <c r="P61" s="294"/>
      <c r="Q61" s="295"/>
      <c r="R61" s="295"/>
      <c r="S61" s="295"/>
      <c r="T61" s="295"/>
      <c r="U61" s="309"/>
      <c r="V61" s="294"/>
      <c r="W61" s="295"/>
      <c r="X61" s="295"/>
      <c r="Y61" s="295"/>
      <c r="Z61" s="295"/>
      <c r="AA61" s="309"/>
      <c r="AB61" s="294"/>
      <c r="AC61" s="295"/>
      <c r="AD61" s="295"/>
      <c r="AE61" s="295"/>
      <c r="AF61" s="295"/>
      <c r="AG61" s="309"/>
      <c r="AH61" s="294"/>
      <c r="AI61" s="295"/>
      <c r="AJ61" s="295"/>
      <c r="AK61" s="295"/>
      <c r="AL61" s="295"/>
      <c r="AM61" s="309"/>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0"/>
      <c r="AV63" s="70"/>
      <c r="AW63" s="70"/>
      <c r="AX63" s="70"/>
      <c r="AY63" s="70"/>
      <c r="AZ63" s="70"/>
      <c r="BA63" s="70"/>
      <c r="BB63" s="70"/>
      <c r="BC63" s="70"/>
      <c r="BD63" s="70"/>
      <c r="BE63" s="70"/>
      <c r="BF63" s="70"/>
      <c r="BG63" s="70"/>
      <c r="BH63" s="70"/>
    </row>
    <row r="64" spans="1:80" ht="15" customHeight="1" x14ac:dyDescent="0.25">
      <c r="A64" s="70"/>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AK55"/>
  <sheetViews>
    <sheetView zoomScale="90" zoomScaleNormal="90" workbookViewId="0">
      <selection activeCell="B4" sqref="B4:D8"/>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70"/>
      <c r="B1" s="329" t="s">
        <v>282</v>
      </c>
      <c r="C1" s="329"/>
      <c r="D1" s="329"/>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3"/>
      <c r="C3" s="4" t="s">
        <v>283</v>
      </c>
      <c r="D3" s="4" t="s">
        <v>244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5" t="s">
        <v>284</v>
      </c>
      <c r="C4" s="6" t="s">
        <v>215</v>
      </c>
      <c r="D4" s="7">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8" t="s">
        <v>245</v>
      </c>
      <c r="C5" s="9" t="s">
        <v>113</v>
      </c>
      <c r="D5" s="10">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1" t="s">
        <v>285</v>
      </c>
      <c r="C6" s="9" t="s">
        <v>132</v>
      </c>
      <c r="D6" s="10">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2" t="s">
        <v>286</v>
      </c>
      <c r="C7" s="9" t="s">
        <v>287</v>
      </c>
      <c r="D7" s="10">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3" t="s">
        <v>288</v>
      </c>
      <c r="C8" s="9" t="s">
        <v>289</v>
      </c>
      <c r="D8" s="10">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83"/>
      <c r="C9" s="83"/>
      <c r="D9" s="83"/>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84"/>
      <c r="C10" s="83"/>
      <c r="D10" s="83"/>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83"/>
      <c r="C11" s="83"/>
      <c r="D11" s="83"/>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83"/>
      <c r="C12" s="83"/>
      <c r="D12" s="83"/>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83"/>
      <c r="C13" s="83"/>
      <c r="D13" s="83"/>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83"/>
      <c r="C14" s="83"/>
      <c r="D14" s="83"/>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83"/>
      <c r="C15" s="83"/>
      <c r="D15" s="83"/>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83"/>
      <c r="C16" s="83"/>
      <c r="D16" s="83"/>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83"/>
      <c r="C17" s="83"/>
      <c r="D17" s="83"/>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83"/>
      <c r="C18" s="83"/>
      <c r="D18" s="83"/>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6" tint="-0.249977111117893"/>
  </sheetPr>
  <dimension ref="A1:U232"/>
  <sheetViews>
    <sheetView zoomScale="60" zoomScaleNormal="60" workbookViewId="0">
      <selection activeCell="C7" sqref="C7"/>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0"/>
      <c r="B1" s="330" t="s">
        <v>290</v>
      </c>
      <c r="C1" s="330"/>
      <c r="D1" s="330"/>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60" x14ac:dyDescent="0.25">
      <c r="A3" s="70"/>
      <c r="B3" s="80"/>
      <c r="C3" s="22" t="s">
        <v>291</v>
      </c>
      <c r="D3" s="22" t="s">
        <v>292</v>
      </c>
      <c r="E3" s="70"/>
      <c r="F3" s="70"/>
      <c r="G3" s="70"/>
      <c r="H3" s="70"/>
      <c r="I3" s="70"/>
      <c r="J3" s="70"/>
      <c r="K3" s="70"/>
      <c r="L3" s="70"/>
      <c r="M3" s="70"/>
      <c r="N3" s="70"/>
      <c r="O3" s="70"/>
      <c r="P3" s="70"/>
      <c r="Q3" s="70"/>
      <c r="R3" s="70"/>
      <c r="S3" s="70"/>
      <c r="T3" s="70"/>
      <c r="U3" s="70"/>
    </row>
    <row r="4" spans="1:21" ht="33.75" x14ac:dyDescent="0.25">
      <c r="A4" s="79" t="s">
        <v>293</v>
      </c>
      <c r="B4" s="25" t="s">
        <v>294</v>
      </c>
      <c r="C4" s="30" t="s">
        <v>295</v>
      </c>
      <c r="D4" s="23" t="s">
        <v>296</v>
      </c>
      <c r="E4" s="70"/>
      <c r="F4" s="70"/>
      <c r="G4" s="70"/>
      <c r="H4" s="70"/>
      <c r="I4" s="70"/>
      <c r="J4" s="70"/>
      <c r="K4" s="70"/>
      <c r="L4" s="70"/>
      <c r="M4" s="70"/>
      <c r="N4" s="70"/>
      <c r="O4" s="70"/>
      <c r="P4" s="70"/>
      <c r="Q4" s="70"/>
      <c r="R4" s="70"/>
      <c r="S4" s="70"/>
      <c r="T4" s="70"/>
      <c r="U4" s="70"/>
    </row>
    <row r="5" spans="1:21" ht="101.25" x14ac:dyDescent="0.25">
      <c r="A5" s="79" t="s">
        <v>246</v>
      </c>
      <c r="B5" s="26" t="s">
        <v>297</v>
      </c>
      <c r="C5" s="31" t="s">
        <v>298</v>
      </c>
      <c r="D5" s="24" t="s">
        <v>299</v>
      </c>
      <c r="E5" s="70"/>
      <c r="F5" s="70"/>
      <c r="G5" s="70"/>
      <c r="H5" s="70"/>
      <c r="I5" s="70"/>
      <c r="J5" s="70"/>
      <c r="K5" s="70"/>
      <c r="L5" s="70"/>
      <c r="M5" s="70"/>
      <c r="N5" s="70"/>
      <c r="O5" s="70"/>
      <c r="P5" s="70"/>
      <c r="Q5" s="70"/>
      <c r="R5" s="70"/>
      <c r="S5" s="70"/>
      <c r="T5" s="70"/>
      <c r="U5" s="70"/>
    </row>
    <row r="6" spans="1:21" ht="67.5" x14ac:dyDescent="0.25">
      <c r="A6" s="79" t="s">
        <v>247</v>
      </c>
      <c r="B6" s="27" t="s">
        <v>300</v>
      </c>
      <c r="C6" s="31" t="s">
        <v>301</v>
      </c>
      <c r="D6" s="24" t="s">
        <v>302</v>
      </c>
      <c r="E6" s="70"/>
      <c r="F6" s="70"/>
      <c r="G6" s="70"/>
      <c r="H6" s="70"/>
      <c r="I6" s="70"/>
      <c r="J6" s="70"/>
      <c r="K6" s="70"/>
      <c r="L6" s="70"/>
      <c r="M6" s="70"/>
      <c r="N6" s="70"/>
      <c r="O6" s="70"/>
      <c r="P6" s="70"/>
      <c r="Q6" s="70"/>
      <c r="R6" s="70"/>
      <c r="S6" s="70"/>
      <c r="T6" s="70"/>
      <c r="U6" s="70"/>
    </row>
    <row r="7" spans="1:21" ht="101.25" x14ac:dyDescent="0.25">
      <c r="A7" s="79" t="s">
        <v>303</v>
      </c>
      <c r="B7" s="28" t="s">
        <v>304</v>
      </c>
      <c r="C7" s="31" t="s">
        <v>305</v>
      </c>
      <c r="D7" s="24" t="s">
        <v>306</v>
      </c>
      <c r="E7" s="70"/>
      <c r="F7" s="70"/>
      <c r="G7" s="70"/>
      <c r="H7" s="70"/>
      <c r="I7" s="70"/>
      <c r="J7" s="70"/>
      <c r="K7" s="70"/>
      <c r="L7" s="70"/>
      <c r="M7" s="70"/>
      <c r="N7" s="70"/>
      <c r="O7" s="70"/>
      <c r="P7" s="70"/>
      <c r="Q7" s="70"/>
      <c r="R7" s="70"/>
      <c r="S7" s="70"/>
      <c r="T7" s="70"/>
      <c r="U7" s="70"/>
    </row>
    <row r="8" spans="1:21" ht="67.5" x14ac:dyDescent="0.25">
      <c r="A8" s="79" t="s">
        <v>307</v>
      </c>
      <c r="B8" s="29" t="s">
        <v>308</v>
      </c>
      <c r="C8" s="31" t="s">
        <v>309</v>
      </c>
      <c r="D8" s="24" t="s">
        <v>310</v>
      </c>
      <c r="E8" s="70"/>
      <c r="F8" s="70"/>
      <c r="G8" s="70"/>
      <c r="H8" s="70"/>
      <c r="I8" s="70"/>
      <c r="J8" s="70"/>
      <c r="K8" s="70"/>
      <c r="L8" s="70"/>
      <c r="M8" s="70"/>
      <c r="N8" s="70"/>
      <c r="O8" s="70"/>
      <c r="P8" s="70"/>
      <c r="Q8" s="70"/>
      <c r="R8" s="70"/>
      <c r="S8" s="70"/>
      <c r="T8" s="70"/>
      <c r="U8" s="70"/>
    </row>
    <row r="9" spans="1:21" ht="20.25" x14ac:dyDescent="0.25">
      <c r="A9" s="79"/>
      <c r="B9" s="79"/>
      <c r="C9" s="81"/>
      <c r="D9" s="81"/>
      <c r="E9" s="70"/>
      <c r="F9" s="70"/>
      <c r="G9" s="70"/>
      <c r="H9" s="70"/>
      <c r="I9" s="70"/>
      <c r="J9" s="70"/>
      <c r="K9" s="70"/>
      <c r="L9" s="70"/>
      <c r="M9" s="70"/>
      <c r="N9" s="70"/>
      <c r="O9" s="70"/>
      <c r="P9" s="70"/>
      <c r="Q9" s="70"/>
      <c r="R9" s="70"/>
      <c r="S9" s="70"/>
      <c r="T9" s="70"/>
      <c r="U9" s="70"/>
    </row>
    <row r="10" spans="1:21" ht="16.5" x14ac:dyDescent="0.25">
      <c r="A10" s="79"/>
      <c r="B10" s="82"/>
      <c r="C10" s="82"/>
      <c r="D10" s="82"/>
      <c r="E10" s="70"/>
      <c r="F10" s="70"/>
      <c r="G10" s="70"/>
      <c r="H10" s="70"/>
      <c r="I10" s="70"/>
      <c r="J10" s="70"/>
      <c r="K10" s="70"/>
      <c r="L10" s="70"/>
      <c r="M10" s="70"/>
      <c r="N10" s="70"/>
      <c r="O10" s="70"/>
      <c r="P10" s="70"/>
      <c r="Q10" s="70"/>
      <c r="R10" s="70"/>
      <c r="S10" s="70"/>
      <c r="T10" s="70"/>
      <c r="U10" s="70"/>
    </row>
    <row r="11" spans="1:21" x14ac:dyDescent="0.25">
      <c r="A11" s="79"/>
      <c r="B11" s="79" t="s">
        <v>311</v>
      </c>
      <c r="C11" s="79" t="s">
        <v>312</v>
      </c>
      <c r="D11" s="79" t="s">
        <v>243</v>
      </c>
      <c r="E11" s="70"/>
      <c r="F11" s="70"/>
      <c r="G11" s="70"/>
      <c r="H11" s="70"/>
      <c r="I11" s="70"/>
      <c r="J11" s="70"/>
      <c r="K11" s="70"/>
      <c r="L11" s="70"/>
      <c r="M11" s="70"/>
      <c r="N11" s="70"/>
      <c r="O11" s="70"/>
      <c r="P11" s="70"/>
      <c r="Q11" s="70"/>
      <c r="R11" s="70"/>
      <c r="S11" s="70"/>
      <c r="T11" s="70"/>
      <c r="U11" s="70"/>
    </row>
    <row r="12" spans="1:21" x14ac:dyDescent="0.25">
      <c r="A12" s="79"/>
      <c r="B12" s="79" t="s">
        <v>313</v>
      </c>
      <c r="C12" s="79" t="s">
        <v>314</v>
      </c>
      <c r="D12" s="79" t="s">
        <v>216</v>
      </c>
      <c r="E12" s="70"/>
      <c r="F12" s="70"/>
      <c r="G12" s="70"/>
      <c r="H12" s="70"/>
      <c r="I12" s="70"/>
      <c r="J12" s="70"/>
      <c r="K12" s="70"/>
      <c r="L12" s="70"/>
      <c r="M12" s="70"/>
      <c r="N12" s="70"/>
      <c r="O12" s="70"/>
      <c r="P12" s="70"/>
      <c r="Q12" s="70"/>
      <c r="R12" s="70"/>
      <c r="S12" s="70"/>
      <c r="T12" s="70"/>
      <c r="U12" s="70"/>
    </row>
    <row r="13" spans="1:21" x14ac:dyDescent="0.25">
      <c r="A13" s="79"/>
      <c r="B13" s="79"/>
      <c r="C13" s="79" t="s">
        <v>315</v>
      </c>
      <c r="D13" s="79" t="s">
        <v>114</v>
      </c>
      <c r="E13" s="70"/>
      <c r="F13" s="70"/>
      <c r="G13" s="70"/>
      <c r="H13" s="70"/>
      <c r="I13" s="70"/>
      <c r="J13" s="70"/>
      <c r="K13" s="70"/>
      <c r="L13" s="70"/>
      <c r="M13" s="70"/>
      <c r="N13" s="70"/>
      <c r="O13" s="70"/>
      <c r="P13" s="70"/>
      <c r="Q13" s="70"/>
      <c r="R13" s="70"/>
      <c r="S13" s="70"/>
      <c r="T13" s="70"/>
      <c r="U13" s="70"/>
    </row>
    <row r="14" spans="1:21" x14ac:dyDescent="0.25">
      <c r="A14" s="79"/>
      <c r="B14" s="79"/>
      <c r="C14" s="79" t="s">
        <v>316</v>
      </c>
      <c r="D14" s="79" t="s">
        <v>317</v>
      </c>
      <c r="E14" s="70"/>
      <c r="F14" s="70"/>
      <c r="G14" s="70"/>
      <c r="H14" s="70"/>
      <c r="I14" s="70"/>
      <c r="J14" s="70"/>
      <c r="K14" s="70"/>
      <c r="L14" s="70"/>
      <c r="M14" s="70"/>
      <c r="N14" s="70"/>
      <c r="O14" s="70"/>
      <c r="P14" s="70"/>
      <c r="Q14" s="70"/>
      <c r="R14" s="70"/>
      <c r="S14" s="70"/>
      <c r="T14" s="70"/>
      <c r="U14" s="70"/>
    </row>
    <row r="15" spans="1:21" x14ac:dyDescent="0.25">
      <c r="A15" s="79"/>
      <c r="B15" s="79"/>
      <c r="C15" s="79" t="s">
        <v>318</v>
      </c>
      <c r="D15" s="79" t="s">
        <v>133</v>
      </c>
      <c r="E15" s="70"/>
      <c r="F15" s="70"/>
      <c r="G15" s="70"/>
      <c r="H15" s="70"/>
      <c r="I15" s="70"/>
      <c r="J15" s="70"/>
      <c r="K15" s="70"/>
      <c r="L15" s="70"/>
      <c r="M15" s="70"/>
      <c r="N15" s="70"/>
      <c r="O15" s="70"/>
      <c r="P15" s="70"/>
      <c r="Q15" s="70"/>
      <c r="R15" s="70"/>
      <c r="S15" s="70"/>
      <c r="T15" s="70"/>
      <c r="U15" s="70"/>
    </row>
    <row r="16" spans="1:21" x14ac:dyDescent="0.25">
      <c r="A16" s="79"/>
      <c r="B16" s="79"/>
      <c r="C16" s="79"/>
      <c r="D16" s="79"/>
      <c r="E16" s="70"/>
      <c r="F16" s="70"/>
      <c r="G16" s="70"/>
      <c r="H16" s="70"/>
      <c r="I16" s="70"/>
      <c r="J16" s="70"/>
      <c r="K16" s="70"/>
      <c r="L16" s="70"/>
      <c r="M16" s="70"/>
      <c r="N16" s="70"/>
      <c r="O16" s="70"/>
    </row>
    <row r="17" spans="1:15" x14ac:dyDescent="0.25">
      <c r="A17" s="79"/>
      <c r="B17" s="79"/>
      <c r="C17" s="79"/>
      <c r="D17" s="79"/>
      <c r="E17" s="70"/>
      <c r="F17" s="70"/>
      <c r="G17" s="70"/>
      <c r="H17" s="70"/>
      <c r="I17" s="70"/>
      <c r="J17" s="70"/>
      <c r="K17" s="70"/>
      <c r="L17" s="70"/>
      <c r="M17" s="70"/>
      <c r="N17" s="70"/>
      <c r="O17" s="70"/>
    </row>
    <row r="18" spans="1:15" x14ac:dyDescent="0.25">
      <c r="A18" s="79"/>
      <c r="B18" s="83"/>
      <c r="C18" s="83"/>
      <c r="D18" s="83"/>
      <c r="E18" s="70"/>
      <c r="F18" s="70"/>
      <c r="G18" s="70"/>
      <c r="H18" s="70"/>
      <c r="I18" s="70"/>
      <c r="J18" s="70"/>
      <c r="K18" s="70"/>
      <c r="L18" s="70"/>
      <c r="M18" s="70"/>
      <c r="N18" s="70"/>
      <c r="O18" s="70"/>
    </row>
    <row r="19" spans="1:15" x14ac:dyDescent="0.25">
      <c r="A19" s="79"/>
      <c r="B19" s="83"/>
      <c r="C19" s="83"/>
      <c r="D19" s="83"/>
      <c r="E19" s="70"/>
      <c r="F19" s="70"/>
      <c r="G19" s="70"/>
      <c r="H19" s="70"/>
      <c r="I19" s="70"/>
      <c r="J19" s="70"/>
      <c r="K19" s="70"/>
      <c r="L19" s="70"/>
      <c r="M19" s="70"/>
      <c r="N19" s="70"/>
      <c r="O19" s="70"/>
    </row>
    <row r="20" spans="1:15" x14ac:dyDescent="0.25">
      <c r="A20" s="79"/>
      <c r="B20" s="83"/>
      <c r="C20" s="83"/>
      <c r="D20" s="83"/>
      <c r="E20" s="70"/>
      <c r="F20" s="70"/>
      <c r="G20" s="70"/>
      <c r="H20" s="70"/>
      <c r="I20" s="70"/>
      <c r="J20" s="70"/>
      <c r="K20" s="70"/>
      <c r="L20" s="70"/>
      <c r="M20" s="70"/>
      <c r="N20" s="70"/>
      <c r="O20" s="70"/>
    </row>
    <row r="21" spans="1:15" x14ac:dyDescent="0.25">
      <c r="A21" s="79"/>
      <c r="B21" s="83"/>
      <c r="C21" s="83"/>
      <c r="D21" s="83"/>
      <c r="E21" s="70"/>
      <c r="F21" s="70"/>
      <c r="G21" s="70"/>
      <c r="H21" s="70"/>
      <c r="I21" s="70"/>
      <c r="J21" s="70"/>
      <c r="K21" s="70"/>
      <c r="L21" s="70"/>
      <c r="M21" s="70"/>
      <c r="N21" s="70"/>
      <c r="O21" s="70"/>
    </row>
    <row r="22" spans="1:15" ht="20.25" x14ac:dyDescent="0.25">
      <c r="A22" s="79"/>
      <c r="B22" s="79"/>
      <c r="C22" s="81"/>
      <c r="D22" s="81"/>
      <c r="E22" s="70"/>
      <c r="F22" s="70"/>
      <c r="G22" s="70"/>
      <c r="H22" s="70"/>
      <c r="I22" s="70"/>
      <c r="J22" s="70"/>
      <c r="K22" s="70"/>
      <c r="L22" s="70"/>
      <c r="M22" s="70"/>
      <c r="N22" s="70"/>
      <c r="O22" s="70"/>
    </row>
    <row r="23" spans="1:15" ht="20.25" x14ac:dyDescent="0.25">
      <c r="A23" s="79"/>
      <c r="B23" s="79"/>
      <c r="C23" s="81"/>
      <c r="D23" s="81"/>
      <c r="E23" s="70"/>
      <c r="F23" s="70"/>
      <c r="G23" s="70"/>
      <c r="H23" s="70"/>
      <c r="I23" s="70"/>
      <c r="J23" s="70"/>
      <c r="K23" s="70"/>
      <c r="L23" s="70"/>
      <c r="M23" s="70"/>
      <c r="N23" s="70"/>
      <c r="O23" s="70"/>
    </row>
    <row r="24" spans="1:15" ht="20.25" x14ac:dyDescent="0.25">
      <c r="A24" s="79"/>
      <c r="B24" s="79"/>
      <c r="C24" s="81"/>
      <c r="D24" s="81"/>
      <c r="E24" s="70"/>
      <c r="F24" s="70"/>
      <c r="G24" s="70"/>
      <c r="H24" s="70"/>
      <c r="I24" s="70"/>
      <c r="J24" s="70"/>
      <c r="K24" s="70"/>
      <c r="L24" s="70"/>
      <c r="M24" s="70"/>
      <c r="N24" s="70"/>
      <c r="O24" s="70"/>
    </row>
    <row r="25" spans="1:15" ht="20.25" x14ac:dyDescent="0.25">
      <c r="A25" s="79"/>
      <c r="B25" s="79"/>
      <c r="C25" s="81"/>
      <c r="D25" s="81"/>
      <c r="E25" s="70"/>
      <c r="F25" s="70"/>
      <c r="G25" s="70"/>
      <c r="H25" s="70"/>
      <c r="I25" s="70"/>
      <c r="J25" s="70"/>
      <c r="K25" s="70"/>
      <c r="L25" s="70"/>
      <c r="M25" s="70"/>
      <c r="N25" s="70"/>
      <c r="O25" s="70"/>
    </row>
    <row r="26" spans="1:15" ht="20.25" x14ac:dyDescent="0.25">
      <c r="A26" s="79"/>
      <c r="B26" s="79"/>
      <c r="C26" s="81"/>
      <c r="D26" s="81"/>
      <c r="E26" s="70"/>
      <c r="F26" s="70"/>
      <c r="G26" s="70"/>
      <c r="H26" s="70"/>
      <c r="I26" s="70"/>
      <c r="J26" s="70"/>
      <c r="K26" s="70"/>
      <c r="L26" s="70"/>
      <c r="M26" s="70"/>
      <c r="N26" s="70"/>
      <c r="O26" s="70"/>
    </row>
    <row r="27" spans="1:15" ht="20.25" x14ac:dyDescent="0.25">
      <c r="A27" s="79"/>
      <c r="B27" s="79"/>
      <c r="C27" s="81"/>
      <c r="D27" s="81"/>
      <c r="E27" s="70"/>
      <c r="F27" s="70"/>
      <c r="G27" s="70"/>
      <c r="H27" s="70"/>
      <c r="I27" s="70"/>
      <c r="J27" s="70"/>
      <c r="K27" s="70"/>
      <c r="L27" s="70"/>
      <c r="M27" s="70"/>
      <c r="N27" s="70"/>
      <c r="O27" s="70"/>
    </row>
    <row r="28" spans="1:15" ht="20.25" x14ac:dyDescent="0.25">
      <c r="A28" s="79"/>
      <c r="B28" s="79"/>
      <c r="C28" s="81"/>
      <c r="D28" s="81"/>
      <c r="E28" s="70"/>
      <c r="F28" s="70"/>
      <c r="G28" s="70"/>
      <c r="H28" s="70"/>
      <c r="I28" s="70"/>
      <c r="J28" s="70"/>
      <c r="K28" s="70"/>
      <c r="L28" s="70"/>
      <c r="M28" s="70"/>
      <c r="N28" s="70"/>
      <c r="O28" s="70"/>
    </row>
    <row r="29" spans="1:15" ht="20.25" x14ac:dyDescent="0.25">
      <c r="A29" s="79"/>
      <c r="B29" s="79"/>
      <c r="C29" s="81"/>
      <c r="D29" s="81"/>
      <c r="E29" s="70"/>
      <c r="F29" s="70"/>
      <c r="G29" s="70"/>
      <c r="H29" s="70"/>
      <c r="I29" s="70"/>
      <c r="J29" s="70"/>
      <c r="K29" s="70"/>
      <c r="L29" s="70"/>
      <c r="M29" s="70"/>
      <c r="N29" s="70"/>
      <c r="O29" s="70"/>
    </row>
    <row r="30" spans="1:15" ht="20.25" x14ac:dyDescent="0.25">
      <c r="A30" s="79"/>
      <c r="B30" s="79"/>
      <c r="C30" s="81"/>
      <c r="D30" s="81"/>
      <c r="E30" s="70"/>
      <c r="F30" s="70"/>
      <c r="G30" s="70"/>
      <c r="H30" s="70"/>
      <c r="I30" s="70"/>
      <c r="J30" s="70"/>
      <c r="K30" s="70"/>
      <c r="L30" s="70"/>
      <c r="M30" s="70"/>
      <c r="N30" s="70"/>
      <c r="O30" s="70"/>
    </row>
    <row r="31" spans="1:15" ht="20.25" x14ac:dyDescent="0.25">
      <c r="A31" s="79"/>
      <c r="B31" s="79"/>
      <c r="C31" s="81"/>
      <c r="D31" s="81"/>
      <c r="E31" s="70"/>
      <c r="F31" s="70"/>
      <c r="G31" s="70"/>
      <c r="H31" s="70"/>
      <c r="I31" s="70"/>
      <c r="J31" s="70"/>
      <c r="K31" s="70"/>
      <c r="L31" s="70"/>
      <c r="M31" s="70"/>
      <c r="N31" s="70"/>
      <c r="O31" s="70"/>
    </row>
    <row r="32" spans="1:15" ht="20.25" x14ac:dyDescent="0.25">
      <c r="A32" s="79"/>
      <c r="B32" s="79"/>
      <c r="C32" s="81"/>
      <c r="D32" s="81"/>
      <c r="E32" s="70"/>
      <c r="F32" s="70"/>
      <c r="G32" s="70"/>
      <c r="H32" s="70"/>
      <c r="I32" s="70"/>
      <c r="J32" s="70"/>
      <c r="K32" s="70"/>
      <c r="L32" s="70"/>
      <c r="M32" s="70"/>
      <c r="N32" s="70"/>
      <c r="O32" s="70"/>
    </row>
    <row r="33" spans="1:15" ht="20.25" x14ac:dyDescent="0.25">
      <c r="A33" s="79"/>
      <c r="B33" s="79"/>
      <c r="C33" s="81"/>
      <c r="D33" s="81"/>
      <c r="E33" s="70"/>
      <c r="F33" s="70"/>
      <c r="G33" s="70"/>
      <c r="H33" s="70"/>
      <c r="I33" s="70"/>
      <c r="J33" s="70"/>
      <c r="K33" s="70"/>
      <c r="L33" s="70"/>
      <c r="M33" s="70"/>
      <c r="N33" s="70"/>
      <c r="O33" s="70"/>
    </row>
    <row r="34" spans="1:15" ht="20.25" x14ac:dyDescent="0.25">
      <c r="A34" s="79"/>
      <c r="B34" s="79"/>
      <c r="C34" s="81"/>
      <c r="D34" s="81"/>
      <c r="E34" s="70"/>
      <c r="F34" s="70"/>
      <c r="G34" s="70"/>
      <c r="H34" s="70"/>
      <c r="I34" s="70"/>
      <c r="J34" s="70"/>
      <c r="K34" s="70"/>
      <c r="L34" s="70"/>
      <c r="M34" s="70"/>
      <c r="N34" s="70"/>
      <c r="O34" s="70"/>
    </row>
    <row r="35" spans="1:15" ht="20.25" x14ac:dyDescent="0.25">
      <c r="A35" s="79"/>
      <c r="B35" s="79"/>
      <c r="C35" s="81"/>
      <c r="D35" s="81"/>
      <c r="E35" s="70"/>
      <c r="F35" s="70"/>
      <c r="G35" s="70"/>
      <c r="H35" s="70"/>
      <c r="I35" s="70"/>
      <c r="J35" s="70"/>
      <c r="K35" s="70"/>
      <c r="L35" s="70"/>
      <c r="M35" s="70"/>
      <c r="N35" s="70"/>
      <c r="O35" s="70"/>
    </row>
    <row r="36" spans="1:15" ht="20.25" x14ac:dyDescent="0.25">
      <c r="A36" s="79"/>
      <c r="B36" s="79"/>
      <c r="C36" s="81"/>
      <c r="D36" s="81"/>
      <c r="E36" s="70"/>
      <c r="F36" s="70"/>
      <c r="G36" s="70"/>
      <c r="H36" s="70"/>
      <c r="I36" s="70"/>
      <c r="J36" s="70"/>
      <c r="K36" s="70"/>
      <c r="L36" s="70"/>
      <c r="M36" s="70"/>
      <c r="N36" s="70"/>
      <c r="O36" s="70"/>
    </row>
    <row r="37" spans="1:15" ht="20.25" x14ac:dyDescent="0.25">
      <c r="A37" s="79"/>
      <c r="B37" s="79"/>
      <c r="C37" s="81"/>
      <c r="D37" s="81"/>
      <c r="E37" s="70"/>
      <c r="F37" s="70"/>
      <c r="G37" s="70"/>
      <c r="H37" s="70"/>
      <c r="I37" s="70"/>
      <c r="J37" s="70"/>
      <c r="K37" s="70"/>
      <c r="L37" s="70"/>
      <c r="M37" s="70"/>
      <c r="N37" s="70"/>
      <c r="O37" s="70"/>
    </row>
    <row r="38" spans="1:15" ht="20.25" x14ac:dyDescent="0.25">
      <c r="A38" s="79"/>
      <c r="B38" s="79"/>
      <c r="C38" s="81"/>
      <c r="D38" s="81"/>
      <c r="E38" s="70"/>
      <c r="F38" s="70"/>
      <c r="G38" s="70"/>
      <c r="H38" s="70"/>
      <c r="I38" s="70"/>
      <c r="J38" s="70"/>
      <c r="K38" s="70"/>
      <c r="L38" s="70"/>
      <c r="M38" s="70"/>
      <c r="N38" s="70"/>
      <c r="O38" s="70"/>
    </row>
    <row r="39" spans="1:15" ht="20.25" x14ac:dyDescent="0.25">
      <c r="A39" s="79"/>
      <c r="B39" s="79"/>
      <c r="C39" s="81"/>
      <c r="D39" s="81"/>
      <c r="E39" s="70"/>
      <c r="F39" s="70"/>
      <c r="G39" s="70"/>
      <c r="H39" s="70"/>
      <c r="I39" s="70"/>
      <c r="J39" s="70"/>
      <c r="K39" s="70"/>
      <c r="L39" s="70"/>
      <c r="M39" s="70"/>
      <c r="N39" s="70"/>
      <c r="O39" s="70"/>
    </row>
    <row r="40" spans="1:15" ht="20.25" x14ac:dyDescent="0.25">
      <c r="A40" s="79"/>
      <c r="B40" s="79"/>
      <c r="C40" s="81"/>
      <c r="D40" s="81"/>
      <c r="E40" s="70"/>
      <c r="F40" s="70"/>
      <c r="G40" s="70"/>
      <c r="H40" s="70"/>
      <c r="I40" s="70"/>
      <c r="J40" s="70"/>
      <c r="K40" s="70"/>
      <c r="L40" s="70"/>
      <c r="M40" s="70"/>
      <c r="N40" s="70"/>
      <c r="O40" s="70"/>
    </row>
    <row r="41" spans="1:15" ht="20.25" x14ac:dyDescent="0.25">
      <c r="A41" s="79"/>
      <c r="B41" s="79"/>
      <c r="C41" s="81"/>
      <c r="D41" s="81"/>
      <c r="E41" s="70"/>
      <c r="F41" s="70"/>
      <c r="G41" s="70"/>
      <c r="H41" s="70"/>
      <c r="I41" s="70"/>
      <c r="J41" s="70"/>
      <c r="K41" s="70"/>
      <c r="L41" s="70"/>
      <c r="M41" s="70"/>
      <c r="N41" s="70"/>
      <c r="O41" s="70"/>
    </row>
    <row r="42" spans="1:15" ht="20.25" x14ac:dyDescent="0.25">
      <c r="A42" s="79"/>
      <c r="B42" s="79"/>
      <c r="C42" s="81"/>
      <c r="D42" s="81"/>
      <c r="E42" s="70"/>
      <c r="F42" s="70"/>
      <c r="G42" s="70"/>
      <c r="H42" s="70"/>
      <c r="I42" s="70"/>
      <c r="J42" s="70"/>
      <c r="K42" s="70"/>
      <c r="L42" s="70"/>
      <c r="M42" s="70"/>
      <c r="N42" s="70"/>
      <c r="O42" s="70"/>
    </row>
    <row r="43" spans="1:15" ht="20.25" x14ac:dyDescent="0.25">
      <c r="A43" s="79"/>
      <c r="B43" s="79"/>
      <c r="C43" s="81"/>
      <c r="D43" s="81"/>
      <c r="E43" s="70"/>
      <c r="F43" s="70"/>
      <c r="G43" s="70"/>
      <c r="H43" s="70"/>
      <c r="I43" s="70"/>
      <c r="J43" s="70"/>
      <c r="K43" s="70"/>
      <c r="L43" s="70"/>
      <c r="M43" s="70"/>
      <c r="N43" s="70"/>
      <c r="O43" s="70"/>
    </row>
    <row r="44" spans="1:15" ht="20.25" x14ac:dyDescent="0.25">
      <c r="A44" s="79"/>
      <c r="B44" s="79"/>
      <c r="C44" s="81"/>
      <c r="D44" s="81"/>
      <c r="E44" s="70"/>
      <c r="F44" s="70"/>
      <c r="G44" s="70"/>
      <c r="H44" s="70"/>
      <c r="I44" s="70"/>
      <c r="J44" s="70"/>
      <c r="K44" s="70"/>
      <c r="L44" s="70"/>
      <c r="M44" s="70"/>
      <c r="N44" s="70"/>
      <c r="O44" s="70"/>
    </row>
    <row r="45" spans="1:15" ht="20.25" x14ac:dyDescent="0.25">
      <c r="A45" s="79"/>
      <c r="B45" s="79"/>
      <c r="C45" s="81"/>
      <c r="D45" s="81"/>
      <c r="E45" s="70"/>
      <c r="F45" s="70"/>
      <c r="G45" s="70"/>
      <c r="H45" s="70"/>
      <c r="I45" s="70"/>
      <c r="J45" s="70"/>
      <c r="K45" s="70"/>
      <c r="L45" s="70"/>
      <c r="M45" s="70"/>
      <c r="N45" s="70"/>
      <c r="O45" s="70"/>
    </row>
    <row r="46" spans="1:15" ht="20.25" x14ac:dyDescent="0.25">
      <c r="A46" s="79"/>
      <c r="B46" s="79"/>
      <c r="C46" s="81"/>
      <c r="D46" s="81"/>
      <c r="E46" s="70"/>
      <c r="F46" s="70"/>
      <c r="G46" s="70"/>
      <c r="H46" s="70"/>
      <c r="I46" s="70"/>
      <c r="J46" s="70"/>
      <c r="K46" s="70"/>
      <c r="L46" s="70"/>
      <c r="M46" s="70"/>
      <c r="N46" s="70"/>
      <c r="O46" s="70"/>
    </row>
    <row r="47" spans="1:15" ht="20.25" x14ac:dyDescent="0.25">
      <c r="A47" s="79"/>
      <c r="B47" s="79"/>
      <c r="C47" s="81"/>
      <c r="D47" s="81"/>
      <c r="E47" s="70"/>
      <c r="F47" s="70"/>
      <c r="G47" s="70"/>
      <c r="H47" s="70"/>
      <c r="I47" s="70"/>
      <c r="J47" s="70"/>
      <c r="K47" s="70"/>
      <c r="L47" s="70"/>
      <c r="M47" s="70"/>
      <c r="N47" s="70"/>
      <c r="O47" s="70"/>
    </row>
    <row r="48" spans="1:15" ht="20.25" x14ac:dyDescent="0.25">
      <c r="A48" s="79"/>
      <c r="B48" s="79"/>
      <c r="C48" s="81"/>
      <c r="D48" s="81"/>
      <c r="E48" s="70"/>
      <c r="F48" s="70"/>
      <c r="G48" s="70"/>
      <c r="H48" s="70"/>
      <c r="I48" s="70"/>
      <c r="J48" s="70"/>
      <c r="K48" s="70"/>
      <c r="L48" s="70"/>
      <c r="M48" s="70"/>
      <c r="N48" s="70"/>
      <c r="O48" s="70"/>
    </row>
    <row r="49" spans="1:15" ht="20.25" x14ac:dyDescent="0.25">
      <c r="A49" s="79"/>
      <c r="B49" s="79"/>
      <c r="C49" s="81"/>
      <c r="D49" s="81"/>
      <c r="E49" s="70"/>
      <c r="F49" s="70"/>
      <c r="G49" s="70"/>
      <c r="H49" s="70"/>
      <c r="I49" s="70"/>
      <c r="J49" s="70"/>
      <c r="K49" s="70"/>
      <c r="L49" s="70"/>
      <c r="M49" s="70"/>
      <c r="N49" s="70"/>
      <c r="O49" s="70"/>
    </row>
    <row r="50" spans="1:15" ht="20.25" x14ac:dyDescent="0.25">
      <c r="A50" s="79"/>
      <c r="B50" s="79"/>
      <c r="C50" s="81"/>
      <c r="D50" s="81"/>
      <c r="E50" s="70"/>
      <c r="F50" s="70"/>
      <c r="G50" s="70"/>
      <c r="H50" s="70"/>
      <c r="I50" s="70"/>
      <c r="J50" s="70"/>
      <c r="K50" s="70"/>
      <c r="L50" s="70"/>
      <c r="M50" s="70"/>
      <c r="N50" s="70"/>
      <c r="O50" s="70"/>
    </row>
    <row r="51" spans="1:15" ht="20.25" x14ac:dyDescent="0.25">
      <c r="A51" s="79"/>
      <c r="B51" s="79"/>
      <c r="C51" s="81"/>
      <c r="D51" s="81"/>
      <c r="E51" s="70"/>
      <c r="F51" s="70"/>
      <c r="G51" s="70"/>
      <c r="H51" s="70"/>
      <c r="I51" s="70"/>
      <c r="J51" s="70"/>
      <c r="K51" s="70"/>
      <c r="L51" s="70"/>
      <c r="M51" s="70"/>
      <c r="N51" s="70"/>
      <c r="O51" s="70"/>
    </row>
    <row r="52" spans="1:15" ht="20.25" x14ac:dyDescent="0.25">
      <c r="A52" s="79"/>
      <c r="B52" s="15"/>
      <c r="C52" s="20"/>
      <c r="D52" s="20"/>
    </row>
    <row r="53" spans="1:15" ht="20.25" x14ac:dyDescent="0.25">
      <c r="A53" s="79"/>
      <c r="B53" s="15"/>
      <c r="C53" s="20"/>
      <c r="D53" s="20"/>
    </row>
    <row r="54" spans="1:15" ht="20.25" x14ac:dyDescent="0.25">
      <c r="A54" s="79"/>
      <c r="B54" s="15"/>
      <c r="C54" s="20"/>
      <c r="D54" s="20"/>
    </row>
    <row r="55" spans="1:15" ht="20.25" x14ac:dyDescent="0.25">
      <c r="A55" s="79"/>
      <c r="B55" s="15"/>
      <c r="C55" s="20"/>
      <c r="D55" s="20"/>
    </row>
    <row r="56" spans="1:15" ht="20.25" x14ac:dyDescent="0.25">
      <c r="A56" s="79"/>
      <c r="B56" s="15"/>
      <c r="C56" s="20"/>
      <c r="D56" s="20"/>
    </row>
    <row r="57" spans="1:15" ht="20.25" x14ac:dyDescent="0.25">
      <c r="A57" s="79"/>
      <c r="B57" s="15"/>
      <c r="C57" s="20"/>
      <c r="D57" s="20"/>
    </row>
    <row r="58" spans="1:15" ht="20.25" x14ac:dyDescent="0.25">
      <c r="A58" s="79"/>
      <c r="B58" s="15"/>
      <c r="C58" s="20"/>
      <c r="D58" s="20"/>
    </row>
    <row r="59" spans="1:15" ht="20.25" x14ac:dyDescent="0.25">
      <c r="A59" s="79"/>
      <c r="B59" s="15"/>
      <c r="C59" s="20"/>
      <c r="D59" s="20"/>
    </row>
    <row r="60" spans="1:15" ht="20.25" x14ac:dyDescent="0.25">
      <c r="A60" s="79"/>
      <c r="B60" s="15"/>
      <c r="C60" s="20"/>
      <c r="D60" s="20"/>
    </row>
    <row r="61" spans="1:15" ht="20.25" x14ac:dyDescent="0.25">
      <c r="A61" s="79"/>
      <c r="B61" s="15"/>
      <c r="C61" s="20"/>
      <c r="D61" s="20"/>
    </row>
    <row r="62" spans="1:15" ht="20.25" x14ac:dyDescent="0.25">
      <c r="A62" s="79"/>
      <c r="B62" s="15"/>
      <c r="C62" s="20"/>
      <c r="D62" s="20"/>
    </row>
    <row r="63" spans="1:15" ht="20.25" x14ac:dyDescent="0.25">
      <c r="A63" s="79"/>
      <c r="B63" s="15"/>
      <c r="C63" s="20"/>
      <c r="D63" s="20"/>
    </row>
    <row r="64" spans="1:15" ht="20.25" x14ac:dyDescent="0.25">
      <c r="A64" s="79"/>
      <c r="B64" s="15"/>
      <c r="C64" s="20"/>
      <c r="D64" s="20"/>
    </row>
    <row r="65" spans="1:4" ht="20.25" x14ac:dyDescent="0.25">
      <c r="A65" s="79"/>
      <c r="B65" s="15"/>
      <c r="C65" s="20"/>
      <c r="D65" s="20"/>
    </row>
    <row r="66" spans="1:4" ht="20.25" x14ac:dyDescent="0.25">
      <c r="A66" s="79"/>
      <c r="B66" s="15"/>
      <c r="C66" s="20"/>
      <c r="D66" s="20"/>
    </row>
    <row r="67" spans="1:4" ht="20.25" x14ac:dyDescent="0.25">
      <c r="A67" s="79"/>
      <c r="B67" s="15"/>
      <c r="C67" s="20"/>
      <c r="D67" s="20"/>
    </row>
    <row r="68" spans="1:4" ht="20.25" x14ac:dyDescent="0.25">
      <c r="A68" s="79"/>
      <c r="B68" s="15"/>
      <c r="C68" s="20"/>
      <c r="D68" s="20"/>
    </row>
    <row r="69" spans="1:4" ht="20.25" x14ac:dyDescent="0.25">
      <c r="A69" s="79"/>
      <c r="B69" s="15"/>
      <c r="C69" s="20"/>
      <c r="D69" s="20"/>
    </row>
    <row r="70" spans="1:4" ht="20.25" x14ac:dyDescent="0.25">
      <c r="A70" s="79"/>
      <c r="B70" s="15"/>
      <c r="C70" s="20"/>
      <c r="D70" s="20"/>
    </row>
    <row r="71" spans="1:4" ht="20.25" x14ac:dyDescent="0.25">
      <c r="A71" s="79"/>
      <c r="B71" s="15"/>
      <c r="C71" s="20"/>
      <c r="D71" s="20"/>
    </row>
    <row r="72" spans="1:4" ht="20.25" x14ac:dyDescent="0.25">
      <c r="A72" s="79"/>
      <c r="B72" s="15"/>
      <c r="C72" s="20"/>
      <c r="D72" s="20"/>
    </row>
    <row r="73" spans="1:4" ht="20.25" x14ac:dyDescent="0.25">
      <c r="A73" s="79"/>
      <c r="B73" s="15"/>
      <c r="C73" s="20"/>
      <c r="D73" s="20"/>
    </row>
    <row r="74" spans="1:4" ht="20.25" x14ac:dyDescent="0.25">
      <c r="A74" s="79"/>
      <c r="B74" s="15"/>
      <c r="C74" s="20"/>
      <c r="D74" s="20"/>
    </row>
    <row r="75" spans="1:4" ht="20.25" x14ac:dyDescent="0.25">
      <c r="A75" s="79"/>
      <c r="B75" s="15"/>
      <c r="C75" s="20"/>
      <c r="D75" s="20"/>
    </row>
    <row r="76" spans="1:4" ht="20.25" x14ac:dyDescent="0.25">
      <c r="A76" s="79"/>
      <c r="B76" s="15"/>
      <c r="C76" s="20"/>
      <c r="D76" s="20"/>
    </row>
    <row r="77" spans="1:4" ht="20.25" x14ac:dyDescent="0.25">
      <c r="A77" s="79"/>
      <c r="B77" s="15"/>
      <c r="C77" s="20"/>
      <c r="D77" s="20"/>
    </row>
    <row r="78" spans="1:4" ht="20.25" x14ac:dyDescent="0.25">
      <c r="A78" s="79"/>
      <c r="B78" s="15"/>
      <c r="C78" s="20"/>
      <c r="D78" s="20"/>
    </row>
    <row r="79" spans="1:4" ht="20.25" x14ac:dyDescent="0.25">
      <c r="A79" s="79"/>
      <c r="B79" s="15"/>
      <c r="C79" s="20"/>
      <c r="D79" s="20"/>
    </row>
    <row r="80" spans="1:4" ht="20.25" x14ac:dyDescent="0.25">
      <c r="A80" s="79"/>
      <c r="B80" s="15"/>
      <c r="C80" s="20"/>
      <c r="D80" s="20"/>
    </row>
    <row r="81" spans="1:4" ht="20.25" x14ac:dyDescent="0.25">
      <c r="A81" s="79"/>
      <c r="B81" s="15"/>
      <c r="C81" s="20"/>
      <c r="D81" s="20"/>
    </row>
    <row r="82" spans="1:4" ht="20.25" x14ac:dyDescent="0.25">
      <c r="A82" s="79"/>
      <c r="B82" s="15"/>
      <c r="C82" s="20"/>
      <c r="D82" s="20"/>
    </row>
    <row r="83" spans="1:4" ht="20.25" x14ac:dyDescent="0.25">
      <c r="A83" s="79"/>
      <c r="B83" s="15"/>
      <c r="C83" s="20"/>
      <c r="D83" s="20"/>
    </row>
    <row r="84" spans="1:4" ht="20.25" x14ac:dyDescent="0.25">
      <c r="A84" s="79"/>
      <c r="B84" s="15"/>
      <c r="C84" s="20"/>
      <c r="D84" s="20"/>
    </row>
    <row r="85" spans="1:4" ht="20.25" x14ac:dyDescent="0.25">
      <c r="A85" s="79"/>
      <c r="B85" s="15"/>
      <c r="C85" s="20"/>
      <c r="D85" s="20"/>
    </row>
    <row r="86" spans="1:4" ht="20.25" x14ac:dyDescent="0.25">
      <c r="A86" s="79"/>
      <c r="B86" s="15"/>
      <c r="C86" s="20"/>
      <c r="D86" s="20"/>
    </row>
    <row r="87" spans="1:4" ht="20.25" x14ac:dyDescent="0.25">
      <c r="A87" s="79"/>
      <c r="B87" s="15"/>
      <c r="C87" s="20"/>
      <c r="D87" s="20"/>
    </row>
    <row r="88" spans="1:4" ht="20.25" x14ac:dyDescent="0.25">
      <c r="A88" s="79"/>
      <c r="B88" s="15"/>
      <c r="C88" s="20"/>
      <c r="D88" s="20"/>
    </row>
    <row r="89" spans="1:4" ht="20.25" x14ac:dyDescent="0.25">
      <c r="A89" s="79"/>
      <c r="B89" s="15"/>
      <c r="C89" s="20"/>
      <c r="D89" s="20"/>
    </row>
    <row r="90" spans="1:4" ht="20.25" x14ac:dyDescent="0.25">
      <c r="A90" s="79"/>
      <c r="B90" s="15"/>
      <c r="C90" s="20"/>
      <c r="D90" s="20"/>
    </row>
    <row r="91" spans="1:4" ht="20.25" x14ac:dyDescent="0.25">
      <c r="A91" s="79"/>
      <c r="B91" s="15"/>
      <c r="C91" s="20"/>
      <c r="D91" s="20"/>
    </row>
    <row r="92" spans="1:4" ht="20.25" x14ac:dyDescent="0.25">
      <c r="A92" s="79"/>
      <c r="B92" s="15"/>
      <c r="C92" s="20"/>
      <c r="D92" s="20"/>
    </row>
    <row r="93" spans="1:4" ht="20.25" x14ac:dyDescent="0.25">
      <c r="A93" s="79"/>
      <c r="B93" s="15"/>
      <c r="C93" s="20"/>
      <c r="D93" s="20"/>
    </row>
    <row r="94" spans="1:4" ht="20.25" x14ac:dyDescent="0.25">
      <c r="A94" s="79"/>
      <c r="B94" s="15"/>
      <c r="C94" s="20"/>
      <c r="D94" s="20"/>
    </row>
    <row r="95" spans="1:4" ht="20.25" x14ac:dyDescent="0.25">
      <c r="A95" s="79"/>
      <c r="B95" s="15"/>
      <c r="C95" s="20"/>
      <c r="D95" s="20"/>
    </row>
    <row r="96" spans="1:4" ht="20.25" x14ac:dyDescent="0.25">
      <c r="A96" s="79"/>
      <c r="B96" s="15"/>
      <c r="C96" s="20"/>
      <c r="D96" s="20"/>
    </row>
    <row r="97" spans="1:4" ht="20.25" x14ac:dyDescent="0.25">
      <c r="A97" s="79"/>
      <c r="B97" s="15"/>
      <c r="C97" s="20"/>
      <c r="D97" s="20"/>
    </row>
    <row r="98" spans="1:4" ht="20.25" x14ac:dyDescent="0.25">
      <c r="A98" s="79"/>
      <c r="B98" s="15"/>
      <c r="C98" s="20"/>
      <c r="D98" s="20"/>
    </row>
    <row r="99" spans="1:4" ht="20.25" x14ac:dyDescent="0.25">
      <c r="A99" s="79"/>
      <c r="B99" s="15"/>
      <c r="C99" s="20"/>
      <c r="D99" s="20"/>
    </row>
    <row r="100" spans="1:4" ht="20.25" x14ac:dyDescent="0.25">
      <c r="A100" s="79"/>
      <c r="B100" s="15"/>
      <c r="C100" s="20"/>
      <c r="D100" s="20"/>
    </row>
    <row r="101" spans="1:4" ht="20.25" x14ac:dyDescent="0.25">
      <c r="A101" s="79"/>
      <c r="B101" s="15"/>
      <c r="C101" s="20"/>
      <c r="D101" s="20"/>
    </row>
    <row r="102" spans="1:4" ht="20.25" x14ac:dyDescent="0.25">
      <c r="A102" s="79"/>
      <c r="B102" s="15"/>
      <c r="C102" s="20"/>
      <c r="D102" s="20"/>
    </row>
    <row r="103" spans="1:4" ht="20.25" x14ac:dyDescent="0.25">
      <c r="A103" s="79"/>
      <c r="B103" s="15"/>
      <c r="C103" s="20"/>
      <c r="D103" s="20"/>
    </row>
    <row r="104" spans="1:4" ht="20.25" x14ac:dyDescent="0.25">
      <c r="A104" s="79"/>
      <c r="B104" s="15"/>
      <c r="C104" s="20"/>
      <c r="D104" s="20"/>
    </row>
    <row r="105" spans="1:4" ht="20.25" x14ac:dyDescent="0.25">
      <c r="A105" s="79"/>
      <c r="B105" s="15"/>
      <c r="C105" s="20"/>
      <c r="D105" s="20"/>
    </row>
    <row r="106" spans="1:4" ht="20.25" x14ac:dyDescent="0.25">
      <c r="A106" s="79"/>
      <c r="B106" s="15"/>
      <c r="C106" s="20"/>
      <c r="D106" s="20"/>
    </row>
    <row r="107" spans="1:4" ht="20.25" x14ac:dyDescent="0.25">
      <c r="A107" s="79"/>
      <c r="B107" s="15"/>
      <c r="C107" s="20"/>
      <c r="D107" s="20"/>
    </row>
    <row r="108" spans="1:4" ht="20.25" x14ac:dyDescent="0.25">
      <c r="A108" s="79"/>
      <c r="B108" s="15"/>
      <c r="C108" s="20"/>
      <c r="D108" s="20"/>
    </row>
    <row r="109" spans="1:4" ht="20.25" x14ac:dyDescent="0.25">
      <c r="A109" s="79"/>
      <c r="B109" s="15"/>
      <c r="C109" s="20"/>
      <c r="D109" s="20"/>
    </row>
    <row r="110" spans="1:4" ht="20.25" x14ac:dyDescent="0.25">
      <c r="A110" s="79"/>
      <c r="B110" s="15"/>
      <c r="C110" s="20"/>
      <c r="D110" s="20"/>
    </row>
    <row r="111" spans="1:4" ht="20.25" x14ac:dyDescent="0.25">
      <c r="A111" s="79"/>
      <c r="B111" s="15"/>
      <c r="C111" s="20"/>
      <c r="D111" s="20"/>
    </row>
    <row r="112" spans="1:4" ht="20.25" x14ac:dyDescent="0.25">
      <c r="A112" s="79"/>
      <c r="B112" s="15"/>
      <c r="C112" s="20"/>
      <c r="D112" s="20"/>
    </row>
    <row r="113" spans="1:4" ht="20.25" x14ac:dyDescent="0.25">
      <c r="A113" s="79"/>
      <c r="B113" s="15"/>
      <c r="C113" s="20"/>
      <c r="D113" s="20"/>
    </row>
    <row r="114" spans="1:4" ht="20.25" x14ac:dyDescent="0.25">
      <c r="A114" s="79"/>
      <c r="B114" s="15"/>
      <c r="C114" s="20"/>
      <c r="D114" s="20"/>
    </row>
    <row r="115" spans="1:4" ht="20.25" x14ac:dyDescent="0.25">
      <c r="A115" s="79"/>
      <c r="B115" s="15"/>
      <c r="C115" s="20"/>
      <c r="D115" s="20"/>
    </row>
    <row r="116" spans="1:4" ht="20.25" x14ac:dyDescent="0.25">
      <c r="A116" s="79"/>
      <c r="B116" s="15"/>
      <c r="C116" s="20"/>
      <c r="D116" s="20"/>
    </row>
    <row r="117" spans="1:4" ht="20.25" x14ac:dyDescent="0.25">
      <c r="A117" s="79"/>
      <c r="B117" s="15"/>
      <c r="C117" s="20"/>
      <c r="D117" s="20"/>
    </row>
    <row r="118" spans="1:4" ht="20.25" x14ac:dyDescent="0.25">
      <c r="A118" s="79"/>
      <c r="B118" s="15"/>
      <c r="C118" s="20"/>
      <c r="D118" s="20"/>
    </row>
    <row r="119" spans="1:4" ht="20.25" x14ac:dyDescent="0.25">
      <c r="A119" s="79"/>
      <c r="B119" s="15"/>
      <c r="C119" s="20"/>
      <c r="D119" s="20"/>
    </row>
    <row r="120" spans="1:4" ht="20.25" x14ac:dyDescent="0.25">
      <c r="A120" s="79"/>
      <c r="B120" s="15"/>
      <c r="C120" s="20"/>
      <c r="D120" s="20"/>
    </row>
    <row r="121" spans="1:4" ht="20.25" x14ac:dyDescent="0.25">
      <c r="A121" s="79"/>
      <c r="B121" s="15"/>
      <c r="C121" s="20"/>
      <c r="D121" s="20"/>
    </row>
    <row r="122" spans="1:4" ht="20.25" x14ac:dyDescent="0.25">
      <c r="A122" s="79"/>
      <c r="B122" s="15"/>
      <c r="C122" s="20"/>
      <c r="D122" s="20"/>
    </row>
    <row r="123" spans="1:4" ht="20.25" x14ac:dyDescent="0.25">
      <c r="A123" s="79"/>
      <c r="B123" s="15"/>
      <c r="C123" s="20"/>
      <c r="D123" s="20"/>
    </row>
    <row r="124" spans="1:4" ht="20.25" x14ac:dyDescent="0.25">
      <c r="A124" s="79"/>
      <c r="B124" s="15"/>
      <c r="C124" s="20"/>
      <c r="D124" s="20"/>
    </row>
    <row r="125" spans="1:4" ht="20.25" x14ac:dyDescent="0.25">
      <c r="A125" s="79"/>
      <c r="B125" s="15"/>
      <c r="C125" s="20"/>
      <c r="D125" s="20"/>
    </row>
    <row r="126" spans="1:4" ht="20.25" x14ac:dyDescent="0.25">
      <c r="A126" s="79"/>
      <c r="B126" s="15"/>
      <c r="C126" s="20"/>
      <c r="D126" s="20"/>
    </row>
    <row r="127" spans="1:4" ht="20.25" x14ac:dyDescent="0.25">
      <c r="A127" s="79"/>
      <c r="B127" s="15"/>
      <c r="C127" s="20"/>
      <c r="D127" s="20"/>
    </row>
    <row r="128" spans="1:4" ht="20.25" x14ac:dyDescent="0.25">
      <c r="A128" s="79"/>
      <c r="B128" s="15"/>
      <c r="C128" s="20"/>
      <c r="D128" s="20"/>
    </row>
    <row r="129" spans="1:4" ht="20.25" x14ac:dyDescent="0.25">
      <c r="A129" s="79"/>
      <c r="B129" s="15"/>
      <c r="C129" s="20"/>
      <c r="D129" s="20"/>
    </row>
    <row r="130" spans="1:4" ht="20.25" x14ac:dyDescent="0.25">
      <c r="A130" s="79"/>
      <c r="B130" s="15"/>
      <c r="C130" s="20"/>
      <c r="D130" s="20"/>
    </row>
    <row r="131" spans="1:4" ht="20.25" x14ac:dyDescent="0.25">
      <c r="A131" s="79"/>
      <c r="B131" s="15"/>
      <c r="C131" s="20"/>
      <c r="D131" s="20"/>
    </row>
    <row r="132" spans="1:4" ht="20.25" x14ac:dyDescent="0.25">
      <c r="A132" s="79"/>
      <c r="B132" s="15"/>
      <c r="C132" s="20"/>
      <c r="D132" s="20"/>
    </row>
    <row r="133" spans="1:4" ht="20.25" x14ac:dyDescent="0.25">
      <c r="A133" s="79"/>
      <c r="B133" s="15"/>
      <c r="C133" s="20"/>
      <c r="D133" s="20"/>
    </row>
    <row r="134" spans="1:4" ht="20.25" x14ac:dyDescent="0.25">
      <c r="A134" s="79"/>
      <c r="B134" s="15"/>
      <c r="C134" s="20"/>
      <c r="D134" s="20"/>
    </row>
    <row r="135" spans="1:4" ht="20.25" x14ac:dyDescent="0.25">
      <c r="A135" s="79"/>
      <c r="B135" s="15"/>
      <c r="C135" s="20"/>
      <c r="D135" s="20"/>
    </row>
    <row r="136" spans="1:4" ht="20.25" x14ac:dyDescent="0.25">
      <c r="A136" s="79"/>
      <c r="B136" s="15"/>
      <c r="C136" s="20"/>
      <c r="D136" s="20"/>
    </row>
    <row r="137" spans="1:4" ht="20.25" x14ac:dyDescent="0.25">
      <c r="A137" s="79"/>
      <c r="B137" s="15"/>
      <c r="C137" s="20"/>
      <c r="D137" s="20"/>
    </row>
    <row r="138" spans="1:4" ht="20.25" x14ac:dyDescent="0.25">
      <c r="A138" s="79"/>
      <c r="B138" s="15"/>
      <c r="C138" s="20"/>
      <c r="D138" s="20"/>
    </row>
    <row r="139" spans="1:4" ht="20.25" x14ac:dyDescent="0.25">
      <c r="A139" s="79"/>
      <c r="B139" s="15"/>
      <c r="C139" s="20"/>
      <c r="D139" s="20"/>
    </row>
    <row r="140" spans="1:4" ht="20.25" x14ac:dyDescent="0.25">
      <c r="A140" s="79"/>
      <c r="B140" s="15"/>
      <c r="C140" s="20"/>
      <c r="D140" s="20"/>
    </row>
    <row r="141" spans="1:4" ht="20.25" x14ac:dyDescent="0.25">
      <c r="A141" s="79"/>
      <c r="B141" s="15"/>
      <c r="C141" s="20"/>
      <c r="D141" s="20"/>
    </row>
    <row r="142" spans="1:4" ht="20.25" x14ac:dyDescent="0.25">
      <c r="A142" s="79"/>
      <c r="B142" s="15"/>
      <c r="C142" s="20"/>
      <c r="D142" s="20"/>
    </row>
    <row r="143" spans="1:4" ht="20.25" x14ac:dyDescent="0.25">
      <c r="A143" s="79"/>
      <c r="B143" s="15"/>
      <c r="C143" s="20"/>
      <c r="D143" s="20"/>
    </row>
    <row r="144" spans="1:4" ht="20.25" x14ac:dyDescent="0.25">
      <c r="A144" s="79"/>
      <c r="B144" s="15"/>
      <c r="C144" s="20"/>
      <c r="D144" s="20"/>
    </row>
    <row r="145" spans="1:4" ht="20.25" x14ac:dyDescent="0.25">
      <c r="A145" s="79"/>
      <c r="B145" s="15"/>
      <c r="C145" s="20"/>
      <c r="D145" s="20"/>
    </row>
    <row r="146" spans="1:4" ht="20.25" x14ac:dyDescent="0.25">
      <c r="A146" s="79"/>
      <c r="B146" s="15"/>
      <c r="C146" s="20"/>
      <c r="D146" s="20"/>
    </row>
    <row r="147" spans="1:4" ht="20.25" x14ac:dyDescent="0.25">
      <c r="A147" s="79"/>
      <c r="B147" s="15"/>
      <c r="C147" s="20"/>
      <c r="D147" s="20"/>
    </row>
    <row r="148" spans="1:4" ht="20.25" x14ac:dyDescent="0.25">
      <c r="A148" s="79"/>
      <c r="B148" s="15"/>
      <c r="C148" s="20"/>
      <c r="D148" s="20"/>
    </row>
    <row r="149" spans="1:4" ht="20.25" x14ac:dyDescent="0.25">
      <c r="A149" s="79"/>
      <c r="B149" s="15"/>
      <c r="C149" s="20"/>
      <c r="D149" s="20"/>
    </row>
    <row r="150" spans="1:4" ht="20.25" x14ac:dyDescent="0.25">
      <c r="A150" s="79"/>
      <c r="B150" s="15"/>
      <c r="C150" s="20"/>
      <c r="D150" s="20"/>
    </row>
    <row r="151" spans="1:4" ht="20.25" x14ac:dyDescent="0.25">
      <c r="A151" s="79"/>
      <c r="B151" s="15"/>
      <c r="C151" s="20"/>
      <c r="D151" s="20"/>
    </row>
    <row r="152" spans="1:4" ht="20.25" x14ac:dyDescent="0.25">
      <c r="A152" s="79"/>
      <c r="B152" s="15"/>
      <c r="C152" s="20"/>
      <c r="D152" s="20"/>
    </row>
    <row r="153" spans="1:4" ht="20.25" x14ac:dyDescent="0.25">
      <c r="A153" s="79"/>
      <c r="B153" s="15"/>
      <c r="C153" s="20"/>
      <c r="D153" s="20"/>
    </row>
    <row r="154" spans="1:4" ht="20.25" x14ac:dyDescent="0.25">
      <c r="A154" s="79"/>
      <c r="B154" s="15"/>
      <c r="C154" s="20"/>
      <c r="D154" s="20"/>
    </row>
    <row r="155" spans="1:4" ht="20.25" x14ac:dyDescent="0.25">
      <c r="A155" s="79"/>
      <c r="B155" s="15"/>
      <c r="C155" s="20"/>
      <c r="D155" s="20"/>
    </row>
    <row r="156" spans="1:4" ht="20.25" x14ac:dyDescent="0.25">
      <c r="A156" s="79"/>
      <c r="B156" s="15"/>
      <c r="C156" s="20"/>
      <c r="D156" s="20"/>
    </row>
    <row r="157" spans="1:4" ht="20.25" x14ac:dyDescent="0.25">
      <c r="A157" s="79"/>
      <c r="B157" s="15"/>
      <c r="C157" s="20"/>
      <c r="D157" s="20"/>
    </row>
    <row r="158" spans="1:4" ht="20.25" x14ac:dyDescent="0.25">
      <c r="A158" s="79"/>
      <c r="B158" s="15"/>
      <c r="C158" s="20"/>
      <c r="D158" s="20"/>
    </row>
    <row r="159" spans="1:4" ht="20.25" x14ac:dyDescent="0.25">
      <c r="A159" s="79"/>
      <c r="B159" s="15"/>
      <c r="C159" s="20"/>
      <c r="D159" s="20"/>
    </row>
    <row r="160" spans="1:4" ht="20.25" x14ac:dyDescent="0.25">
      <c r="A160" s="79"/>
      <c r="B160" s="15"/>
      <c r="C160" s="20"/>
      <c r="D160" s="20"/>
    </row>
    <row r="161" spans="1:4" ht="20.25" x14ac:dyDescent="0.25">
      <c r="A161" s="79"/>
      <c r="B161" s="15"/>
      <c r="C161" s="20"/>
      <c r="D161" s="20"/>
    </row>
    <row r="162" spans="1:4" ht="20.25" x14ac:dyDescent="0.25">
      <c r="A162" s="79"/>
      <c r="B162" s="15"/>
      <c r="C162" s="20"/>
      <c r="D162" s="20"/>
    </row>
    <row r="163" spans="1:4" ht="20.25" x14ac:dyDescent="0.25">
      <c r="A163" s="79"/>
      <c r="B163" s="15"/>
      <c r="C163" s="20"/>
      <c r="D163" s="20"/>
    </row>
    <row r="164" spans="1:4" ht="20.25" x14ac:dyDescent="0.25">
      <c r="A164" s="79"/>
      <c r="B164" s="15"/>
      <c r="C164" s="20"/>
      <c r="D164" s="20"/>
    </row>
    <row r="165" spans="1:4" ht="20.25" x14ac:dyDescent="0.25">
      <c r="A165" s="79"/>
      <c r="B165" s="15"/>
      <c r="C165" s="20"/>
      <c r="D165" s="20"/>
    </row>
    <row r="166" spans="1:4" ht="20.25" x14ac:dyDescent="0.25">
      <c r="A166" s="79"/>
      <c r="B166" s="15"/>
      <c r="C166" s="20"/>
      <c r="D166" s="20"/>
    </row>
    <row r="167" spans="1:4" ht="20.25" x14ac:dyDescent="0.25">
      <c r="A167" s="79"/>
      <c r="B167" s="15"/>
      <c r="C167" s="20"/>
      <c r="D167" s="20"/>
    </row>
    <row r="168" spans="1:4" ht="20.25" x14ac:dyDescent="0.25">
      <c r="A168" s="79"/>
      <c r="B168" s="15"/>
      <c r="C168" s="20"/>
      <c r="D168" s="20"/>
    </row>
    <row r="169" spans="1:4" ht="20.25" x14ac:dyDescent="0.25">
      <c r="A169" s="79"/>
      <c r="B169" s="15"/>
      <c r="C169" s="20"/>
      <c r="D169" s="20"/>
    </row>
    <row r="170" spans="1:4" ht="20.25" x14ac:dyDescent="0.25">
      <c r="A170" s="79"/>
      <c r="B170" s="15"/>
      <c r="C170" s="20"/>
      <c r="D170" s="20"/>
    </row>
    <row r="171" spans="1:4" ht="20.25" x14ac:dyDescent="0.25">
      <c r="A171" s="79"/>
      <c r="B171" s="15"/>
      <c r="C171" s="20"/>
      <c r="D171" s="20"/>
    </row>
    <row r="172" spans="1:4" ht="20.25" x14ac:dyDescent="0.25">
      <c r="A172" s="79"/>
      <c r="B172" s="15"/>
      <c r="C172" s="20"/>
      <c r="D172" s="20"/>
    </row>
    <row r="173" spans="1:4" ht="20.25" x14ac:dyDescent="0.25">
      <c r="A173" s="79"/>
      <c r="B173" s="15"/>
      <c r="C173" s="20"/>
      <c r="D173" s="20"/>
    </row>
    <row r="174" spans="1:4" ht="20.25" x14ac:dyDescent="0.25">
      <c r="A174" s="79"/>
      <c r="B174" s="15"/>
      <c r="C174" s="20"/>
      <c r="D174" s="20"/>
    </row>
    <row r="175" spans="1:4" ht="20.25" x14ac:dyDescent="0.25">
      <c r="A175" s="79"/>
      <c r="B175" s="15"/>
      <c r="C175" s="20"/>
      <c r="D175" s="20"/>
    </row>
    <row r="176" spans="1:4" ht="20.25" x14ac:dyDescent="0.25">
      <c r="A176" s="79"/>
      <c r="B176" s="15"/>
      <c r="C176" s="20"/>
      <c r="D176" s="20"/>
    </row>
    <row r="177" spans="1:4" ht="20.25" x14ac:dyDescent="0.25">
      <c r="A177" s="79"/>
      <c r="B177" s="15"/>
      <c r="C177" s="20"/>
      <c r="D177" s="20"/>
    </row>
    <row r="178" spans="1:4" ht="20.25" x14ac:dyDescent="0.25">
      <c r="A178" s="79"/>
      <c r="B178" s="15"/>
      <c r="C178" s="20"/>
      <c r="D178" s="20"/>
    </row>
    <row r="179" spans="1:4" ht="20.25" x14ac:dyDescent="0.25">
      <c r="A179" s="79"/>
      <c r="B179" s="15"/>
      <c r="C179" s="20"/>
      <c r="D179" s="20"/>
    </row>
    <row r="180" spans="1:4" ht="20.25" x14ac:dyDescent="0.25">
      <c r="A180" s="79"/>
      <c r="B180" s="15"/>
      <c r="C180" s="20"/>
      <c r="D180" s="20"/>
    </row>
    <row r="181" spans="1:4" ht="20.25" x14ac:dyDescent="0.25">
      <c r="A181" s="79"/>
      <c r="B181" s="15"/>
      <c r="C181" s="20"/>
      <c r="D181" s="20"/>
    </row>
    <row r="182" spans="1:4" ht="20.25" x14ac:dyDescent="0.25">
      <c r="A182" s="79"/>
      <c r="B182" s="15"/>
      <c r="C182" s="20"/>
      <c r="D182" s="20"/>
    </row>
    <row r="183" spans="1:4" ht="20.25" x14ac:dyDescent="0.25">
      <c r="A183" s="79"/>
      <c r="B183" s="15"/>
      <c r="C183" s="20"/>
      <c r="D183" s="20"/>
    </row>
    <row r="184" spans="1:4" ht="20.25" x14ac:dyDescent="0.25">
      <c r="A184" s="79"/>
      <c r="B184" s="15"/>
      <c r="C184" s="20"/>
      <c r="D184" s="20"/>
    </row>
    <row r="185" spans="1:4" ht="20.25" x14ac:dyDescent="0.25">
      <c r="A185" s="79"/>
      <c r="B185" s="15"/>
      <c r="C185" s="20"/>
      <c r="D185" s="20"/>
    </row>
    <row r="186" spans="1:4" ht="20.25" x14ac:dyDescent="0.25">
      <c r="A186" s="79"/>
      <c r="B186" s="15"/>
      <c r="C186" s="20"/>
      <c r="D186" s="20"/>
    </row>
    <row r="187" spans="1:4" ht="20.25" x14ac:dyDescent="0.25">
      <c r="A187" s="79"/>
      <c r="B187" s="15"/>
      <c r="C187" s="20"/>
      <c r="D187" s="20"/>
    </row>
    <row r="188" spans="1:4" ht="20.25" x14ac:dyDescent="0.25">
      <c r="A188" s="79"/>
      <c r="B188" s="15"/>
      <c r="C188" s="20"/>
      <c r="D188" s="20"/>
    </row>
    <row r="189" spans="1:4" ht="20.25" x14ac:dyDescent="0.25">
      <c r="A189" s="79"/>
      <c r="B189" s="15"/>
      <c r="C189" s="20"/>
      <c r="D189" s="20"/>
    </row>
    <row r="190" spans="1:4" ht="20.25" x14ac:dyDescent="0.25">
      <c r="A190" s="79"/>
      <c r="B190" s="15"/>
      <c r="C190" s="20"/>
      <c r="D190" s="20"/>
    </row>
    <row r="191" spans="1:4" ht="20.25" x14ac:dyDescent="0.25">
      <c r="A191" s="79"/>
      <c r="B191" s="15"/>
      <c r="C191" s="20"/>
      <c r="D191" s="20"/>
    </row>
    <row r="192" spans="1:4" ht="20.25" x14ac:dyDescent="0.25">
      <c r="A192" s="79"/>
      <c r="B192" s="15"/>
      <c r="C192" s="20"/>
      <c r="D192" s="20"/>
    </row>
    <row r="193" spans="1:4" ht="20.25" x14ac:dyDescent="0.25">
      <c r="A193" s="79"/>
      <c r="B193" s="15"/>
      <c r="C193" s="20"/>
      <c r="D193" s="20"/>
    </row>
    <row r="194" spans="1:4" ht="20.25" x14ac:dyDescent="0.25">
      <c r="A194" s="79"/>
      <c r="B194" s="15"/>
      <c r="C194" s="20"/>
      <c r="D194" s="20"/>
    </row>
    <row r="195" spans="1:4" ht="20.25" x14ac:dyDescent="0.25">
      <c r="A195" s="79"/>
      <c r="B195" s="15"/>
      <c r="C195" s="20"/>
      <c r="D195" s="20"/>
    </row>
    <row r="196" spans="1:4" ht="20.25" x14ac:dyDescent="0.25">
      <c r="A196" s="79"/>
      <c r="B196" s="15"/>
      <c r="C196" s="20"/>
      <c r="D196" s="20"/>
    </row>
    <row r="197" spans="1:4" ht="20.25" x14ac:dyDescent="0.25">
      <c r="A197" s="79"/>
      <c r="B197" s="15"/>
      <c r="C197" s="20"/>
      <c r="D197" s="20"/>
    </row>
    <row r="198" spans="1:4" ht="20.25" x14ac:dyDescent="0.25">
      <c r="A198" s="79"/>
      <c r="B198" s="15"/>
      <c r="C198" s="20"/>
      <c r="D198" s="20"/>
    </row>
    <row r="199" spans="1:4" ht="20.25" x14ac:dyDescent="0.25">
      <c r="A199" s="79"/>
      <c r="B199" s="15"/>
      <c r="C199" s="20"/>
      <c r="D199" s="20"/>
    </row>
    <row r="200" spans="1:4" ht="20.25" x14ac:dyDescent="0.25">
      <c r="A200" s="79"/>
      <c r="B200" s="15"/>
      <c r="C200" s="20"/>
      <c r="D200" s="20"/>
    </row>
    <row r="201" spans="1:4" ht="20.25" x14ac:dyDescent="0.25">
      <c r="A201" s="79"/>
      <c r="B201" s="15"/>
      <c r="C201" s="20"/>
      <c r="D201" s="20"/>
    </row>
    <row r="202" spans="1:4" ht="20.25" x14ac:dyDescent="0.25">
      <c r="A202" s="79"/>
      <c r="B202" s="15"/>
      <c r="C202" s="20"/>
      <c r="D202" s="20"/>
    </row>
    <row r="203" spans="1:4" ht="20.25" x14ac:dyDescent="0.25">
      <c r="A203" s="79"/>
      <c r="B203" s="15"/>
      <c r="C203" s="20"/>
      <c r="D203" s="20"/>
    </row>
    <row r="204" spans="1:4" ht="20.25" x14ac:dyDescent="0.25">
      <c r="A204" s="79"/>
      <c r="B204" s="15"/>
      <c r="C204" s="20"/>
      <c r="D204" s="20"/>
    </row>
    <row r="205" spans="1:4" ht="20.25" x14ac:dyDescent="0.25">
      <c r="A205" s="79"/>
      <c r="B205" s="15"/>
      <c r="C205" s="20"/>
      <c r="D205" s="20"/>
    </row>
    <row r="206" spans="1:4" ht="20.25" x14ac:dyDescent="0.25">
      <c r="A206" s="79"/>
      <c r="B206" s="15"/>
      <c r="C206" s="20"/>
      <c r="D206" s="20"/>
    </row>
    <row r="207" spans="1:4" ht="20.25" x14ac:dyDescent="0.25">
      <c r="A207" s="79"/>
      <c r="B207" s="15"/>
      <c r="C207" s="20"/>
      <c r="D207" s="20"/>
    </row>
    <row r="208" spans="1:4" x14ac:dyDescent="0.25">
      <c r="A208" s="70"/>
      <c r="B208" s="15"/>
      <c r="C208" s="15"/>
      <c r="D208" s="15"/>
    </row>
    <row r="209" spans="1:8" ht="20.25" x14ac:dyDescent="0.25">
      <c r="A209" s="70"/>
      <c r="B209" s="16" t="s">
        <v>319</v>
      </c>
      <c r="C209" s="16" t="s">
        <v>320</v>
      </c>
      <c r="D209" s="19" t="s">
        <v>319</v>
      </c>
      <c r="E209" s="19" t="s">
        <v>320</v>
      </c>
    </row>
    <row r="210" spans="1:8" ht="21" x14ac:dyDescent="0.35">
      <c r="A210" s="70"/>
      <c r="B210" s="17" t="s">
        <v>321</v>
      </c>
      <c r="C210" s="17" t="s">
        <v>322</v>
      </c>
      <c r="D210" t="s">
        <v>321</v>
      </c>
      <c r="F210" t="str">
        <f>IF(NOT(ISBLANK(D210)),D210,IF(NOT(ISBLANK(E210)),"     "&amp;E210,FALSE))</f>
        <v>Afectación Económica o presupuestal</v>
      </c>
      <c r="G210" t="s">
        <v>321</v>
      </c>
      <c r="H210" t="str">
        <f ca="1">IF(NOT(ISERROR(MATCH(G210,_xlfn.ANCHORARRAY(B221),0))),F223&amp;"Por favor no seleccionar los criterios de impacto",G210)</f>
        <v>Afectación Económica o presupuestal</v>
      </c>
    </row>
    <row r="211" spans="1:8" ht="21" x14ac:dyDescent="0.35">
      <c r="A211" s="70"/>
      <c r="B211" s="17" t="s">
        <v>321</v>
      </c>
      <c r="C211" s="17" t="s">
        <v>298</v>
      </c>
      <c r="E211" t="s">
        <v>322</v>
      </c>
      <c r="F211" t="str">
        <f t="shared" ref="F211:F221" si="0">IF(NOT(ISBLANK(D211)),D211,IF(NOT(ISBLANK(E211)),"     "&amp;E211,FALSE))</f>
        <v xml:space="preserve">     Afectación menor a 10 SMLMV .</v>
      </c>
    </row>
    <row r="212" spans="1:8" ht="21" x14ac:dyDescent="0.35">
      <c r="A212" s="70"/>
      <c r="B212" s="17" t="s">
        <v>321</v>
      </c>
      <c r="C212" s="17" t="s">
        <v>301</v>
      </c>
      <c r="E212" t="s">
        <v>298</v>
      </c>
      <c r="F212" t="str">
        <f t="shared" si="0"/>
        <v xml:space="preserve">     Entre 10 y 50 SMLMV </v>
      </c>
    </row>
    <row r="213" spans="1:8" ht="21" x14ac:dyDescent="0.35">
      <c r="A213" s="70"/>
      <c r="B213" s="17" t="s">
        <v>321</v>
      </c>
      <c r="C213" s="17" t="s">
        <v>305</v>
      </c>
      <c r="E213" t="s">
        <v>301</v>
      </c>
      <c r="F213" t="str">
        <f t="shared" si="0"/>
        <v xml:space="preserve">     Entre 50 y 100 SMLMV </v>
      </c>
    </row>
    <row r="214" spans="1:8" ht="21" x14ac:dyDescent="0.35">
      <c r="A214" s="70"/>
      <c r="B214" s="17" t="s">
        <v>321</v>
      </c>
      <c r="C214" s="17" t="s">
        <v>309</v>
      </c>
      <c r="E214" t="s">
        <v>305</v>
      </c>
      <c r="F214" t="str">
        <f t="shared" si="0"/>
        <v xml:space="preserve">     Entre 100 y 500 SMLMV </v>
      </c>
    </row>
    <row r="215" spans="1:8" ht="21" x14ac:dyDescent="0.35">
      <c r="A215" s="70"/>
      <c r="B215" s="17" t="s">
        <v>292</v>
      </c>
      <c r="C215" s="17" t="s">
        <v>296</v>
      </c>
      <c r="E215" t="s">
        <v>309</v>
      </c>
      <c r="F215" t="str">
        <f t="shared" si="0"/>
        <v xml:space="preserve">     Mayor a 500 SMLMV </v>
      </c>
    </row>
    <row r="216" spans="1:8" ht="21" x14ac:dyDescent="0.35">
      <c r="A216" s="70"/>
      <c r="B216" s="17" t="s">
        <v>292</v>
      </c>
      <c r="C216" s="17" t="s">
        <v>299</v>
      </c>
      <c r="D216" t="s">
        <v>292</v>
      </c>
      <c r="F216" t="str">
        <f t="shared" si="0"/>
        <v>Pérdida Reputacional</v>
      </c>
    </row>
    <row r="217" spans="1:8" ht="21" x14ac:dyDescent="0.35">
      <c r="A217" s="70"/>
      <c r="B217" s="17" t="s">
        <v>292</v>
      </c>
      <c r="C217" s="17" t="s">
        <v>302</v>
      </c>
      <c r="E217" t="s">
        <v>296</v>
      </c>
      <c r="F217" t="str">
        <f t="shared" si="0"/>
        <v xml:space="preserve">     El riesgo afecta la imagen de alguna área de la organización</v>
      </c>
    </row>
    <row r="218" spans="1:8" ht="21" x14ac:dyDescent="0.35">
      <c r="A218" s="70"/>
      <c r="B218" s="17" t="s">
        <v>292</v>
      </c>
      <c r="C218" s="17" t="s">
        <v>306</v>
      </c>
      <c r="E218" t="s">
        <v>299</v>
      </c>
      <c r="F218" t="str">
        <f t="shared" si="0"/>
        <v xml:space="preserve">     El riesgo afecta la imagen de la entidad internamente, de conocimiento general, nivel interno, de junta dircetiva y accionistas y/o de provedores</v>
      </c>
    </row>
    <row r="219" spans="1:8" ht="21" x14ac:dyDescent="0.35">
      <c r="A219" s="70"/>
      <c r="B219" s="17" t="s">
        <v>292</v>
      </c>
      <c r="C219" s="17" t="s">
        <v>310</v>
      </c>
      <c r="E219" t="s">
        <v>302</v>
      </c>
      <c r="F219" t="str">
        <f t="shared" si="0"/>
        <v xml:space="preserve">     El riesgo afecta la imagen de la entidad con algunos usuarios de relevancia frente al logro de los objetivos</v>
      </c>
    </row>
    <row r="220" spans="1:8" x14ac:dyDescent="0.25">
      <c r="A220" s="70"/>
      <c r="B220" s="18"/>
      <c r="C220" s="18"/>
      <c r="E220" t="s">
        <v>306</v>
      </c>
      <c r="F220" t="str">
        <f t="shared" si="0"/>
        <v xml:space="preserve">     El riesgo afecta la imagen de de la entidad con efecto publicitario sostenido a nivel de sector administrativo, nivel departamental o municipal</v>
      </c>
    </row>
    <row r="221" spans="1:8" x14ac:dyDescent="0.25">
      <c r="A221" s="70"/>
      <c r="B221" s="18" t="e" cm="1">
        <f t="array" aca="1" ref="B221:B223" ca="1">_xlfn.UNIQUE(Tabla1[[#All],[Criterios]])</f>
        <v>#NAME?</v>
      </c>
      <c r="C221" s="18"/>
      <c r="E221" t="s">
        <v>310</v>
      </c>
      <c r="F221" t="str">
        <f t="shared" si="0"/>
        <v xml:space="preserve">     El riesgo afecta la imagen de la entidad a nivel nacional, con efecto publicitarios sostenible a nivel país</v>
      </c>
    </row>
    <row r="222" spans="1:8" x14ac:dyDescent="0.25">
      <c r="A222" s="70"/>
      <c r="B222" s="18" t="e">
        <f ca="1"/>
        <v>#NAME?</v>
      </c>
      <c r="C222" s="18"/>
    </row>
    <row r="223" spans="1:8" x14ac:dyDescent="0.25">
      <c r="B223" s="18" t="e">
        <f ca="1"/>
        <v>#NAME?</v>
      </c>
      <c r="C223" s="18"/>
      <c r="F223" s="21" t="s">
        <v>323</v>
      </c>
    </row>
    <row r="224" spans="1:8" x14ac:dyDescent="0.25">
      <c r="B224" s="14"/>
      <c r="C224" s="14"/>
      <c r="F224" s="21" t="s">
        <v>324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7" tint="-0.249977111117893"/>
  </sheetPr>
  <dimension ref="B1:F205"/>
  <sheetViews>
    <sheetView topLeftCell="A11" workbookViewId="0">
      <selection activeCell="C22" sqref="C22"/>
    </sheetView>
  </sheetViews>
  <sheetFormatPr baseColWidth="10" defaultColWidth="14.28515625" defaultRowHeight="12.75" x14ac:dyDescent="0.2"/>
  <cols>
    <col min="1" max="2" width="14.28515625" style="72"/>
    <col min="3" max="3" width="91.5703125" style="72" bestFit="1" customWidth="1"/>
    <col min="4" max="4" width="98.140625" style="72" customWidth="1"/>
    <col min="5" max="5" width="85.140625" style="72" bestFit="1" customWidth="1"/>
    <col min="6" max="16384" width="14.28515625" style="72"/>
  </cols>
  <sheetData>
    <row r="1" spans="2:6" ht="18.75" thickBot="1" x14ac:dyDescent="0.25">
      <c r="B1" s="336" t="s">
        <v>325</v>
      </c>
      <c r="C1" s="337"/>
      <c r="D1" s="337"/>
      <c r="E1" s="337"/>
      <c r="F1" s="338"/>
    </row>
    <row r="2" spans="2:6" ht="16.5" thickBot="1" x14ac:dyDescent="0.3">
      <c r="B2" s="73"/>
      <c r="C2" s="73"/>
      <c r="D2" s="73"/>
      <c r="E2" s="73"/>
      <c r="F2" s="73"/>
    </row>
    <row r="3" spans="2:6" ht="16.5" thickBot="1" x14ac:dyDescent="0.25">
      <c r="B3" s="339" t="s">
        <v>326</v>
      </c>
      <c r="C3" s="340"/>
      <c r="D3" s="340"/>
      <c r="E3" s="144" t="s">
        <v>327</v>
      </c>
      <c r="F3" s="102" t="s">
        <v>328</v>
      </c>
    </row>
    <row r="4" spans="2:6" ht="15.75" x14ac:dyDescent="0.2">
      <c r="B4" s="341" t="s">
        <v>329</v>
      </c>
      <c r="C4" s="344" t="s">
        <v>330</v>
      </c>
      <c r="D4" s="145" t="s">
        <v>115</v>
      </c>
      <c r="E4" s="103" t="s">
        <v>331</v>
      </c>
      <c r="F4" s="104">
        <v>0.25</v>
      </c>
    </row>
    <row r="5" spans="2:6" ht="31.5" x14ac:dyDescent="0.2">
      <c r="B5" s="342"/>
      <c r="C5" s="345"/>
      <c r="D5" s="146" t="s">
        <v>173</v>
      </c>
      <c r="E5" s="74" t="s">
        <v>332</v>
      </c>
      <c r="F5" s="75">
        <v>0.15</v>
      </c>
    </row>
    <row r="6" spans="2:6" ht="31.5" x14ac:dyDescent="0.2">
      <c r="B6" s="342"/>
      <c r="C6" s="345"/>
      <c r="D6" s="146" t="s">
        <v>333</v>
      </c>
      <c r="E6" s="74" t="s">
        <v>334</v>
      </c>
      <c r="F6" s="75">
        <v>0.1</v>
      </c>
    </row>
    <row r="7" spans="2:6" ht="31.5" x14ac:dyDescent="0.2">
      <c r="B7" s="342"/>
      <c r="C7" s="345" t="s">
        <v>335</v>
      </c>
      <c r="D7" s="146" t="s">
        <v>166</v>
      </c>
      <c r="E7" s="74" t="s">
        <v>336</v>
      </c>
      <c r="F7" s="75">
        <v>0.25</v>
      </c>
    </row>
    <row r="8" spans="2:6" ht="16.5" thickBot="1" x14ac:dyDescent="0.25">
      <c r="B8" s="343"/>
      <c r="C8" s="346"/>
      <c r="D8" s="147" t="s">
        <v>116</v>
      </c>
      <c r="E8" s="77" t="s">
        <v>337</v>
      </c>
      <c r="F8" s="105">
        <v>0.15</v>
      </c>
    </row>
    <row r="9" spans="2:6" ht="31.5" x14ac:dyDescent="0.2">
      <c r="B9" s="341" t="s">
        <v>338</v>
      </c>
      <c r="C9" s="344" t="s">
        <v>339</v>
      </c>
      <c r="D9" s="145" t="s">
        <v>117</v>
      </c>
      <c r="E9" s="103" t="s">
        <v>340</v>
      </c>
      <c r="F9" s="106" t="s">
        <v>341</v>
      </c>
    </row>
    <row r="10" spans="2:6" ht="31.5" x14ac:dyDescent="0.2">
      <c r="B10" s="342"/>
      <c r="C10" s="345"/>
      <c r="D10" s="146" t="s">
        <v>149</v>
      </c>
      <c r="E10" s="74" t="s">
        <v>342</v>
      </c>
      <c r="F10" s="76" t="s">
        <v>341</v>
      </c>
    </row>
    <row r="11" spans="2:6" ht="31.5" x14ac:dyDescent="0.2">
      <c r="B11" s="342"/>
      <c r="C11" s="345" t="s">
        <v>343</v>
      </c>
      <c r="D11" s="146" t="s">
        <v>150</v>
      </c>
      <c r="E11" s="74" t="s">
        <v>344</v>
      </c>
      <c r="F11" s="76" t="s">
        <v>341</v>
      </c>
    </row>
    <row r="12" spans="2:6" ht="31.5" x14ac:dyDescent="0.2">
      <c r="B12" s="342"/>
      <c r="C12" s="345"/>
      <c r="D12" s="146" t="s">
        <v>118</v>
      </c>
      <c r="E12" s="74" t="s">
        <v>345</v>
      </c>
      <c r="F12" s="76" t="s">
        <v>341</v>
      </c>
    </row>
    <row r="13" spans="2:6" ht="15.75" x14ac:dyDescent="0.2">
      <c r="B13" s="342"/>
      <c r="C13" s="345" t="s">
        <v>346</v>
      </c>
      <c r="D13" s="146" t="s">
        <v>119</v>
      </c>
      <c r="E13" s="74" t="s">
        <v>347</v>
      </c>
      <c r="F13" s="76" t="s">
        <v>341</v>
      </c>
    </row>
    <row r="14" spans="2:6" ht="16.5" thickBot="1" x14ac:dyDescent="0.25">
      <c r="B14" s="343"/>
      <c r="C14" s="346"/>
      <c r="D14" s="147" t="s">
        <v>348</v>
      </c>
      <c r="E14" s="77" t="s">
        <v>349</v>
      </c>
      <c r="F14" s="78" t="s">
        <v>341</v>
      </c>
    </row>
    <row r="15" spans="2:6" x14ac:dyDescent="0.2">
      <c r="B15" s="332" t="s">
        <v>350</v>
      </c>
      <c r="C15" s="98" t="s">
        <v>351</v>
      </c>
      <c r="D15" s="99"/>
      <c r="E15" s="99"/>
      <c r="F15" s="95"/>
    </row>
    <row r="16" spans="2:6" x14ac:dyDescent="0.2">
      <c r="B16" s="334"/>
      <c r="C16" s="89" t="s">
        <v>108</v>
      </c>
      <c r="D16" s="85"/>
      <c r="E16" s="85"/>
      <c r="F16" s="86"/>
    </row>
    <row r="17" spans="2:6" x14ac:dyDescent="0.2">
      <c r="B17" s="334"/>
      <c r="C17" s="89" t="s">
        <v>143</v>
      </c>
      <c r="D17" s="85"/>
      <c r="E17" s="85"/>
      <c r="F17" s="86"/>
    </row>
    <row r="18" spans="2:6" x14ac:dyDescent="0.2">
      <c r="B18" s="334"/>
      <c r="C18" s="89" t="s">
        <v>352</v>
      </c>
      <c r="D18" s="85"/>
      <c r="E18" s="85"/>
      <c r="F18" s="86"/>
    </row>
    <row r="19" spans="2:6" x14ac:dyDescent="0.2">
      <c r="B19" s="334"/>
      <c r="C19" s="89" t="s">
        <v>353</v>
      </c>
      <c r="D19" s="85"/>
      <c r="E19" s="85"/>
      <c r="F19" s="86"/>
    </row>
    <row r="20" spans="2:6" x14ac:dyDescent="0.2">
      <c r="B20" s="334"/>
      <c r="C20" s="89" t="s">
        <v>354</v>
      </c>
      <c r="D20" s="85"/>
      <c r="E20" s="85"/>
      <c r="F20" s="86"/>
    </row>
    <row r="21" spans="2:6" x14ac:dyDescent="0.2">
      <c r="B21" s="334"/>
      <c r="C21" s="89" t="s">
        <v>355</v>
      </c>
      <c r="D21" s="85"/>
      <c r="E21" s="85"/>
      <c r="F21" s="86"/>
    </row>
    <row r="22" spans="2:6" x14ac:dyDescent="0.2">
      <c r="B22" s="334"/>
      <c r="C22" s="89" t="s">
        <v>356</v>
      </c>
      <c r="D22" s="85"/>
      <c r="E22" s="85"/>
      <c r="F22" s="86"/>
    </row>
    <row r="23" spans="2:6" x14ac:dyDescent="0.2">
      <c r="B23" s="334"/>
      <c r="C23" s="89" t="s">
        <v>178</v>
      </c>
      <c r="D23" s="85"/>
      <c r="E23" s="85"/>
      <c r="F23" s="86"/>
    </row>
    <row r="24" spans="2:6" x14ac:dyDescent="0.2">
      <c r="B24" s="334"/>
      <c r="C24" s="89" t="s">
        <v>161</v>
      </c>
      <c r="D24" s="85"/>
      <c r="E24" s="85"/>
      <c r="F24" s="86"/>
    </row>
    <row r="25" spans="2:6" x14ac:dyDescent="0.2">
      <c r="B25" s="334"/>
      <c r="C25" s="89" t="s">
        <v>251</v>
      </c>
      <c r="D25" s="85"/>
      <c r="E25" s="85"/>
      <c r="F25" s="86"/>
    </row>
    <row r="26" spans="2:6" x14ac:dyDescent="0.2">
      <c r="B26" s="334"/>
      <c r="C26" s="89" t="s">
        <v>261</v>
      </c>
      <c r="D26" s="85"/>
      <c r="E26" s="85"/>
      <c r="F26" s="86"/>
    </row>
    <row r="27" spans="2:6" x14ac:dyDescent="0.2">
      <c r="B27" s="334"/>
      <c r="C27" s="89" t="s">
        <v>357</v>
      </c>
      <c r="D27" s="85"/>
      <c r="E27" s="85"/>
      <c r="F27" s="86"/>
    </row>
    <row r="28" spans="2:6" ht="13.5" thickBot="1" x14ac:dyDescent="0.25">
      <c r="B28" s="347"/>
      <c r="C28" s="90" t="s">
        <v>358</v>
      </c>
      <c r="D28" s="87"/>
      <c r="E28" s="87"/>
      <c r="F28" s="88"/>
    </row>
    <row r="29" spans="2:6" ht="15" x14ac:dyDescent="0.25">
      <c r="B29" s="332" t="s">
        <v>359</v>
      </c>
      <c r="C29" s="94" t="s">
        <v>360</v>
      </c>
      <c r="D29" s="100" t="s">
        <v>359</v>
      </c>
      <c r="E29" s="99"/>
      <c r="F29" s="95"/>
    </row>
    <row r="30" spans="2:6" ht="15" x14ac:dyDescent="0.25">
      <c r="B30" s="333"/>
      <c r="C30" s="93" t="s">
        <v>194</v>
      </c>
      <c r="D30" s="129" t="s">
        <v>195</v>
      </c>
      <c r="E30" s="130"/>
      <c r="F30" s="131"/>
    </row>
    <row r="31" spans="2:6" ht="15.75" x14ac:dyDescent="0.25">
      <c r="B31" s="334"/>
      <c r="C31" s="93" t="s">
        <v>361</v>
      </c>
      <c r="D31" s="85"/>
      <c r="E31" s="85"/>
      <c r="F31" s="96"/>
    </row>
    <row r="32" spans="2:6" ht="15" x14ac:dyDescent="0.25">
      <c r="B32" s="334"/>
      <c r="C32" s="93" t="s">
        <v>125</v>
      </c>
      <c r="D32" s="101" t="s">
        <v>362</v>
      </c>
      <c r="E32" s="85"/>
      <c r="F32" s="86"/>
    </row>
    <row r="33" spans="2:6" ht="15" x14ac:dyDescent="0.25">
      <c r="B33" s="334"/>
      <c r="C33" s="93" t="s">
        <v>363</v>
      </c>
      <c r="D33" s="112" t="s">
        <v>364</v>
      </c>
      <c r="E33" s="85"/>
      <c r="F33" s="86"/>
    </row>
    <row r="34" spans="2:6" ht="15" x14ac:dyDescent="0.25">
      <c r="B34" s="334"/>
      <c r="C34" s="93" t="s">
        <v>155</v>
      </c>
      <c r="D34" s="112" t="s">
        <v>365</v>
      </c>
      <c r="E34" s="85"/>
      <c r="F34" s="86"/>
    </row>
    <row r="35" spans="2:6" ht="15" x14ac:dyDescent="0.25">
      <c r="B35" s="334"/>
      <c r="C35" s="93" t="s">
        <v>238</v>
      </c>
      <c r="D35" s="101" t="s">
        <v>366</v>
      </c>
      <c r="E35" s="85"/>
      <c r="F35" s="86"/>
    </row>
    <row r="36" spans="2:6" ht="15" x14ac:dyDescent="0.25">
      <c r="B36" s="334"/>
      <c r="C36" s="93" t="s">
        <v>367</v>
      </c>
      <c r="D36" s="93" t="s">
        <v>368</v>
      </c>
      <c r="E36" s="85"/>
      <c r="F36" s="86"/>
    </row>
    <row r="37" spans="2:6" ht="15" x14ac:dyDescent="0.25">
      <c r="B37" s="334"/>
      <c r="C37" s="93" t="s">
        <v>203</v>
      </c>
      <c r="D37" s="93" t="s">
        <v>369</v>
      </c>
      <c r="E37" s="85"/>
      <c r="F37" s="86"/>
    </row>
    <row r="38" spans="2:6" ht="15" x14ac:dyDescent="0.25">
      <c r="B38" s="334"/>
      <c r="C38" s="93" t="s">
        <v>370</v>
      </c>
      <c r="D38" s="93" t="s">
        <v>371</v>
      </c>
      <c r="E38" s="85"/>
      <c r="F38" s="86"/>
    </row>
    <row r="39" spans="2:6" ht="15" x14ac:dyDescent="0.25">
      <c r="B39" s="334"/>
      <c r="C39" s="93" t="s">
        <v>187</v>
      </c>
      <c r="D39" s="93" t="s">
        <v>372</v>
      </c>
      <c r="E39" s="85"/>
      <c r="F39" s="86"/>
    </row>
    <row r="40" spans="2:6" ht="15" x14ac:dyDescent="0.25">
      <c r="B40" s="334"/>
      <c r="C40" s="93" t="s">
        <v>373</v>
      </c>
      <c r="D40" s="93" t="s">
        <v>374</v>
      </c>
      <c r="E40" s="85"/>
      <c r="F40" s="86"/>
    </row>
    <row r="41" spans="2:6" ht="15" x14ac:dyDescent="0.25">
      <c r="B41" s="334"/>
      <c r="C41" s="93" t="s">
        <v>375</v>
      </c>
      <c r="D41" s="101" t="s">
        <v>376</v>
      </c>
      <c r="E41" s="85"/>
      <c r="F41" s="86"/>
    </row>
    <row r="42" spans="2:6" ht="15" x14ac:dyDescent="0.25">
      <c r="B42" s="334"/>
      <c r="C42" s="93" t="s">
        <v>138</v>
      </c>
      <c r="D42" s="93" t="s">
        <v>377</v>
      </c>
      <c r="E42" s="85"/>
      <c r="F42" s="86"/>
    </row>
    <row r="43" spans="2:6" ht="15" x14ac:dyDescent="0.25">
      <c r="B43" s="334"/>
      <c r="C43" s="93" t="s">
        <v>378</v>
      </c>
      <c r="D43" s="93" t="s">
        <v>379</v>
      </c>
      <c r="E43" s="85"/>
      <c r="F43" s="86"/>
    </row>
    <row r="44" spans="2:6" ht="15" x14ac:dyDescent="0.25">
      <c r="B44" s="334"/>
      <c r="C44" s="93"/>
      <c r="D44" s="101" t="s">
        <v>380</v>
      </c>
      <c r="E44" s="85"/>
      <c r="F44" s="86"/>
    </row>
    <row r="45" spans="2:6" ht="15.75" thickBot="1" x14ac:dyDescent="0.3">
      <c r="B45" s="334"/>
      <c r="C45" s="93"/>
      <c r="D45" s="93" t="s">
        <v>381</v>
      </c>
      <c r="E45" s="85"/>
      <c r="F45" s="86"/>
    </row>
    <row r="46" spans="2:6" ht="15" x14ac:dyDescent="0.25">
      <c r="B46" s="334"/>
      <c r="C46" s="94" t="s">
        <v>360</v>
      </c>
      <c r="D46" s="93" t="s">
        <v>382</v>
      </c>
      <c r="E46" s="85"/>
      <c r="F46" s="86"/>
    </row>
    <row r="47" spans="2:6" ht="15" x14ac:dyDescent="0.25">
      <c r="B47" s="334"/>
      <c r="C47" s="93" t="s">
        <v>362</v>
      </c>
      <c r="D47" s="101" t="s">
        <v>126</v>
      </c>
      <c r="E47" s="85"/>
      <c r="F47" s="86"/>
    </row>
    <row r="48" spans="2:6" ht="15" x14ac:dyDescent="0.25">
      <c r="B48" s="334"/>
      <c r="C48" s="93"/>
      <c r="D48" s="93" t="s">
        <v>383</v>
      </c>
      <c r="E48" s="85"/>
      <c r="F48" s="86"/>
    </row>
    <row r="49" spans="2:6" ht="15" x14ac:dyDescent="0.25">
      <c r="B49" s="334"/>
      <c r="C49" s="93" t="s">
        <v>361</v>
      </c>
      <c r="D49" s="93" t="s">
        <v>127</v>
      </c>
      <c r="E49" s="85"/>
      <c r="F49" s="86"/>
    </row>
    <row r="50" spans="2:6" ht="15" x14ac:dyDescent="0.25">
      <c r="B50" s="334"/>
      <c r="C50" s="93" t="s">
        <v>366</v>
      </c>
      <c r="D50" s="93" t="s">
        <v>384</v>
      </c>
      <c r="E50" s="85"/>
      <c r="F50" s="86"/>
    </row>
    <row r="51" spans="2:6" ht="15" x14ac:dyDescent="0.25">
      <c r="B51" s="334"/>
      <c r="C51" s="93" t="s">
        <v>376</v>
      </c>
      <c r="D51" s="101" t="s">
        <v>385</v>
      </c>
      <c r="E51" s="85"/>
      <c r="F51" s="86"/>
    </row>
    <row r="52" spans="2:6" ht="15" x14ac:dyDescent="0.25">
      <c r="B52" s="334"/>
      <c r="C52" s="93"/>
      <c r="D52" s="93" t="s">
        <v>386</v>
      </c>
      <c r="E52" s="85"/>
      <c r="F52" s="86"/>
    </row>
    <row r="53" spans="2:6" ht="15" x14ac:dyDescent="0.25">
      <c r="B53" s="334"/>
      <c r="C53" s="93" t="s">
        <v>125</v>
      </c>
      <c r="D53" s="101" t="s">
        <v>387</v>
      </c>
      <c r="E53" s="85"/>
      <c r="F53" s="86"/>
    </row>
    <row r="54" spans="2:6" ht="15" x14ac:dyDescent="0.25">
      <c r="B54" s="334"/>
      <c r="C54" s="93" t="s">
        <v>380</v>
      </c>
      <c r="D54" s="93" t="s">
        <v>388</v>
      </c>
      <c r="E54" s="85"/>
      <c r="F54" s="86"/>
    </row>
    <row r="55" spans="2:6" ht="15" x14ac:dyDescent="0.25">
      <c r="B55" s="334"/>
      <c r="C55" s="93" t="s">
        <v>126</v>
      </c>
      <c r="D55" s="93" t="s">
        <v>389</v>
      </c>
      <c r="E55" s="85"/>
      <c r="F55" s="86"/>
    </row>
    <row r="56" spans="2:6" ht="15" x14ac:dyDescent="0.25">
      <c r="B56" s="334"/>
      <c r="C56" s="93" t="s">
        <v>385</v>
      </c>
      <c r="D56" s="93" t="s">
        <v>390</v>
      </c>
      <c r="E56" s="85"/>
      <c r="F56" s="86"/>
    </row>
    <row r="57" spans="2:6" ht="15" x14ac:dyDescent="0.25">
      <c r="B57" s="334"/>
      <c r="C57" s="93"/>
      <c r="D57" t="s">
        <v>391</v>
      </c>
      <c r="E57" s="85"/>
      <c r="F57" s="86"/>
    </row>
    <row r="58" spans="2:6" ht="15" x14ac:dyDescent="0.25">
      <c r="B58" s="334"/>
      <c r="C58" s="93" t="s">
        <v>363</v>
      </c>
      <c r="D58" s="101" t="s">
        <v>392</v>
      </c>
      <c r="E58" s="85"/>
      <c r="F58" s="86"/>
    </row>
    <row r="59" spans="2:6" ht="15" x14ac:dyDescent="0.25">
      <c r="B59" s="334"/>
      <c r="C59" s="93" t="s">
        <v>387</v>
      </c>
      <c r="D59" s="93" t="s">
        <v>392</v>
      </c>
      <c r="E59" s="85"/>
      <c r="F59" s="86"/>
    </row>
    <row r="60" spans="2:6" ht="15" x14ac:dyDescent="0.25">
      <c r="B60" s="334"/>
      <c r="C60" s="93" t="s">
        <v>392</v>
      </c>
      <c r="D60" s="93" t="s">
        <v>393</v>
      </c>
      <c r="E60" s="85"/>
      <c r="F60" s="86"/>
    </row>
    <row r="61" spans="2:6" ht="15" x14ac:dyDescent="0.25">
      <c r="B61" s="334"/>
      <c r="C61" s="93" t="s">
        <v>394</v>
      </c>
      <c r="D61" s="93" t="s">
        <v>395</v>
      </c>
      <c r="E61" s="85"/>
      <c r="F61" s="86"/>
    </row>
    <row r="62" spans="2:6" ht="15" x14ac:dyDescent="0.25">
      <c r="B62" s="334"/>
      <c r="C62" s="93"/>
      <c r="D62" s="101" t="s">
        <v>394</v>
      </c>
      <c r="E62" s="85"/>
      <c r="F62" s="86"/>
    </row>
    <row r="63" spans="2:6" ht="15" x14ac:dyDescent="0.25">
      <c r="B63" s="334"/>
      <c r="C63" s="93" t="s">
        <v>155</v>
      </c>
      <c r="D63" s="93" t="s">
        <v>396</v>
      </c>
      <c r="E63" s="85"/>
      <c r="F63" s="86"/>
    </row>
    <row r="64" spans="2:6" ht="15" x14ac:dyDescent="0.25">
      <c r="B64" s="334"/>
      <c r="C64" s="93" t="s">
        <v>397</v>
      </c>
      <c r="D64" s="93" t="s">
        <v>398</v>
      </c>
      <c r="E64" s="85"/>
      <c r="F64" s="86"/>
    </row>
    <row r="65" spans="2:6" ht="15" x14ac:dyDescent="0.25">
      <c r="B65" s="334"/>
      <c r="C65" s="93" t="s">
        <v>156</v>
      </c>
      <c r="D65" s="93" t="s">
        <v>399</v>
      </c>
      <c r="E65" s="85"/>
      <c r="F65" s="86"/>
    </row>
    <row r="66" spans="2:6" ht="15" x14ac:dyDescent="0.25">
      <c r="B66" s="334"/>
      <c r="C66" s="93" t="s">
        <v>400</v>
      </c>
      <c r="D66" s="101" t="s">
        <v>397</v>
      </c>
      <c r="E66" s="85"/>
      <c r="F66" s="86"/>
    </row>
    <row r="67" spans="2:6" ht="15" x14ac:dyDescent="0.25">
      <c r="B67" s="334"/>
      <c r="C67" s="93" t="s">
        <v>401</v>
      </c>
      <c r="D67" s="93" t="s">
        <v>402</v>
      </c>
      <c r="E67" s="85"/>
      <c r="F67" s="86"/>
    </row>
    <row r="68" spans="2:6" ht="15" x14ac:dyDescent="0.25">
      <c r="B68" s="334"/>
      <c r="C68" s="93"/>
      <c r="D68" s="93" t="s">
        <v>403</v>
      </c>
      <c r="E68" s="85"/>
      <c r="F68" s="86"/>
    </row>
    <row r="69" spans="2:6" ht="15" x14ac:dyDescent="0.25">
      <c r="B69" s="334"/>
      <c r="C69" s="93" t="s">
        <v>238</v>
      </c>
      <c r="D69" s="101" t="s">
        <v>156</v>
      </c>
      <c r="E69" s="85"/>
      <c r="F69" s="86"/>
    </row>
    <row r="70" spans="2:6" ht="15" x14ac:dyDescent="0.25">
      <c r="B70" s="334"/>
      <c r="C70" s="93" t="s">
        <v>239</v>
      </c>
      <c r="D70" s="93" t="s">
        <v>404</v>
      </c>
      <c r="E70" s="85"/>
      <c r="F70" s="86"/>
    </row>
    <row r="71" spans="2:6" ht="15" x14ac:dyDescent="0.25">
      <c r="B71" s="334"/>
      <c r="C71" s="93"/>
      <c r="D71" s="93" t="s">
        <v>405</v>
      </c>
      <c r="E71" s="85"/>
      <c r="F71" s="86"/>
    </row>
    <row r="72" spans="2:6" ht="15" x14ac:dyDescent="0.25">
      <c r="B72" s="334"/>
      <c r="C72" s="93" t="s">
        <v>367</v>
      </c>
      <c r="D72" s="93" t="s">
        <v>157</v>
      </c>
      <c r="E72" s="85"/>
      <c r="F72" s="86"/>
    </row>
    <row r="73" spans="2:6" ht="15" x14ac:dyDescent="0.25">
      <c r="B73" s="334"/>
      <c r="C73" s="93" t="s">
        <v>406</v>
      </c>
      <c r="D73" s="93" t="s">
        <v>407</v>
      </c>
      <c r="E73" s="85"/>
      <c r="F73" s="86"/>
    </row>
    <row r="74" spans="2:6" ht="15" x14ac:dyDescent="0.25">
      <c r="B74" s="334"/>
      <c r="C74" s="93" t="s">
        <v>408</v>
      </c>
      <c r="D74" s="93" t="s">
        <v>409</v>
      </c>
      <c r="E74" s="85"/>
      <c r="F74" s="86"/>
    </row>
    <row r="75" spans="2:6" ht="15" x14ac:dyDescent="0.25">
      <c r="B75" s="334"/>
      <c r="C75" s="93"/>
      <c r="D75" s="93" t="s">
        <v>410</v>
      </c>
      <c r="E75" s="85"/>
      <c r="F75" s="86"/>
    </row>
    <row r="76" spans="2:6" ht="15" x14ac:dyDescent="0.25">
      <c r="B76" s="334"/>
      <c r="C76" s="93" t="s">
        <v>411</v>
      </c>
      <c r="D76" s="101" t="s">
        <v>400</v>
      </c>
      <c r="E76" s="85"/>
      <c r="F76" s="86"/>
    </row>
    <row r="77" spans="2:6" ht="15" x14ac:dyDescent="0.25">
      <c r="B77" s="334"/>
      <c r="C77" s="93" t="s">
        <v>412</v>
      </c>
      <c r="D77" s="93" t="s">
        <v>413</v>
      </c>
      <c r="E77" s="85"/>
      <c r="F77" s="86"/>
    </row>
    <row r="78" spans="2:6" ht="15" x14ac:dyDescent="0.25">
      <c r="B78" s="334"/>
      <c r="C78" s="93" t="s">
        <v>414</v>
      </c>
      <c r="D78" s="101" t="s">
        <v>401</v>
      </c>
      <c r="E78" s="85"/>
      <c r="F78" s="86"/>
    </row>
    <row r="79" spans="2:6" ht="15" x14ac:dyDescent="0.25">
      <c r="B79" s="334"/>
      <c r="C79" s="93" t="s">
        <v>204</v>
      </c>
      <c r="D79" s="93" t="s">
        <v>415</v>
      </c>
      <c r="E79" s="85"/>
      <c r="F79" s="86"/>
    </row>
    <row r="80" spans="2:6" ht="15" x14ac:dyDescent="0.25">
      <c r="B80" s="334"/>
      <c r="C80" s="93" t="s">
        <v>416</v>
      </c>
      <c r="D80" s="93" t="s">
        <v>417</v>
      </c>
      <c r="E80" s="85"/>
      <c r="F80" s="86"/>
    </row>
    <row r="81" spans="2:6" ht="15" x14ac:dyDescent="0.25">
      <c r="B81" s="334"/>
      <c r="C81" s="93" t="s">
        <v>418</v>
      </c>
      <c r="D81" s="93" t="s">
        <v>419</v>
      </c>
      <c r="E81" s="85"/>
      <c r="F81" s="86"/>
    </row>
    <row r="82" spans="2:6" ht="15" x14ac:dyDescent="0.25">
      <c r="B82" s="334"/>
      <c r="C82" s="93" t="s">
        <v>420</v>
      </c>
      <c r="D82" s="93" t="s">
        <v>421</v>
      </c>
      <c r="E82" s="85"/>
      <c r="F82" s="86"/>
    </row>
    <row r="83" spans="2:6" ht="15" x14ac:dyDescent="0.25">
      <c r="B83" s="334"/>
      <c r="C83" s="93" t="s">
        <v>422</v>
      </c>
      <c r="D83" s="93" t="s">
        <v>423</v>
      </c>
      <c r="E83" s="85"/>
      <c r="F83" s="86"/>
    </row>
    <row r="84" spans="2:6" ht="15" x14ac:dyDescent="0.25">
      <c r="B84" s="334"/>
      <c r="C84" s="93"/>
      <c r="D84" s="101" t="s">
        <v>239</v>
      </c>
      <c r="E84" s="85"/>
      <c r="F84" s="86"/>
    </row>
    <row r="85" spans="2:6" ht="15" x14ac:dyDescent="0.25">
      <c r="B85" s="334"/>
      <c r="C85" s="93" t="s">
        <v>370</v>
      </c>
      <c r="D85" s="93" t="s">
        <v>424</v>
      </c>
      <c r="E85" s="85"/>
      <c r="F85" s="86"/>
    </row>
    <row r="86" spans="2:6" ht="15" x14ac:dyDescent="0.25">
      <c r="B86" s="334"/>
      <c r="C86" s="93" t="s">
        <v>425</v>
      </c>
      <c r="D86" s="93" t="s">
        <v>240</v>
      </c>
      <c r="E86" s="85"/>
      <c r="F86" s="86"/>
    </row>
    <row r="87" spans="2:6" ht="15" x14ac:dyDescent="0.25">
      <c r="B87" s="334"/>
      <c r="C87" s="93" t="s">
        <v>426</v>
      </c>
      <c r="D87" s="101" t="s">
        <v>406</v>
      </c>
      <c r="E87" s="85"/>
      <c r="F87" s="86"/>
    </row>
    <row r="88" spans="2:6" ht="15" x14ac:dyDescent="0.25">
      <c r="B88" s="334"/>
      <c r="C88" s="93"/>
      <c r="D88" s="93" t="s">
        <v>427</v>
      </c>
      <c r="E88" s="85"/>
      <c r="F88" s="86"/>
    </row>
    <row r="89" spans="2:6" ht="15" x14ac:dyDescent="0.25">
      <c r="B89" s="334"/>
      <c r="C89" s="93" t="s">
        <v>187</v>
      </c>
      <c r="D89" s="93" t="s">
        <v>428</v>
      </c>
      <c r="E89" s="85"/>
      <c r="F89" s="86"/>
    </row>
    <row r="90" spans="2:6" ht="15" x14ac:dyDescent="0.25">
      <c r="B90" s="334"/>
      <c r="C90" s="93" t="s">
        <v>188</v>
      </c>
      <c r="D90" s="93" t="s">
        <v>429</v>
      </c>
      <c r="E90" s="85"/>
      <c r="F90" s="86"/>
    </row>
    <row r="91" spans="2:6" ht="15" x14ac:dyDescent="0.25">
      <c r="B91" s="334"/>
      <c r="C91" s="93" t="s">
        <v>430</v>
      </c>
      <c r="D91" s="93" t="s">
        <v>431</v>
      </c>
      <c r="E91" s="85"/>
      <c r="F91" s="86"/>
    </row>
    <row r="92" spans="2:6" ht="15" x14ac:dyDescent="0.25">
      <c r="B92" s="334"/>
      <c r="C92" s="93" t="s">
        <v>432</v>
      </c>
      <c r="D92" s="93" t="s">
        <v>433</v>
      </c>
      <c r="E92" s="85"/>
      <c r="F92" s="86"/>
    </row>
    <row r="93" spans="2:6" ht="15" x14ac:dyDescent="0.25">
      <c r="B93" s="334"/>
      <c r="C93" s="93"/>
      <c r="D93" s="93" t="s">
        <v>434</v>
      </c>
      <c r="E93" s="85"/>
      <c r="F93" s="86"/>
    </row>
    <row r="94" spans="2:6" ht="15" x14ac:dyDescent="0.25">
      <c r="B94" s="334"/>
      <c r="C94" s="93" t="s">
        <v>373</v>
      </c>
      <c r="D94" s="101" t="s">
        <v>408</v>
      </c>
      <c r="E94" s="85"/>
      <c r="F94" s="86"/>
    </row>
    <row r="95" spans="2:6" ht="15" x14ac:dyDescent="0.25">
      <c r="B95" s="334"/>
      <c r="C95" s="93" t="s">
        <v>435</v>
      </c>
      <c r="D95" s="93" t="s">
        <v>436</v>
      </c>
      <c r="E95" s="85"/>
      <c r="F95" s="86"/>
    </row>
    <row r="96" spans="2:6" ht="15" x14ac:dyDescent="0.25">
      <c r="B96" s="334"/>
      <c r="C96" s="93" t="s">
        <v>437</v>
      </c>
      <c r="D96" s="93" t="s">
        <v>438</v>
      </c>
      <c r="E96" s="85"/>
      <c r="F96" s="86"/>
    </row>
    <row r="97" spans="2:6" ht="15" x14ac:dyDescent="0.25">
      <c r="B97" s="334"/>
      <c r="C97" s="93"/>
      <c r="D97" s="93" t="s">
        <v>439</v>
      </c>
      <c r="E97" s="85"/>
      <c r="F97" s="86"/>
    </row>
    <row r="98" spans="2:6" ht="15" x14ac:dyDescent="0.25">
      <c r="B98" s="334"/>
      <c r="C98" s="93" t="s">
        <v>375</v>
      </c>
      <c r="D98" s="93" t="s">
        <v>440</v>
      </c>
      <c r="E98" s="85"/>
      <c r="F98" s="86"/>
    </row>
    <row r="99" spans="2:6" ht="15" x14ac:dyDescent="0.25">
      <c r="B99" s="334"/>
      <c r="C99" s="93" t="s">
        <v>441</v>
      </c>
      <c r="D99" s="93" t="s">
        <v>442</v>
      </c>
      <c r="E99" s="85"/>
      <c r="F99" s="86"/>
    </row>
    <row r="100" spans="2:6" ht="15" x14ac:dyDescent="0.25">
      <c r="B100" s="334"/>
      <c r="C100" s="93"/>
      <c r="D100" s="93" t="s">
        <v>443</v>
      </c>
      <c r="E100" s="85"/>
      <c r="F100" s="86"/>
    </row>
    <row r="101" spans="2:6" ht="15" x14ac:dyDescent="0.25">
      <c r="B101" s="334"/>
      <c r="C101" s="93" t="s">
        <v>138</v>
      </c>
      <c r="D101" s="93" t="s">
        <v>444</v>
      </c>
      <c r="E101" s="85"/>
      <c r="F101" s="86"/>
    </row>
    <row r="102" spans="2:6" ht="15" x14ac:dyDescent="0.25">
      <c r="B102" s="334"/>
      <c r="C102" s="93" t="s">
        <v>139</v>
      </c>
      <c r="D102" s="93" t="s">
        <v>445</v>
      </c>
      <c r="E102" s="85"/>
      <c r="F102" s="86"/>
    </row>
    <row r="103" spans="2:6" ht="15" x14ac:dyDescent="0.25">
      <c r="B103" s="334"/>
      <c r="C103" s="93" t="s">
        <v>446</v>
      </c>
      <c r="D103" s="93" t="s">
        <v>447</v>
      </c>
      <c r="E103" s="85"/>
      <c r="F103" s="86"/>
    </row>
    <row r="104" spans="2:6" ht="15" x14ac:dyDescent="0.25">
      <c r="B104" s="334"/>
      <c r="C104" s="93"/>
      <c r="D104" s="101" t="s">
        <v>412</v>
      </c>
      <c r="E104" s="85"/>
      <c r="F104" s="86"/>
    </row>
    <row r="105" spans="2:6" ht="15" x14ac:dyDescent="0.25">
      <c r="B105" s="334"/>
      <c r="C105" s="93" t="s">
        <v>378</v>
      </c>
      <c r="D105" s="93" t="s">
        <v>448</v>
      </c>
      <c r="E105" s="85"/>
      <c r="F105" s="86"/>
    </row>
    <row r="106" spans="2:6" ht="15" x14ac:dyDescent="0.25">
      <c r="B106" s="334"/>
      <c r="C106" s="93" t="s">
        <v>449</v>
      </c>
      <c r="D106" s="93" t="s">
        <v>450</v>
      </c>
      <c r="E106" s="85"/>
      <c r="F106" s="86"/>
    </row>
    <row r="107" spans="2:6" ht="15" x14ac:dyDescent="0.25">
      <c r="B107" s="334"/>
      <c r="C107" s="93"/>
      <c r="D107" s="93" t="s">
        <v>451</v>
      </c>
      <c r="E107" s="85"/>
      <c r="F107" s="86"/>
    </row>
    <row r="108" spans="2:6" ht="15" x14ac:dyDescent="0.25">
      <c r="B108" s="334"/>
      <c r="C108" s="93"/>
      <c r="D108" s="93" t="s">
        <v>452</v>
      </c>
      <c r="E108" s="85"/>
      <c r="F108" s="86"/>
    </row>
    <row r="109" spans="2:6" ht="15" x14ac:dyDescent="0.25">
      <c r="B109" s="334"/>
      <c r="C109" s="93"/>
      <c r="D109" s="101" t="s">
        <v>414</v>
      </c>
      <c r="E109" s="85"/>
      <c r="F109" s="86"/>
    </row>
    <row r="110" spans="2:6" ht="15" x14ac:dyDescent="0.25">
      <c r="B110" s="334"/>
      <c r="C110" s="93"/>
      <c r="D110" s="93" t="s">
        <v>453</v>
      </c>
      <c r="E110" s="85"/>
      <c r="F110" s="86"/>
    </row>
    <row r="111" spans="2:6" ht="15" x14ac:dyDescent="0.25">
      <c r="B111" s="334"/>
      <c r="C111" s="93"/>
      <c r="D111" s="101" t="s">
        <v>204</v>
      </c>
      <c r="E111" s="85"/>
      <c r="F111" s="86"/>
    </row>
    <row r="112" spans="2:6" ht="15" x14ac:dyDescent="0.25">
      <c r="B112" s="334"/>
      <c r="C112" s="93"/>
      <c r="D112" s="93" t="s">
        <v>205</v>
      </c>
      <c r="E112" s="85"/>
      <c r="F112" s="86"/>
    </row>
    <row r="113" spans="2:6" ht="15" x14ac:dyDescent="0.25">
      <c r="B113" s="334"/>
      <c r="C113" s="93"/>
      <c r="D113" s="101" t="s">
        <v>416</v>
      </c>
      <c r="E113" s="85"/>
      <c r="F113" s="86"/>
    </row>
    <row r="114" spans="2:6" ht="15" x14ac:dyDescent="0.25">
      <c r="B114" s="334"/>
      <c r="C114" s="93"/>
      <c r="D114" s="93" t="s">
        <v>454</v>
      </c>
      <c r="E114" s="85"/>
      <c r="F114" s="86"/>
    </row>
    <row r="115" spans="2:6" ht="15" x14ac:dyDescent="0.25">
      <c r="B115" s="334"/>
      <c r="C115" s="93"/>
      <c r="D115" s="93" t="s">
        <v>455</v>
      </c>
      <c r="E115" s="85"/>
      <c r="F115" s="86"/>
    </row>
    <row r="116" spans="2:6" ht="15" x14ac:dyDescent="0.25">
      <c r="B116" s="334"/>
      <c r="C116" s="93"/>
      <c r="D116" s="93" t="s">
        <v>456</v>
      </c>
      <c r="E116" s="85"/>
      <c r="F116" s="86"/>
    </row>
    <row r="117" spans="2:6" ht="15" x14ac:dyDescent="0.25">
      <c r="B117" s="334"/>
      <c r="C117" s="93"/>
      <c r="D117" s="93" t="s">
        <v>457</v>
      </c>
      <c r="E117" s="85"/>
      <c r="F117" s="86"/>
    </row>
    <row r="118" spans="2:6" ht="15" x14ac:dyDescent="0.25">
      <c r="B118" s="334"/>
      <c r="C118" s="93"/>
      <c r="D118" s="101" t="s">
        <v>418</v>
      </c>
      <c r="E118" s="85"/>
      <c r="F118" s="86"/>
    </row>
    <row r="119" spans="2:6" ht="15" x14ac:dyDescent="0.25">
      <c r="B119" s="334"/>
      <c r="C119" s="93"/>
      <c r="D119" s="93" t="s">
        <v>458</v>
      </c>
      <c r="E119" s="85"/>
      <c r="F119" s="86"/>
    </row>
    <row r="120" spans="2:6" ht="15" x14ac:dyDescent="0.25">
      <c r="B120" s="334"/>
      <c r="C120" s="93"/>
      <c r="D120" s="101" t="s">
        <v>420</v>
      </c>
      <c r="E120" s="85"/>
      <c r="F120" s="86"/>
    </row>
    <row r="121" spans="2:6" ht="15" x14ac:dyDescent="0.25">
      <c r="B121" s="334"/>
      <c r="C121" s="93"/>
      <c r="D121" s="93" t="s">
        <v>459</v>
      </c>
      <c r="E121" s="85"/>
      <c r="F121" s="86"/>
    </row>
    <row r="122" spans="2:6" ht="15" x14ac:dyDescent="0.25">
      <c r="B122" s="334"/>
      <c r="C122" s="93"/>
      <c r="D122" t="s">
        <v>460</v>
      </c>
      <c r="E122" s="85"/>
      <c r="F122" s="86"/>
    </row>
    <row r="123" spans="2:6" ht="15" x14ac:dyDescent="0.25">
      <c r="B123" s="334"/>
      <c r="C123" s="93"/>
      <c r="D123" s="101" t="s">
        <v>422</v>
      </c>
      <c r="E123" s="85"/>
      <c r="F123" s="86"/>
    </row>
    <row r="124" spans="2:6" ht="15" x14ac:dyDescent="0.25">
      <c r="B124" s="334"/>
      <c r="C124" s="93"/>
      <c r="D124" s="93" t="s">
        <v>461</v>
      </c>
      <c r="E124" s="85"/>
      <c r="F124" s="86"/>
    </row>
    <row r="125" spans="2:6" ht="15" x14ac:dyDescent="0.25">
      <c r="B125" s="334"/>
      <c r="C125" s="93"/>
      <c r="D125" s="101" t="s">
        <v>425</v>
      </c>
      <c r="E125" s="85"/>
      <c r="F125" s="86"/>
    </row>
    <row r="126" spans="2:6" ht="15" x14ac:dyDescent="0.25">
      <c r="B126" s="334"/>
      <c r="C126" s="93"/>
      <c r="D126" s="93" t="s">
        <v>462</v>
      </c>
      <c r="E126" s="85"/>
      <c r="F126" s="86"/>
    </row>
    <row r="127" spans="2:6" ht="15" x14ac:dyDescent="0.25">
      <c r="B127" s="334"/>
      <c r="C127" s="93"/>
      <c r="D127" s="93" t="s">
        <v>463</v>
      </c>
      <c r="E127" s="85"/>
      <c r="F127" s="86"/>
    </row>
    <row r="128" spans="2:6" ht="15" x14ac:dyDescent="0.25">
      <c r="B128" s="334"/>
      <c r="C128" s="93"/>
      <c r="D128" s="93" t="s">
        <v>464</v>
      </c>
      <c r="E128" s="85"/>
      <c r="F128" s="86"/>
    </row>
    <row r="129" spans="2:6" ht="15" x14ac:dyDescent="0.25">
      <c r="B129" s="334"/>
      <c r="C129" s="93"/>
      <c r="D129" s="101" t="s">
        <v>426</v>
      </c>
      <c r="E129" s="85"/>
      <c r="F129" s="86"/>
    </row>
    <row r="130" spans="2:6" ht="15" x14ac:dyDescent="0.25">
      <c r="B130" s="334"/>
      <c r="C130" s="93"/>
      <c r="D130" s="93" t="s">
        <v>465</v>
      </c>
      <c r="E130" s="85"/>
      <c r="F130" s="86"/>
    </row>
    <row r="131" spans="2:6" ht="15" x14ac:dyDescent="0.25">
      <c r="B131" s="334"/>
      <c r="C131" s="93"/>
      <c r="D131" s="93" t="s">
        <v>466</v>
      </c>
      <c r="E131" s="85"/>
      <c r="F131" s="86"/>
    </row>
    <row r="132" spans="2:6" ht="15" x14ac:dyDescent="0.25">
      <c r="B132" s="334"/>
      <c r="C132" s="93"/>
      <c r="D132" s="93" t="s">
        <v>467</v>
      </c>
      <c r="E132" s="85"/>
      <c r="F132" s="86"/>
    </row>
    <row r="133" spans="2:6" ht="15" x14ac:dyDescent="0.25">
      <c r="B133" s="334"/>
      <c r="C133" s="93"/>
      <c r="D133" s="93" t="s">
        <v>468</v>
      </c>
      <c r="E133" s="85"/>
      <c r="F133" s="86"/>
    </row>
    <row r="134" spans="2:6" ht="15" x14ac:dyDescent="0.25">
      <c r="B134" s="334"/>
      <c r="C134" s="93"/>
      <c r="D134" s="101" t="s">
        <v>188</v>
      </c>
      <c r="E134" s="85"/>
      <c r="F134" s="86"/>
    </row>
    <row r="135" spans="2:6" ht="15" x14ac:dyDescent="0.25">
      <c r="B135" s="334"/>
      <c r="C135" s="93"/>
      <c r="D135" s="93" t="s">
        <v>189</v>
      </c>
      <c r="E135" s="85"/>
      <c r="F135" s="86"/>
    </row>
    <row r="136" spans="2:6" ht="15" x14ac:dyDescent="0.25">
      <c r="B136" s="334"/>
      <c r="C136" s="93"/>
      <c r="D136" s="93" t="s">
        <v>469</v>
      </c>
      <c r="E136" s="85"/>
      <c r="F136" s="86"/>
    </row>
    <row r="137" spans="2:6" ht="15" x14ac:dyDescent="0.25">
      <c r="B137" s="334"/>
      <c r="C137" s="93"/>
      <c r="D137" s="93" t="s">
        <v>470</v>
      </c>
      <c r="E137" s="85"/>
      <c r="F137" s="86"/>
    </row>
    <row r="138" spans="2:6" ht="15" x14ac:dyDescent="0.25">
      <c r="B138" s="334"/>
      <c r="C138" s="93"/>
      <c r="D138" s="101" t="s">
        <v>430</v>
      </c>
      <c r="E138" s="85"/>
      <c r="F138" s="86"/>
    </row>
    <row r="139" spans="2:6" ht="15" x14ac:dyDescent="0.25">
      <c r="B139" s="334"/>
      <c r="C139" s="93"/>
      <c r="D139" s="93" t="s">
        <v>471</v>
      </c>
      <c r="E139" s="85"/>
      <c r="F139" s="86"/>
    </row>
    <row r="140" spans="2:6" ht="15" x14ac:dyDescent="0.25">
      <c r="B140" s="334"/>
      <c r="C140" s="93"/>
      <c r="D140" s="112" t="s">
        <v>472</v>
      </c>
      <c r="E140" s="85"/>
      <c r="F140" s="86"/>
    </row>
    <row r="141" spans="2:6" ht="15" x14ac:dyDescent="0.25">
      <c r="B141" s="334"/>
      <c r="C141" s="93"/>
      <c r="D141" s="93" t="s">
        <v>473</v>
      </c>
      <c r="E141" s="85"/>
      <c r="F141" s="86"/>
    </row>
    <row r="142" spans="2:6" ht="15" x14ac:dyDescent="0.25">
      <c r="B142" s="334"/>
      <c r="C142" s="93"/>
      <c r="D142" s="93" t="s">
        <v>474</v>
      </c>
      <c r="E142" s="85"/>
      <c r="F142" s="86"/>
    </row>
    <row r="143" spans="2:6" ht="15" x14ac:dyDescent="0.25">
      <c r="B143" s="334"/>
      <c r="C143" s="93"/>
      <c r="D143" s="93" t="s">
        <v>475</v>
      </c>
      <c r="E143" s="85"/>
      <c r="F143" s="86"/>
    </row>
    <row r="144" spans="2:6" ht="15" x14ac:dyDescent="0.25">
      <c r="B144" s="334"/>
      <c r="C144" s="93"/>
      <c r="D144" s="93" t="s">
        <v>476</v>
      </c>
      <c r="E144" s="85"/>
      <c r="F144" s="86"/>
    </row>
    <row r="145" spans="2:6" ht="15" x14ac:dyDescent="0.25">
      <c r="B145" s="334"/>
      <c r="C145" s="93"/>
      <c r="D145" s="93" t="s">
        <v>477</v>
      </c>
      <c r="E145" s="85"/>
      <c r="F145" s="86"/>
    </row>
    <row r="146" spans="2:6" ht="15" x14ac:dyDescent="0.25">
      <c r="B146" s="334"/>
      <c r="C146" s="93"/>
      <c r="D146" s="93" t="s">
        <v>478</v>
      </c>
      <c r="E146" s="85"/>
      <c r="F146" s="86"/>
    </row>
    <row r="147" spans="2:6" ht="15" x14ac:dyDescent="0.25">
      <c r="B147" s="334"/>
      <c r="C147" s="93"/>
      <c r="D147" s="93" t="s">
        <v>479</v>
      </c>
      <c r="E147" s="85"/>
      <c r="F147" s="86"/>
    </row>
    <row r="148" spans="2:6" ht="15" x14ac:dyDescent="0.25">
      <c r="B148" s="334"/>
      <c r="C148" s="93"/>
      <c r="D148" s="101" t="s">
        <v>432</v>
      </c>
      <c r="E148" s="85"/>
      <c r="F148" s="86"/>
    </row>
    <row r="149" spans="2:6" ht="15" x14ac:dyDescent="0.25">
      <c r="B149" s="334"/>
      <c r="C149" s="93"/>
      <c r="D149" s="93" t="s">
        <v>480</v>
      </c>
      <c r="E149" s="85"/>
      <c r="F149" s="86"/>
    </row>
    <row r="150" spans="2:6" ht="15" x14ac:dyDescent="0.25">
      <c r="B150" s="334"/>
      <c r="C150" s="93"/>
      <c r="D150" s="101" t="s">
        <v>435</v>
      </c>
      <c r="E150" s="85"/>
      <c r="F150" s="86"/>
    </row>
    <row r="151" spans="2:6" ht="15" x14ac:dyDescent="0.25">
      <c r="B151" s="334"/>
      <c r="C151" s="93"/>
      <c r="D151" s="93" t="s">
        <v>481</v>
      </c>
      <c r="E151" s="85"/>
      <c r="F151" s="86"/>
    </row>
    <row r="152" spans="2:6" ht="15" x14ac:dyDescent="0.25">
      <c r="B152" s="334"/>
      <c r="C152" s="93"/>
      <c r="D152" s="93" t="s">
        <v>482</v>
      </c>
      <c r="E152" s="85"/>
      <c r="F152" s="86"/>
    </row>
    <row r="153" spans="2:6" ht="15" x14ac:dyDescent="0.25">
      <c r="B153" s="334"/>
      <c r="C153" s="93"/>
      <c r="D153" s="93" t="s">
        <v>483</v>
      </c>
      <c r="E153" s="85"/>
      <c r="F153" s="86"/>
    </row>
    <row r="154" spans="2:6" ht="15" x14ac:dyDescent="0.25">
      <c r="B154" s="334"/>
      <c r="C154" s="93"/>
      <c r="D154" s="101" t="s">
        <v>437</v>
      </c>
      <c r="E154" s="85"/>
      <c r="F154" s="86"/>
    </row>
    <row r="155" spans="2:6" ht="15" x14ac:dyDescent="0.25">
      <c r="B155" s="334"/>
      <c r="C155" s="93"/>
      <c r="D155" s="93" t="s">
        <v>484</v>
      </c>
      <c r="E155" s="85"/>
      <c r="F155" s="86"/>
    </row>
    <row r="156" spans="2:6" ht="15" x14ac:dyDescent="0.25">
      <c r="B156" s="334"/>
      <c r="C156" s="93"/>
      <c r="D156" s="93" t="s">
        <v>485</v>
      </c>
      <c r="E156" s="85"/>
      <c r="F156" s="86"/>
    </row>
    <row r="157" spans="2:6" ht="15" x14ac:dyDescent="0.25">
      <c r="B157" s="334"/>
      <c r="C157" s="93"/>
      <c r="D157" s="101" t="s">
        <v>441</v>
      </c>
      <c r="E157" s="85"/>
      <c r="F157" s="86"/>
    </row>
    <row r="158" spans="2:6" ht="15" x14ac:dyDescent="0.25">
      <c r="B158" s="334"/>
      <c r="C158" s="93"/>
      <c r="D158" s="93" t="s">
        <v>486</v>
      </c>
      <c r="E158" s="85"/>
      <c r="F158" s="86"/>
    </row>
    <row r="159" spans="2:6" ht="15" x14ac:dyDescent="0.25">
      <c r="B159" s="334"/>
      <c r="C159" s="93"/>
      <c r="D159" s="93" t="s">
        <v>487</v>
      </c>
      <c r="E159" s="85"/>
      <c r="F159" s="86"/>
    </row>
    <row r="160" spans="2:6" ht="15" x14ac:dyDescent="0.25">
      <c r="B160" s="334"/>
      <c r="C160" s="93"/>
      <c r="D160" s="93" t="s">
        <v>488</v>
      </c>
      <c r="E160" s="85"/>
      <c r="F160" s="86"/>
    </row>
    <row r="161" spans="2:6" ht="15" x14ac:dyDescent="0.25">
      <c r="B161" s="334"/>
      <c r="C161" s="93"/>
      <c r="D161" s="93" t="s">
        <v>489</v>
      </c>
      <c r="E161" s="85"/>
      <c r="F161" s="86"/>
    </row>
    <row r="162" spans="2:6" ht="15" x14ac:dyDescent="0.25">
      <c r="B162" s="334"/>
      <c r="C162" s="93"/>
      <c r="D162" s="112" t="s">
        <v>490</v>
      </c>
      <c r="E162" s="85"/>
      <c r="F162" s="86"/>
    </row>
    <row r="163" spans="2:6" ht="15" x14ac:dyDescent="0.25">
      <c r="B163" s="334"/>
      <c r="C163" s="93"/>
      <c r="D163" s="93" t="s">
        <v>491</v>
      </c>
      <c r="E163" s="85"/>
      <c r="F163" s="86"/>
    </row>
    <row r="164" spans="2:6" ht="15" x14ac:dyDescent="0.25">
      <c r="B164" s="334"/>
      <c r="C164" s="93"/>
      <c r="D164" s="93" t="s">
        <v>492</v>
      </c>
      <c r="E164" s="85"/>
      <c r="F164" s="86"/>
    </row>
    <row r="165" spans="2:6" ht="15" x14ac:dyDescent="0.25">
      <c r="B165" s="334"/>
      <c r="C165" s="93"/>
      <c r="D165" s="101" t="s">
        <v>139</v>
      </c>
      <c r="E165" s="85"/>
      <c r="F165" s="86"/>
    </row>
    <row r="166" spans="2:6" ht="15" x14ac:dyDescent="0.25">
      <c r="B166" s="334"/>
      <c r="C166" s="93"/>
      <c r="D166" s="93" t="s">
        <v>140</v>
      </c>
      <c r="E166" s="85"/>
      <c r="F166" s="86"/>
    </row>
    <row r="167" spans="2:6" ht="15" x14ac:dyDescent="0.25">
      <c r="B167" s="334"/>
      <c r="C167" s="93"/>
      <c r="D167" s="93" t="s">
        <v>259</v>
      </c>
      <c r="E167" s="85"/>
      <c r="F167" s="86"/>
    </row>
    <row r="168" spans="2:6" ht="15" x14ac:dyDescent="0.25">
      <c r="B168" s="334"/>
      <c r="C168" s="93"/>
      <c r="D168" s="93" t="s">
        <v>493</v>
      </c>
      <c r="E168" s="85"/>
      <c r="F168" s="86"/>
    </row>
    <row r="169" spans="2:6" ht="15" x14ac:dyDescent="0.25">
      <c r="B169" s="334"/>
      <c r="C169" s="93"/>
      <c r="D169" s="101" t="s">
        <v>446</v>
      </c>
      <c r="E169" s="85"/>
      <c r="F169" s="86"/>
    </row>
    <row r="170" spans="2:6" ht="15" x14ac:dyDescent="0.25">
      <c r="B170" s="334"/>
      <c r="C170" s="93"/>
      <c r="D170" s="93" t="s">
        <v>494</v>
      </c>
      <c r="E170" s="85"/>
      <c r="F170" s="86"/>
    </row>
    <row r="171" spans="2:6" ht="15" x14ac:dyDescent="0.25">
      <c r="B171" s="334"/>
      <c r="C171" s="93"/>
      <c r="D171" s="101" t="s">
        <v>449</v>
      </c>
      <c r="E171" s="85"/>
      <c r="F171" s="86"/>
    </row>
    <row r="172" spans="2:6" ht="15" x14ac:dyDescent="0.25">
      <c r="B172" s="334"/>
      <c r="C172" s="93"/>
      <c r="D172" s="93" t="s">
        <v>495</v>
      </c>
      <c r="E172" s="85"/>
      <c r="F172" s="86"/>
    </row>
    <row r="173" spans="2:6" ht="15" x14ac:dyDescent="0.25">
      <c r="B173" s="334"/>
      <c r="C173" s="93"/>
      <c r="D173" s="93" t="s">
        <v>496</v>
      </c>
      <c r="E173" s="85"/>
      <c r="F173" s="86"/>
    </row>
    <row r="174" spans="2:6" ht="15" x14ac:dyDescent="0.25">
      <c r="B174" s="334"/>
      <c r="C174" s="93"/>
      <c r="D174" s="93" t="s">
        <v>497</v>
      </c>
      <c r="E174" s="85"/>
      <c r="F174" s="86"/>
    </row>
    <row r="175" spans="2:6" ht="15" x14ac:dyDescent="0.25">
      <c r="B175" s="334"/>
      <c r="C175" s="93"/>
      <c r="D175" s="93" t="s">
        <v>498</v>
      </c>
      <c r="E175" s="85"/>
      <c r="F175" s="86"/>
    </row>
    <row r="176" spans="2:6" ht="15" x14ac:dyDescent="0.25">
      <c r="B176" s="334"/>
      <c r="C176" s="93"/>
      <c r="D176" s="93" t="s">
        <v>499</v>
      </c>
      <c r="E176" s="85"/>
      <c r="F176" s="86"/>
    </row>
    <row r="177" spans="2:6" ht="15" x14ac:dyDescent="0.25">
      <c r="B177" s="334"/>
      <c r="C177" s="93"/>
      <c r="D177" s="101" t="s">
        <v>500</v>
      </c>
      <c r="E177" s="85"/>
      <c r="F177" s="86"/>
    </row>
    <row r="178" spans="2:6" ht="15" x14ac:dyDescent="0.25">
      <c r="B178" s="334"/>
      <c r="C178" s="93"/>
      <c r="D178" s="93" t="s">
        <v>501</v>
      </c>
      <c r="E178" s="85"/>
      <c r="F178" s="86"/>
    </row>
    <row r="179" spans="2:6" ht="15" x14ac:dyDescent="0.25">
      <c r="B179" s="334"/>
      <c r="C179" s="93"/>
      <c r="D179" s="93" t="s">
        <v>502</v>
      </c>
      <c r="E179" s="85"/>
      <c r="F179" s="86"/>
    </row>
    <row r="180" spans="2:6" ht="15" x14ac:dyDescent="0.25">
      <c r="B180" s="334"/>
      <c r="C180" s="93"/>
      <c r="D180" s="93" t="s">
        <v>503</v>
      </c>
      <c r="E180" s="85"/>
      <c r="F180" s="86"/>
    </row>
    <row r="181" spans="2:6" ht="15" x14ac:dyDescent="0.25">
      <c r="B181" s="334"/>
      <c r="C181" s="93"/>
      <c r="D181" s="85"/>
      <c r="E181" s="85"/>
      <c r="F181" s="86"/>
    </row>
    <row r="182" spans="2:6" ht="15.75" thickBot="1" x14ac:dyDescent="0.3">
      <c r="B182" s="335"/>
      <c r="C182" s="108"/>
      <c r="D182" s="108"/>
      <c r="E182" s="109"/>
      <c r="F182" s="110"/>
    </row>
    <row r="183" spans="2:6" ht="15" x14ac:dyDescent="0.25">
      <c r="B183" s="332" t="s">
        <v>504</v>
      </c>
      <c r="C183" s="94" t="s">
        <v>505</v>
      </c>
      <c r="D183" s="94"/>
      <c r="E183" s="113"/>
      <c r="F183" s="95"/>
    </row>
    <row r="184" spans="2:6" ht="15" x14ac:dyDescent="0.25">
      <c r="B184" s="334"/>
      <c r="C184" s="93" t="s">
        <v>506</v>
      </c>
      <c r="D184" s="93"/>
      <c r="E184" s="111"/>
      <c r="F184" s="86"/>
    </row>
    <row r="185" spans="2:6" ht="15" x14ac:dyDescent="0.25">
      <c r="B185" s="334"/>
      <c r="C185" s="93" t="s">
        <v>213</v>
      </c>
      <c r="D185" s="93"/>
      <c r="E185" s="111"/>
      <c r="F185" s="86"/>
    </row>
    <row r="186" spans="2:6" ht="15" x14ac:dyDescent="0.25">
      <c r="B186" s="334"/>
      <c r="C186" s="111" t="s">
        <v>507</v>
      </c>
      <c r="D186" s="93"/>
      <c r="E186" s="111"/>
      <c r="F186" s="86"/>
    </row>
    <row r="187" spans="2:6" ht="15" x14ac:dyDescent="0.25">
      <c r="B187" s="334"/>
      <c r="C187" s="111" t="s">
        <v>146</v>
      </c>
      <c r="D187" s="93"/>
      <c r="E187" s="111"/>
      <c r="F187" s="86"/>
    </row>
    <row r="188" spans="2:6" ht="15" x14ac:dyDescent="0.25">
      <c r="B188" s="334"/>
      <c r="C188" s="111" t="s">
        <v>233</v>
      </c>
      <c r="D188" s="93"/>
      <c r="E188" s="111"/>
      <c r="F188" s="86"/>
    </row>
    <row r="189" spans="2:6" ht="15" x14ac:dyDescent="0.25">
      <c r="B189" s="334"/>
      <c r="C189" s="111" t="s">
        <v>248</v>
      </c>
      <c r="D189" s="93"/>
      <c r="E189" s="111"/>
      <c r="F189" s="86"/>
    </row>
    <row r="190" spans="2:6" ht="15" x14ac:dyDescent="0.25">
      <c r="B190" s="334"/>
      <c r="C190" s="111" t="s">
        <v>223</v>
      </c>
      <c r="D190" s="93"/>
      <c r="E190" s="111"/>
      <c r="F190" s="86"/>
    </row>
    <row r="191" spans="2:6" ht="15" x14ac:dyDescent="0.25">
      <c r="B191" s="334"/>
      <c r="C191" s="111" t="s">
        <v>182</v>
      </c>
      <c r="D191" s="93"/>
      <c r="E191" s="111"/>
      <c r="F191" s="86"/>
    </row>
    <row r="192" spans="2:6" ht="15" x14ac:dyDescent="0.25">
      <c r="B192" s="334"/>
      <c r="C192" s="111" t="s">
        <v>508</v>
      </c>
      <c r="D192" s="93"/>
      <c r="E192" s="111"/>
      <c r="F192" s="86"/>
    </row>
    <row r="193" spans="2:6" ht="15" x14ac:dyDescent="0.25">
      <c r="B193" s="334"/>
      <c r="C193" s="111" t="s">
        <v>509</v>
      </c>
      <c r="D193" s="93"/>
      <c r="E193" s="111"/>
      <c r="F193" s="86"/>
    </row>
    <row r="194" spans="2:6" ht="30" x14ac:dyDescent="0.25">
      <c r="B194" s="334"/>
      <c r="C194" s="112" t="s">
        <v>510</v>
      </c>
      <c r="D194" s="93"/>
      <c r="E194" s="111"/>
      <c r="F194" s="86"/>
    </row>
    <row r="195" spans="2:6" ht="15" x14ac:dyDescent="0.25">
      <c r="B195" s="334"/>
      <c r="C195" s="111" t="s">
        <v>511</v>
      </c>
      <c r="D195" s="93"/>
      <c r="E195" s="111"/>
      <c r="F195" s="86"/>
    </row>
    <row r="196" spans="2:6" ht="15" x14ac:dyDescent="0.25">
      <c r="B196" s="334"/>
      <c r="C196" s="111" t="s">
        <v>112</v>
      </c>
      <c r="D196" s="93"/>
      <c r="E196" s="111"/>
      <c r="F196" s="86"/>
    </row>
    <row r="197" spans="2:6" ht="15.75" thickBot="1" x14ac:dyDescent="0.3">
      <c r="B197" s="335"/>
      <c r="C197" s="109" t="s">
        <v>136</v>
      </c>
      <c r="D197" s="108"/>
      <c r="E197" s="109"/>
      <c r="F197" s="88"/>
    </row>
    <row r="198" spans="2:6" ht="15" x14ac:dyDescent="0.25">
      <c r="B198" s="348" t="s">
        <v>512</v>
      </c>
      <c r="C198" s="113" t="s">
        <v>513</v>
      </c>
      <c r="D198" s="94" t="s">
        <v>514</v>
      </c>
      <c r="E198" s="117"/>
      <c r="F198" s="92"/>
    </row>
    <row r="199" spans="2:6" ht="15" x14ac:dyDescent="0.25">
      <c r="B199" s="349"/>
      <c r="C199" s="119" t="s">
        <v>122</v>
      </c>
      <c r="D199" s="120"/>
      <c r="E199" s="121"/>
      <c r="F199" s="92"/>
    </row>
    <row r="200" spans="2:6" ht="15.75" thickBot="1" x14ac:dyDescent="0.3">
      <c r="B200" s="350"/>
      <c r="C200" s="107" t="s">
        <v>136</v>
      </c>
      <c r="D200" s="97" t="s">
        <v>515</v>
      </c>
      <c r="E200" s="118"/>
      <c r="F200" s="92"/>
    </row>
    <row r="201" spans="2:6" ht="15" x14ac:dyDescent="0.25">
      <c r="B201" s="114"/>
      <c r="C201" s="115"/>
      <c r="D201" s="116"/>
      <c r="E201" s="115"/>
      <c r="F201" s="92"/>
    </row>
    <row r="202" spans="2:6" ht="15" x14ac:dyDescent="0.25">
      <c r="B202" s="114"/>
      <c r="C202" s="115"/>
      <c r="D202" s="116"/>
      <c r="E202" s="115"/>
      <c r="F202" s="92"/>
    </row>
    <row r="203" spans="2:6" ht="15" x14ac:dyDescent="0.25">
      <c r="B203" s="114"/>
      <c r="C203" s="115"/>
      <c r="D203" s="116"/>
      <c r="E203" s="115"/>
      <c r="F203" s="92"/>
    </row>
    <row r="204" spans="2:6" x14ac:dyDescent="0.2">
      <c r="C204" s="91"/>
      <c r="D204" s="92"/>
      <c r="E204" s="92"/>
    </row>
    <row r="205" spans="2:6" ht="15.75" x14ac:dyDescent="0.2">
      <c r="B205" s="331" t="s">
        <v>516</v>
      </c>
      <c r="C205" s="331"/>
      <c r="D205" s="331"/>
      <c r="E205" s="331"/>
      <c r="F205" s="331"/>
    </row>
  </sheetData>
  <mergeCells count="14">
    <mergeCell ref="B205:F205"/>
    <mergeCell ref="B29:B182"/>
    <mergeCell ref="B1:F1"/>
    <mergeCell ref="B3:D3"/>
    <mergeCell ref="B4:B8"/>
    <mergeCell ref="C4:C6"/>
    <mergeCell ref="C7:C8"/>
    <mergeCell ref="B9:B14"/>
    <mergeCell ref="C9:C10"/>
    <mergeCell ref="C11:C12"/>
    <mergeCell ref="C13:C14"/>
    <mergeCell ref="B15:B28"/>
    <mergeCell ref="B183:B197"/>
    <mergeCell ref="B198:B20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E19"/>
  <sheetViews>
    <sheetView topLeftCell="A4" workbookViewId="0">
      <selection activeCell="B13" sqref="B13:B19"/>
    </sheetView>
  </sheetViews>
  <sheetFormatPr baseColWidth="10" defaultColWidth="11.42578125" defaultRowHeight="15" x14ac:dyDescent="0.25"/>
  <sheetData>
    <row r="2" spans="2:5" x14ac:dyDescent="0.25">
      <c r="B2" t="s">
        <v>192</v>
      </c>
      <c r="E2" t="s">
        <v>517</v>
      </c>
    </row>
    <row r="3" spans="2:5" x14ac:dyDescent="0.25">
      <c r="B3" t="s">
        <v>518</v>
      </c>
      <c r="E3" t="s">
        <v>109</v>
      </c>
    </row>
    <row r="4" spans="2:5" x14ac:dyDescent="0.25">
      <c r="B4" t="s">
        <v>519</v>
      </c>
      <c r="E4" t="s">
        <v>196</v>
      </c>
    </row>
    <row r="5" spans="2:5" x14ac:dyDescent="0.25">
      <c r="B5" t="s">
        <v>123</v>
      </c>
    </row>
    <row r="8" spans="2:5" x14ac:dyDescent="0.25">
      <c r="B8" t="s">
        <v>520</v>
      </c>
    </row>
    <row r="9" spans="2:5" x14ac:dyDescent="0.25">
      <c r="B9" t="s">
        <v>521</v>
      </c>
    </row>
    <row r="10" spans="2:5" x14ac:dyDescent="0.25">
      <c r="B10" t="s">
        <v>128</v>
      </c>
    </row>
    <row r="13" spans="2:5" x14ac:dyDescent="0.25">
      <c r="B13" t="s">
        <v>522</v>
      </c>
    </row>
    <row r="14" spans="2:5" x14ac:dyDescent="0.25">
      <c r="B14" t="s">
        <v>523</v>
      </c>
    </row>
    <row r="15" spans="2:5" x14ac:dyDescent="0.25">
      <c r="B15" t="s">
        <v>181</v>
      </c>
    </row>
    <row r="16" spans="2:5" x14ac:dyDescent="0.25">
      <c r="B16" t="s">
        <v>524</v>
      </c>
    </row>
    <row r="17" spans="2:2" x14ac:dyDescent="0.25">
      <c r="B17" t="s">
        <v>525</v>
      </c>
    </row>
    <row r="18" spans="2:2" x14ac:dyDescent="0.25">
      <c r="B18" t="s">
        <v>526</v>
      </c>
    </row>
    <row r="19" spans="2:2" x14ac:dyDescent="0.25">
      <c r="B19" t="s">
        <v>111</v>
      </c>
    </row>
  </sheetData>
  <sortState ref="B2:B5">
    <sortCondition ref="B2:B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3:A35"/>
  <sheetViews>
    <sheetView workbookViewId="0">
      <selection activeCell="A36" sqref="A36"/>
    </sheetView>
  </sheetViews>
  <sheetFormatPr baseColWidth="10" defaultColWidth="11.42578125" defaultRowHeight="12.75" x14ac:dyDescent="0.2"/>
  <cols>
    <col min="1" max="1" width="32.85546875" style="1" customWidth="1"/>
    <col min="2" max="16384" width="11.42578125" style="1"/>
  </cols>
  <sheetData>
    <row r="3" spans="1:1" x14ac:dyDescent="0.2">
      <c r="A3" s="2" t="s">
        <v>115</v>
      </c>
    </row>
    <row r="4" spans="1:1" x14ac:dyDescent="0.2">
      <c r="A4" s="2" t="s">
        <v>173</v>
      </c>
    </row>
    <row r="5" spans="1:1" x14ac:dyDescent="0.2">
      <c r="A5" s="2" t="s">
        <v>333</v>
      </c>
    </row>
    <row r="6" spans="1:1" x14ac:dyDescent="0.2">
      <c r="A6" s="2" t="s">
        <v>166</v>
      </c>
    </row>
    <row r="7" spans="1:1" x14ac:dyDescent="0.2">
      <c r="A7" s="2" t="s">
        <v>116</v>
      </c>
    </row>
    <row r="8" spans="1:1" x14ac:dyDescent="0.2">
      <c r="A8" s="2" t="s">
        <v>117</v>
      </c>
    </row>
    <row r="9" spans="1:1" x14ac:dyDescent="0.2">
      <c r="A9" s="2" t="s">
        <v>149</v>
      </c>
    </row>
    <row r="10" spans="1:1" x14ac:dyDescent="0.2">
      <c r="A10" s="2" t="s">
        <v>150</v>
      </c>
    </row>
    <row r="11" spans="1:1" x14ac:dyDescent="0.2">
      <c r="A11" s="2" t="s">
        <v>118</v>
      </c>
    </row>
    <row r="12" spans="1:1" x14ac:dyDescent="0.2">
      <c r="A12" s="2" t="s">
        <v>527</v>
      </c>
    </row>
    <row r="13" spans="1:1" x14ac:dyDescent="0.2">
      <c r="A13" s="2" t="s">
        <v>528</v>
      </c>
    </row>
    <row r="14" spans="1:1" x14ac:dyDescent="0.2">
      <c r="A14" s="2" t="s">
        <v>529</v>
      </c>
    </row>
    <row r="16" spans="1:1" x14ac:dyDescent="0.2">
      <c r="A16" s="2" t="s">
        <v>530</v>
      </c>
    </row>
    <row r="17" spans="1:1" x14ac:dyDescent="0.2">
      <c r="A17" s="2" t="s">
        <v>192</v>
      </c>
    </row>
    <row r="18" spans="1:1" x14ac:dyDescent="0.2">
      <c r="A18" s="2" t="s">
        <v>518</v>
      </c>
    </row>
    <row r="20" spans="1:1" x14ac:dyDescent="0.2">
      <c r="A20" s="2" t="s">
        <v>521</v>
      </c>
    </row>
    <row r="21" spans="1:1" x14ac:dyDescent="0.2">
      <c r="A21" s="2" t="s">
        <v>128</v>
      </c>
    </row>
    <row r="23" spans="1:1" x14ac:dyDescent="0.2">
      <c r="A23" s="2" t="s">
        <v>350</v>
      </c>
    </row>
    <row r="24" spans="1:1" x14ac:dyDescent="0.2">
      <c r="A24" s="2" t="s">
        <v>536</v>
      </c>
    </row>
    <row r="25" spans="1:1" x14ac:dyDescent="0.2">
      <c r="A25" s="2" t="s">
        <v>537</v>
      </c>
    </row>
    <row r="26" spans="1:1" x14ac:dyDescent="0.2">
      <c r="A26" s="2" t="s">
        <v>538</v>
      </c>
    </row>
    <row r="27" spans="1:1" x14ac:dyDescent="0.2">
      <c r="A27" s="2" t="s">
        <v>539</v>
      </c>
    </row>
    <row r="28" spans="1:1" x14ac:dyDescent="0.2">
      <c r="A28" s="2"/>
    </row>
    <row r="29" spans="1:1" x14ac:dyDescent="0.2">
      <c r="A29" s="2"/>
    </row>
    <row r="30" spans="1:1" x14ac:dyDescent="0.2">
      <c r="A30" s="2" t="s">
        <v>550</v>
      </c>
    </row>
    <row r="31" spans="1:1" x14ac:dyDescent="0.2">
      <c r="A31" s="2" t="s">
        <v>551</v>
      </c>
    </row>
    <row r="32" spans="1:1" x14ac:dyDescent="0.2">
      <c r="A32" s="2" t="s">
        <v>552</v>
      </c>
    </row>
    <row r="33" spans="1:1" x14ac:dyDescent="0.2">
      <c r="A33" s="2" t="s">
        <v>553</v>
      </c>
    </row>
    <row r="34" spans="1:1" x14ac:dyDescent="0.2">
      <c r="A34" s="2" t="s">
        <v>554</v>
      </c>
    </row>
    <row r="35" spans="1:1" x14ac:dyDescent="0.2">
      <c r="A35" s="2" t="s">
        <v>555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CC30"/>
  <sheetViews>
    <sheetView showGridLines="0" tabSelected="1" zoomScale="70" zoomScaleNormal="70" workbookViewId="0">
      <pane ySplit="2" topLeftCell="A27" activePane="bottomLeft" state="frozen"/>
      <selection pane="bottomLeft" activeCell="F29" sqref="F29"/>
    </sheetView>
  </sheetViews>
  <sheetFormatPr baseColWidth="10" defaultColWidth="11.42578125" defaultRowHeight="15" x14ac:dyDescent="0.2"/>
  <cols>
    <col min="1" max="1" width="28.7109375" style="123" bestFit="1" customWidth="1"/>
    <col min="2" max="2" width="58.42578125" style="124" customWidth="1"/>
    <col min="3" max="3" width="30" style="124" customWidth="1"/>
    <col min="4" max="4" width="29.5703125" style="124" customWidth="1"/>
    <col min="5" max="5" width="36.42578125" style="123" bestFit="1" customWidth="1"/>
    <col min="6" max="6" width="35.7109375" style="123" customWidth="1"/>
    <col min="7" max="7" width="24.7109375" style="123" customWidth="1"/>
    <col min="8" max="8" width="36.5703125" style="122" customWidth="1"/>
    <col min="9" max="10" width="34.28515625" style="125" customWidth="1"/>
    <col min="11" max="11" width="32.85546875" style="125" customWidth="1"/>
    <col min="12" max="12" width="19" style="125" customWidth="1"/>
    <col min="13" max="13" width="64.7109375" style="122" customWidth="1"/>
    <col min="14" max="14" width="34.5703125" style="122" bestFit="1" customWidth="1"/>
    <col min="15" max="15" width="17.42578125" style="122" customWidth="1"/>
    <col min="16" max="16" width="36.7109375" style="122" bestFit="1" customWidth="1"/>
    <col min="17" max="17" width="30.5703125" style="122" hidden="1" customWidth="1"/>
    <col min="18" max="19" width="34.5703125" style="122" bestFit="1" customWidth="1"/>
    <col min="20" max="20" width="30.5703125" style="122" customWidth="1"/>
    <col min="21" max="21" width="23" style="122" customWidth="1"/>
    <col min="22" max="22" width="59.28515625" style="122" bestFit="1" customWidth="1"/>
    <col min="23" max="23" width="16.28515625" style="122" customWidth="1"/>
    <col min="24" max="24" width="13.7109375" style="122" customWidth="1"/>
    <col min="25" max="25" width="17.140625" style="122" customWidth="1"/>
    <col min="26" max="26" width="17.42578125" style="122" customWidth="1"/>
    <col min="27" max="27" width="16.140625" style="122" customWidth="1"/>
    <col min="28" max="29" width="15.42578125" style="122" customWidth="1"/>
    <col min="30" max="30" width="14.5703125" style="122" customWidth="1"/>
    <col min="31" max="31" width="13.7109375" style="126" customWidth="1"/>
    <col min="32" max="32" width="43.140625" style="126" customWidth="1"/>
    <col min="33" max="33" width="13.5703125" style="126" customWidth="1"/>
    <col min="34" max="34" width="23.42578125" style="122" customWidth="1"/>
    <col min="35" max="35" width="15" style="122" customWidth="1"/>
    <col min="36" max="36" width="10.42578125" style="122" customWidth="1"/>
    <col min="37" max="37" width="9.28515625" style="122" customWidth="1"/>
    <col min="38" max="38" width="9.140625" style="122" customWidth="1"/>
    <col min="39" max="39" width="8.42578125" style="122" customWidth="1"/>
    <col min="40" max="40" width="11.42578125" style="122" customWidth="1"/>
    <col min="41" max="41" width="23" style="122" customWidth="1"/>
    <col min="42" max="42" width="28.85546875" style="126" customWidth="1"/>
    <col min="43" max="43" width="32" style="126" customWidth="1"/>
    <col min="44" max="44" width="37.28515625" style="126" customWidth="1"/>
    <col min="45" max="45" width="48.85546875" style="126" customWidth="1"/>
    <col min="46" max="46" width="16.85546875" style="122" customWidth="1"/>
    <col min="47" max="47" width="19.28515625" style="122" customWidth="1"/>
    <col min="48" max="48" width="18.5703125" style="122" customWidth="1"/>
    <col min="49" max="49" width="21" style="122" customWidth="1"/>
    <col min="50" max="16384" width="11.42578125" style="122"/>
  </cols>
  <sheetData>
    <row r="1" spans="1:81" s="148" customFormat="1" ht="15.75" x14ac:dyDescent="0.25">
      <c r="A1" s="351" t="s">
        <v>556</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3"/>
    </row>
    <row r="2" spans="1:81" s="150" customFormat="1" ht="141.75" x14ac:dyDescent="0.25">
      <c r="A2" s="149" t="s">
        <v>65</v>
      </c>
      <c r="B2" s="149" t="s">
        <v>65</v>
      </c>
      <c r="C2" s="149" t="s">
        <v>65</v>
      </c>
      <c r="D2" s="149" t="s">
        <v>65</v>
      </c>
      <c r="E2" s="149" t="s">
        <v>65</v>
      </c>
      <c r="F2" s="149" t="s">
        <v>65</v>
      </c>
      <c r="G2" s="149" t="s">
        <v>65</v>
      </c>
      <c r="H2" s="149" t="s">
        <v>65</v>
      </c>
      <c r="I2" s="149" t="s">
        <v>65</v>
      </c>
      <c r="J2" s="149" t="s">
        <v>65</v>
      </c>
      <c r="K2" s="149" t="s">
        <v>65</v>
      </c>
      <c r="L2" s="149" t="s">
        <v>65</v>
      </c>
      <c r="M2" s="149" t="s">
        <v>65</v>
      </c>
      <c r="N2" s="149" t="s">
        <v>66</v>
      </c>
      <c r="O2" s="149" t="s">
        <v>66</v>
      </c>
      <c r="P2" s="149" t="s">
        <v>66</v>
      </c>
      <c r="Q2" s="149"/>
      <c r="R2" s="149" t="s">
        <v>66</v>
      </c>
      <c r="S2" s="149" t="s">
        <v>66</v>
      </c>
      <c r="T2" s="149" t="s">
        <v>66</v>
      </c>
      <c r="U2" s="149" t="s">
        <v>67</v>
      </c>
      <c r="V2" s="149" t="s">
        <v>67</v>
      </c>
      <c r="W2" s="149" t="s">
        <v>67</v>
      </c>
      <c r="X2" s="149" t="s">
        <v>67</v>
      </c>
      <c r="Y2" s="149" t="s">
        <v>67</v>
      </c>
      <c r="Z2" s="149" t="s">
        <v>67</v>
      </c>
      <c r="AA2" s="149" t="s">
        <v>67</v>
      </c>
      <c r="AB2" s="149" t="s">
        <v>67</v>
      </c>
      <c r="AC2" s="149" t="s">
        <v>67</v>
      </c>
      <c r="AD2" s="149" t="s">
        <v>67</v>
      </c>
      <c r="AE2" s="149" t="s">
        <v>67</v>
      </c>
      <c r="AF2" s="149" t="s">
        <v>67</v>
      </c>
      <c r="AG2" s="149" t="s">
        <v>67</v>
      </c>
      <c r="AH2" s="149" t="s">
        <v>67</v>
      </c>
      <c r="AI2" s="149" t="s">
        <v>68</v>
      </c>
      <c r="AJ2" s="149" t="s">
        <v>68</v>
      </c>
      <c r="AK2" s="149" t="s">
        <v>68</v>
      </c>
      <c r="AL2" s="149" t="s">
        <v>68</v>
      </c>
      <c r="AM2" s="149" t="s">
        <v>68</v>
      </c>
      <c r="AN2" s="149" t="s">
        <v>68</v>
      </c>
      <c r="AO2" s="149" t="s">
        <v>69</v>
      </c>
      <c r="AP2" s="149" t="s">
        <v>69</v>
      </c>
      <c r="AQ2" s="149" t="s">
        <v>69</v>
      </c>
      <c r="AR2" s="149" t="s">
        <v>69</v>
      </c>
      <c r="AS2" s="149" t="s">
        <v>69</v>
      </c>
      <c r="AT2" s="149" t="s">
        <v>69</v>
      </c>
      <c r="AU2" s="149" t="s">
        <v>69</v>
      </c>
      <c r="AV2" s="149" t="s">
        <v>69</v>
      </c>
      <c r="AW2" s="149" t="s">
        <v>69</v>
      </c>
    </row>
    <row r="3" spans="1:81" s="150" customFormat="1" ht="236.25" x14ac:dyDescent="0.25">
      <c r="A3" s="171" t="s">
        <v>70</v>
      </c>
      <c r="B3" s="172" t="s">
        <v>71</v>
      </c>
      <c r="C3" s="172" t="s">
        <v>549</v>
      </c>
      <c r="D3" s="172" t="s">
        <v>72</v>
      </c>
      <c r="E3" s="172" t="s">
        <v>73</v>
      </c>
      <c r="F3" s="172" t="s">
        <v>74</v>
      </c>
      <c r="G3" s="172" t="s">
        <v>75</v>
      </c>
      <c r="H3" s="172" t="s">
        <v>76</v>
      </c>
      <c r="I3" s="172" t="s">
        <v>77</v>
      </c>
      <c r="J3" s="172" t="s">
        <v>535</v>
      </c>
      <c r="K3" s="172" t="s">
        <v>78</v>
      </c>
      <c r="L3" s="173" t="s">
        <v>79</v>
      </c>
      <c r="M3" s="172" t="s">
        <v>80</v>
      </c>
      <c r="N3" s="172" t="s">
        <v>81</v>
      </c>
      <c r="O3" s="173" t="s">
        <v>82</v>
      </c>
      <c r="P3" s="172" t="s">
        <v>83</v>
      </c>
      <c r="Q3" s="172"/>
      <c r="R3" s="172" t="s">
        <v>84</v>
      </c>
      <c r="S3" s="173" t="s">
        <v>82</v>
      </c>
      <c r="T3" s="172" t="s">
        <v>32</v>
      </c>
      <c r="U3" s="174" t="s">
        <v>85</v>
      </c>
      <c r="V3" s="172" t="s">
        <v>34</v>
      </c>
      <c r="W3" s="171" t="s">
        <v>86</v>
      </c>
      <c r="X3" s="171" t="s">
        <v>87</v>
      </c>
      <c r="Y3" s="171" t="s">
        <v>88</v>
      </c>
      <c r="Z3" s="171" t="s">
        <v>89</v>
      </c>
      <c r="AA3" s="171" t="s">
        <v>90</v>
      </c>
      <c r="AB3" s="171" t="s">
        <v>91</v>
      </c>
      <c r="AC3" s="174" t="s">
        <v>92</v>
      </c>
      <c r="AD3" s="171" t="s">
        <v>93</v>
      </c>
      <c r="AE3" s="174" t="s">
        <v>94</v>
      </c>
      <c r="AF3" s="174" t="s">
        <v>95</v>
      </c>
      <c r="AG3" s="174" t="s">
        <v>96</v>
      </c>
      <c r="AH3" s="171" t="s">
        <v>97</v>
      </c>
      <c r="AI3" s="174" t="s">
        <v>98</v>
      </c>
      <c r="AJ3" s="174" t="s">
        <v>82</v>
      </c>
      <c r="AK3" s="174" t="s">
        <v>99</v>
      </c>
      <c r="AL3" s="174" t="s">
        <v>82</v>
      </c>
      <c r="AM3" s="174" t="s">
        <v>100</v>
      </c>
      <c r="AN3" s="174" t="s">
        <v>52</v>
      </c>
      <c r="AO3" s="172" t="s">
        <v>69</v>
      </c>
      <c r="AP3" s="172" t="s">
        <v>101</v>
      </c>
      <c r="AQ3" s="172" t="s">
        <v>102</v>
      </c>
      <c r="AR3" s="172" t="s">
        <v>103</v>
      </c>
      <c r="AS3" s="172" t="s">
        <v>104</v>
      </c>
      <c r="AT3" s="172" t="s">
        <v>105</v>
      </c>
      <c r="AU3" s="172" t="s">
        <v>106</v>
      </c>
      <c r="AV3" s="172" t="s">
        <v>107</v>
      </c>
      <c r="AW3" s="172" t="s">
        <v>56</v>
      </c>
    </row>
    <row r="4" spans="1:81" s="190" customFormat="1" ht="164.25" customHeight="1" x14ac:dyDescent="0.25">
      <c r="A4" s="151">
        <v>1</v>
      </c>
      <c r="B4" s="152" t="s">
        <v>557</v>
      </c>
      <c r="C4" s="152" t="s">
        <v>551</v>
      </c>
      <c r="D4" s="152" t="s">
        <v>108</v>
      </c>
      <c r="E4" s="152" t="s">
        <v>109</v>
      </c>
      <c r="F4" s="152" t="s">
        <v>558</v>
      </c>
      <c r="G4" s="152" t="s">
        <v>110</v>
      </c>
      <c r="H4" s="152" t="s">
        <v>540</v>
      </c>
      <c r="I4" s="152" t="s">
        <v>111</v>
      </c>
      <c r="J4" s="152" t="s">
        <v>539</v>
      </c>
      <c r="K4" s="152" t="s">
        <v>112</v>
      </c>
      <c r="L4" s="152" t="s">
        <v>559</v>
      </c>
      <c r="M4" s="151" t="s">
        <v>113</v>
      </c>
      <c r="N4" s="153" t="str">
        <f t="shared" ref="N4" si="0">IF(M4&lt;=0,"",IF(M4&lt;="La actividad que conlleva el riesgo se ejecuta como máximos 2 veces por año","Muy Baja",IF(M4="La actividad que conlleva el riesgo se ejecuta de 3 a 24 veces por año","Baja",IF(M4="La actividad que conlleva el riesgo se ejecuta de 24 a 500 veces por año","Media",IF(M4="La actividad que conlleva el riesgo se ejecuta mínimo 500 veces al año y máximo 5000 veces por año","Alta","Muy Alta")))))</f>
        <v>Baja</v>
      </c>
      <c r="O4" s="169">
        <f t="shared" ref="O4" si="1">IF(N4="","",IF(N4="Muy Baja",0.2,IF(N4="Baja",0.4,IF(N4="Media",0.6,IF(N4="Alta",0.8,IF(N4="Muy Alta",1,))))))</f>
        <v>0.4</v>
      </c>
      <c r="P4" s="155" t="s">
        <v>114</v>
      </c>
      <c r="Q4" s="170" t="str">
        <f ca="1">IF(NOT(ISERROR(MATCH(P4,'[2]Tabla Impacto'!$B$221:$B$223,0))),'[2]Tabla Impacto'!$F$223&amp;"Por favor no seleccionar los criterios de impacto(Afectación Económica o presupuestal y Pérdida Reputacional)",P4)</f>
        <v xml:space="preserve">     El riesgo afecta la imagen de la entidad con algunos usuarios de relevancia frente al logro de los objetivos</v>
      </c>
      <c r="R4" s="153" t="str">
        <f ca="1">IF(OR(Q4='[2]Tabla Impacto'!$C$11,Q4='[2]Tabla Impacto'!$D$11),"Leve",IF(OR(Q4='[2]Tabla Impacto'!$C$12,Q4='[2]Tabla Impacto'!$D$12),"Menor",IF(OR(Q4='[2]Tabla Impacto'!$C$13,Q4='[2]Tabla Impacto'!$D$13),"Moderado",IF(OR(Q4='[2]Tabla Impacto'!$C$14,Q4='[2]Tabla Impacto'!$D$14),"Mayor",IF(OR(Q4='[2]Tabla Impacto'!$C$15,Q4='[2]Tabla Impacto'!$D$15),"Catastrófico","")))))</f>
        <v>Moderado</v>
      </c>
      <c r="S4" s="169">
        <f t="shared" ref="S4" ca="1" si="2">IF(R4="","",IF(R4="Leve",0.2,IF(R4="Menor",0.4,IF(R4="Moderado",0.6,IF(R4="Mayor",0.8,IF(R4="Catastrófico",1,))))))</f>
        <v>0.6</v>
      </c>
      <c r="T4" s="156" t="str">
        <f t="shared" ref="T4" ca="1" si="3">IF(OR(AND(N4="Muy Baja",R4="Leve"),AND(N4="Muy Baja",R4="Menor"),AND(N4="Baja",R4="Leve")),"Bajo",IF(OR(AND(N4="Muy baja",R4="Moderado"),AND(N4="Baja",R4="Menor"),AND(N4="Baja",R4="Moderado"),AND(N4="Media",R4="Leve"),AND(N4="Media",R4="Menor"),AND(N4="Media",R4="Moderado"),AND(N4="Alta",R4="Leve"),AND(N4="Alta",R4="Menor")),"Moderado",IF(OR(AND(N4="Muy Baja",R4="Mayor"),AND(N4="Baja",R4="Mayor"),AND(N4="Media",R4="Mayor"),AND(N4="Alta",R4="Moderado"),AND(N4="Alta",R4="Mayor"),AND(N4="Muy Alta",R4="Leve"),AND(N4="Muy Alta",R4="Menor"),AND(N4="Muy Alta",R4="Moderado"),AND(N4="Muy Alta",R4="Mayor")),"Alto",IF(OR(AND(N4="Muy Baja",R4="Catastrófico"),AND(N4="Baja",R4="Catastrófico"),AND(N4="Media",R4="Catastrófico"),AND(N4="Alta",R4="Catastrófico"),AND(N4="Muy Alta",R4="Catastrófico")),"Extremo",""))))</f>
        <v>Moderado</v>
      </c>
      <c r="U4" s="151">
        <v>1</v>
      </c>
      <c r="V4" s="152" t="s">
        <v>560</v>
      </c>
      <c r="W4" s="157" t="s">
        <v>115</v>
      </c>
      <c r="X4" s="157" t="s">
        <v>116</v>
      </c>
      <c r="Y4" s="158" t="str">
        <f>IF(AND(W4="Preventivo",X4="Automático"),"50%",IF(AND(W4="Preventivo",X4="Manual"),"40%",IF(AND(W4="Detectivo",X4="Automático"),"40%",IF(AND(W4="Detectivo",X4="Manual"),"30%",IF(AND(W4="Correctivo",X4="Automático"),"35%",IF(AND(W4="Correctivo",X4="Manual"),"25%",""))))))</f>
        <v>40%</v>
      </c>
      <c r="Z4" s="157" t="s">
        <v>117</v>
      </c>
      <c r="AA4" s="157" t="s">
        <v>118</v>
      </c>
      <c r="AB4" s="157" t="s">
        <v>119</v>
      </c>
      <c r="AC4" s="159">
        <f>IFERROR(IF(AD4="Probabilidad",(O4-(+O4*Y4)),IF(AD4="Impacto",O4,"")),"")</f>
        <v>0.24</v>
      </c>
      <c r="AD4" s="159" t="str">
        <f>IF(OR(W4="Preventivo",W4="Detectivo"),"Probabilidad",IF(W4="Correctivo","Impacto",""))</f>
        <v>Probabilidad</v>
      </c>
      <c r="AE4" s="160" t="s">
        <v>561</v>
      </c>
      <c r="AF4" s="160" t="s">
        <v>120</v>
      </c>
      <c r="AG4" s="160" t="s">
        <v>121</v>
      </c>
      <c r="AH4" s="161" t="s">
        <v>122</v>
      </c>
      <c r="AI4" s="162" t="str">
        <f>IFERROR(IF(AC4="","",IF(AC4&lt;=0.2,"Muy Baja",IF(AC4&lt;=0.4,"Baja",IF(AC4&lt;=0.6,"Media",IF(AC4&lt;=0.8,"Alta","Muy Alta"))))),"")</f>
        <v>Baja</v>
      </c>
      <c r="AJ4" s="163">
        <f t="shared" ref="AJ4" si="4">+AC4</f>
        <v>0.24</v>
      </c>
      <c r="AK4" s="162" t="str">
        <f ca="1">IFERROR(IF(AL4="","",IF(AL4&lt;=0.2,"Leve",IF(AL4&lt;=0.4,"Menor",IF(AL4&lt;=0.6,"Moderado",IF(AL4&lt;=0.8,"Mayor","Catastrófico"))))),"")</f>
        <v>Moderado</v>
      </c>
      <c r="AL4" s="163">
        <f ca="1">IFERROR(IF(AD4="Impacto",(S4-(+S4*Y4)),IF(AD4="Probabilidad",S4,"")),"")</f>
        <v>0.6</v>
      </c>
      <c r="AM4" s="164" t="str">
        <f t="shared" ref="AM4" ca="1" si="5">IFERROR(IF(OR(AND(AI4="Muy Baja",AK4="Leve"),AND(AI4="Muy Baja",AK4="Menor"),AND(AI4="Baja",AK4="Leve")),"Bajo",IF(OR(AND(AI4="Muy baja",AK4="Moderado"),AND(AI4="Baja",AK4="Menor"),AND(AI4="Baja",AK4="Moderado"),AND(AI4="Media",AK4="Leve"),AND(AI4="Media",AK4="Menor"),AND(AI4="Media",AK4="Moderado"),AND(AI4="Alta",AK4="Leve"),AND(AI4="Alta",AK4="Menor")),"Moderado",IF(OR(AND(AI4="Muy Baja",AK4="Mayor"),AND(AI4="Baja",AK4="Mayor"),AND(AI4="Media",AK4="Mayor"),AND(AI4="Alta",AK4="Moderado"),AND(AI4="Alta",AK4="Mayor"),AND(AI4="Muy Alta",AK4="Leve"),AND(AI4="Muy Alta",AK4="Menor"),AND(AI4="Muy Alta",AK4="Moderado"),AND(AI4="Muy Alta",AK4="Mayor")),"Alto",IF(OR(AND(AI4="Muy Baja",AK4="Catastrófico"),AND(AI4="Baja",AK4="Catastrófico"),AND(AI4="Media",AK4="Catastrófico"),AND(AI4="Alta",AK4="Catastrófico"),AND(AI4="Muy Alta",AK4="Catastrófico")),"Extremo","")))),"")</f>
        <v>Moderado</v>
      </c>
      <c r="AN4" s="157" t="s">
        <v>123</v>
      </c>
      <c r="AO4" s="152" t="s">
        <v>562</v>
      </c>
      <c r="AP4" s="152" t="s">
        <v>124</v>
      </c>
      <c r="AQ4" s="152" t="s">
        <v>125</v>
      </c>
      <c r="AR4" s="152" t="s">
        <v>126</v>
      </c>
      <c r="AS4" s="152" t="s">
        <v>127</v>
      </c>
      <c r="AT4" s="165">
        <v>44562</v>
      </c>
      <c r="AU4" s="165">
        <v>44896</v>
      </c>
      <c r="AV4" s="165" t="s">
        <v>121</v>
      </c>
      <c r="AW4" s="151" t="s">
        <v>128</v>
      </c>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row>
    <row r="5" spans="1:81" s="128" customFormat="1" ht="135" x14ac:dyDescent="0.25">
      <c r="A5" s="175">
        <v>2</v>
      </c>
      <c r="B5" s="176" t="s">
        <v>129</v>
      </c>
      <c r="C5" s="176" t="s">
        <v>551</v>
      </c>
      <c r="D5" s="176" t="s">
        <v>108</v>
      </c>
      <c r="E5" s="176" t="s">
        <v>109</v>
      </c>
      <c r="F5" s="176" t="s">
        <v>130</v>
      </c>
      <c r="G5" s="176" t="s">
        <v>110</v>
      </c>
      <c r="H5" s="176" t="s">
        <v>540</v>
      </c>
      <c r="I5" s="176" t="s">
        <v>111</v>
      </c>
      <c r="J5" s="176" t="s">
        <v>539</v>
      </c>
      <c r="K5" s="176" t="s">
        <v>112</v>
      </c>
      <c r="L5" s="176" t="s">
        <v>131</v>
      </c>
      <c r="M5" s="175" t="s">
        <v>132</v>
      </c>
      <c r="N5" s="177" t="str">
        <f t="shared" ref="N5:N11" si="6">IF(M5&lt;=0,"",IF(M5&lt;="La actividad que conlleva el riesgo se ejecuta como máximos 2 veces por año","Muy Baja",IF(M5="La actividad que conlleva el riesgo se ejecuta de 3 a 24 veces por año","Baja",IF(M5="La actividad que conlleva el riesgo se ejecuta de 24 a 500 veces por año","Media",IF(M5="La actividad que conlleva el riesgo se ejecuta mínimo 500 veces al año y máximo 5000 veces por año","Alta","Muy Alta")))))</f>
        <v>Media</v>
      </c>
      <c r="O5" s="178">
        <f t="shared" ref="O5:O11" si="7">IF(N5="","",IF(N5="Muy Baja",0.2,IF(N5="Baja",0.4,IF(N5="Media",0.6,IF(N5="Alta",0.8,IF(N5="Muy Alta",1,))))))</f>
        <v>0.6</v>
      </c>
      <c r="P5" s="179" t="s">
        <v>133</v>
      </c>
      <c r="Q5" s="355" t="str">
        <f ca="1">IF(NOT(ISERROR(MATCH(P5,'Tabla Impacto'!$B$221:$B$223,0))),'Tabla Impacto'!$F$223&amp;"Por favor no seleccionar los criterios de impacto(Afectación Económica o presupuestal y Pérdida Reputacional)",P5)</f>
        <v xml:space="preserve">     El riesgo afecta la imagen de la entidad a nivel nacional, con efecto publicitarios sostenible a nivel país</v>
      </c>
      <c r="R5" s="177" t="str">
        <f ca="1">IF(OR(Q5='Tabla Impacto'!$C$11,Q5='Tabla Impacto'!$D$11),"Leve",IF(OR(Q5='Tabla Impacto'!$C$12,Q5='Tabla Impacto'!$D$12),"Menor",IF(OR(Q5='Tabla Impacto'!$C$13,Q5='Tabla Impacto'!$D$13),"Moderado",IF(OR(Q5='Tabla Impacto'!$C$14,Q5='Tabla Impacto'!$D$14),"Mayor",IF(OR(Q5='Tabla Impacto'!$C$15,Q5='Tabla Impacto'!$D$15),"Catastrófico","")))))</f>
        <v>Catastrófico</v>
      </c>
      <c r="S5" s="178">
        <f t="shared" ref="S5:S25" ca="1" si="8">IF(R5="","",IF(R5="Leve",0.2,IF(R5="Menor",0.4,IF(R5="Moderado",0.6,IF(R5="Mayor",0.8,IF(R5="Catastrófico",1,))))))</f>
        <v>1</v>
      </c>
      <c r="T5" s="180" t="str">
        <f t="shared" ref="T5:T16" ca="1" si="9">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Extremo</v>
      </c>
      <c r="U5" s="175">
        <v>1</v>
      </c>
      <c r="V5" s="176" t="s">
        <v>134</v>
      </c>
      <c r="W5" s="181" t="s">
        <v>115</v>
      </c>
      <c r="X5" s="181" t="s">
        <v>116</v>
      </c>
      <c r="Y5" s="182" t="str">
        <f>IF(AND(W5="Preventivo",X5="Automático"),"50%",IF(AND(W5="Preventivo",X5="Manual"),"40%",IF(AND(W5="Detectivo",X5="Automático"),"40%",IF(AND(W5="Detectivo",X5="Manual"),"30%",IF(AND(W5="Correctivo",X5="Automático"),"35%",IF(AND(W5="Correctivo",X5="Manual"),"25%",""))))))</f>
        <v>40%</v>
      </c>
      <c r="Z5" s="181" t="s">
        <v>117</v>
      </c>
      <c r="AA5" s="181" t="s">
        <v>118</v>
      </c>
      <c r="AB5" s="181" t="s">
        <v>119</v>
      </c>
      <c r="AC5" s="183">
        <f>IFERROR(IF(AD5="Probabilidad",(O5-(+O5*Y5)),IF(AD5="Impacto",O5,"")),"")</f>
        <v>0.36</v>
      </c>
      <c r="AD5" s="183" t="str">
        <f t="shared" ref="AD5:AD25" si="10">IF(OR(W5="Preventivo",W5="Detectivo"),"Probabilidad",IF(W5="Correctivo","Impacto",""))</f>
        <v>Probabilidad</v>
      </c>
      <c r="AE5" s="184" t="s">
        <v>135</v>
      </c>
      <c r="AF5" s="184" t="s">
        <v>120</v>
      </c>
      <c r="AG5" s="184" t="s">
        <v>121</v>
      </c>
      <c r="AH5" s="185" t="s">
        <v>136</v>
      </c>
      <c r="AI5" s="186" t="str">
        <f>IFERROR(IF(AC5="","",IF(AC5&lt;=0.2,"Muy Baja",IF(AC5&lt;=0.4,"Baja",IF(AC5&lt;=0.6,"Media",IF(AC5&lt;=0.8,"Alta","Muy Alta"))))),"")</f>
        <v>Baja</v>
      </c>
      <c r="AJ5" s="187">
        <f t="shared" ref="AJ5:AJ25" si="11">+AC5</f>
        <v>0.36</v>
      </c>
      <c r="AK5" s="186" t="str">
        <f t="shared" ref="AK5:AK25" ca="1" si="12">IFERROR(IF(AL5="","",IF(AL5&lt;=0.2,"Leve",IF(AL5&lt;=0.4,"Menor",IF(AL5&lt;=0.6,"Moderado",IF(AL5&lt;=0.8,"Mayor","Catastrófico"))))),"")</f>
        <v>Catastrófico</v>
      </c>
      <c r="AL5" s="187">
        <f ca="1">IFERROR(IF(AD5="Impacto",(S5-(+S5*Y5)),IF(AD5="Probabilidad",S5,"")),"")</f>
        <v>1</v>
      </c>
      <c r="AM5" s="188" t="str">
        <f t="shared" ref="AM5:AM16" ca="1" si="1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Extremo</v>
      </c>
      <c r="AN5" s="181" t="s">
        <v>123</v>
      </c>
      <c r="AO5" s="176" t="s">
        <v>137</v>
      </c>
      <c r="AP5" s="176" t="s">
        <v>124</v>
      </c>
      <c r="AQ5" s="176" t="s">
        <v>138</v>
      </c>
      <c r="AR5" s="176" t="s">
        <v>139</v>
      </c>
      <c r="AS5" s="176" t="s">
        <v>140</v>
      </c>
      <c r="AT5" s="189">
        <v>44562</v>
      </c>
      <c r="AU5" s="189">
        <v>44896</v>
      </c>
      <c r="AV5" s="189" t="s">
        <v>121</v>
      </c>
      <c r="AW5" s="175" t="s">
        <v>128</v>
      </c>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row>
    <row r="6" spans="1:81" s="128" customFormat="1" ht="135" x14ac:dyDescent="0.25">
      <c r="A6" s="151">
        <v>2</v>
      </c>
      <c r="B6" s="152" t="s">
        <v>129</v>
      </c>
      <c r="C6" s="152" t="s">
        <v>551</v>
      </c>
      <c r="D6" s="152" t="s">
        <v>108</v>
      </c>
      <c r="E6" s="152" t="s">
        <v>109</v>
      </c>
      <c r="F6" s="152" t="s">
        <v>130</v>
      </c>
      <c r="G6" s="152" t="s">
        <v>110</v>
      </c>
      <c r="H6" s="152" t="s">
        <v>540</v>
      </c>
      <c r="I6" s="152" t="s">
        <v>111</v>
      </c>
      <c r="J6" s="152" t="s">
        <v>539</v>
      </c>
      <c r="K6" s="152" t="s">
        <v>112</v>
      </c>
      <c r="L6" s="152" t="s">
        <v>131</v>
      </c>
      <c r="M6" s="151" t="s">
        <v>132</v>
      </c>
      <c r="N6" s="153" t="str">
        <f t="shared" si="6"/>
        <v>Media</v>
      </c>
      <c r="O6" s="154">
        <f t="shared" si="7"/>
        <v>0.6</v>
      </c>
      <c r="P6" s="155" t="s">
        <v>133</v>
      </c>
      <c r="Q6" s="354" t="str">
        <f ca="1">IF(NOT(ISERROR(MATCH(P6,_xlfn.ANCHORARRAY(H9),0))),O11&amp;"Por favor no seleccionar los criterios de impacto",P6)</f>
        <v xml:space="preserve">     El riesgo afecta la imagen de la entidad a nivel nacional, con efecto publicitarios sostenible a nivel país</v>
      </c>
      <c r="R6" s="153" t="str">
        <f ca="1">IF(OR(Q6='Tabla Impacto'!$C$11,Q6='Tabla Impacto'!$D$11),"Leve",IF(OR(Q6='Tabla Impacto'!$C$12,Q6='Tabla Impacto'!$D$12),"Menor",IF(OR(Q6='Tabla Impacto'!$C$13,Q6='Tabla Impacto'!$D$13),"Moderado",IF(OR(Q6='Tabla Impacto'!$C$14,Q6='Tabla Impacto'!$D$14),"Mayor",IF(OR(Q6='Tabla Impacto'!$C$15,Q6='Tabla Impacto'!$D$15),"Catastrófico","")))))</f>
        <v>Catastrófico</v>
      </c>
      <c r="S6" s="154">
        <f t="shared" ca="1" si="8"/>
        <v>1</v>
      </c>
      <c r="T6" s="156" t="str">
        <f t="shared" ca="1" si="9"/>
        <v>Extremo</v>
      </c>
      <c r="U6" s="151">
        <v>2</v>
      </c>
      <c r="V6" s="152" t="s">
        <v>141</v>
      </c>
      <c r="W6" s="157" t="s">
        <v>115</v>
      </c>
      <c r="X6" s="157" t="s">
        <v>116</v>
      </c>
      <c r="Y6" s="158" t="str">
        <f t="shared" ref="Y6" si="14">IF(AND(W6="Preventivo",X6="Automático"),"50%",IF(AND(W6="Preventivo",X6="Manual"),"40%",IF(AND(W6="Detectivo",X6="Automático"),"40%",IF(AND(W6="Detectivo",X6="Manual"),"30%",IF(AND(W6="Correctivo",X6="Automático"),"35%",IF(AND(W6="Correctivo",X6="Manual"),"25%",""))))))</f>
        <v>40%</v>
      </c>
      <c r="Z6" s="157" t="s">
        <v>117</v>
      </c>
      <c r="AA6" s="157" t="s">
        <v>118</v>
      </c>
      <c r="AB6" s="157" t="s">
        <v>119</v>
      </c>
      <c r="AC6" s="159">
        <f>IFERROR(IF(AND(AD5="Probabilidad",AD6="Probabilidad"),(AJ5-(+AJ5*Y6)),IF(AD6="Probabilidad",(O5-(+O5*Y6)),IF(AD6="Impacto",AJ5,""))),"")</f>
        <v>0.216</v>
      </c>
      <c r="AD6" s="159" t="str">
        <f t="shared" si="10"/>
        <v>Probabilidad</v>
      </c>
      <c r="AE6" s="160" t="s">
        <v>135</v>
      </c>
      <c r="AF6" s="160" t="s">
        <v>120</v>
      </c>
      <c r="AG6" s="160" t="s">
        <v>121</v>
      </c>
      <c r="AH6" s="161" t="s">
        <v>136</v>
      </c>
      <c r="AI6" s="162" t="str">
        <f>IFERROR(IF(AC6="","",IF(AC6&lt;=0.2,"Muy Baja",IF(AC6&lt;=0.4,"Baja",IF(AC6&lt;=0.6,"Media",IF(AC6&lt;=0.8,"Alta","Muy Alta"))))),"")</f>
        <v>Baja</v>
      </c>
      <c r="AJ6" s="163">
        <f t="shared" si="11"/>
        <v>0.216</v>
      </c>
      <c r="AK6" s="162" t="str">
        <f t="shared" ca="1" si="12"/>
        <v>Catastrófico</v>
      </c>
      <c r="AL6" s="163">
        <f ca="1">IFERROR(IF(AND(AD5="Impacto",AD6="Impacto"),(AL5-(+AL5*Y6)),IF(AD6="Impacto",($S$5-(+$S$5*AD6)),IF(AD6="Probabilidad",AL5,""))),"")</f>
        <v>1</v>
      </c>
      <c r="AM6" s="164" t="str">
        <f t="shared" ca="1" si="13"/>
        <v>Extremo</v>
      </c>
      <c r="AN6" s="157" t="s">
        <v>123</v>
      </c>
      <c r="AO6" s="152" t="s">
        <v>137</v>
      </c>
      <c r="AP6" s="152" t="s">
        <v>124</v>
      </c>
      <c r="AQ6" s="152" t="s">
        <v>125</v>
      </c>
      <c r="AR6" s="152" t="s">
        <v>126</v>
      </c>
      <c r="AS6" s="152" t="s">
        <v>127</v>
      </c>
      <c r="AT6" s="165">
        <v>44562</v>
      </c>
      <c r="AU6" s="165">
        <v>44896</v>
      </c>
      <c r="AV6" s="165" t="s">
        <v>121</v>
      </c>
      <c r="AW6" s="151" t="s">
        <v>128</v>
      </c>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row>
    <row r="7" spans="1:81" s="128" customFormat="1" ht="165" x14ac:dyDescent="0.25">
      <c r="A7" s="151">
        <v>3</v>
      </c>
      <c r="B7" s="152" t="s">
        <v>142</v>
      </c>
      <c r="C7" s="152" t="s">
        <v>555</v>
      </c>
      <c r="D7" s="152" t="s">
        <v>143</v>
      </c>
      <c r="E7" s="152" t="s">
        <v>109</v>
      </c>
      <c r="F7" s="152" t="s">
        <v>144</v>
      </c>
      <c r="G7" s="152" t="s">
        <v>145</v>
      </c>
      <c r="H7" s="152" t="s">
        <v>541</v>
      </c>
      <c r="I7" s="152" t="s">
        <v>111</v>
      </c>
      <c r="J7" s="152" t="s">
        <v>539</v>
      </c>
      <c r="K7" s="152" t="s">
        <v>146</v>
      </c>
      <c r="L7" s="152" t="s">
        <v>147</v>
      </c>
      <c r="M7" s="151" t="s">
        <v>132</v>
      </c>
      <c r="N7" s="153" t="str">
        <f t="shared" si="6"/>
        <v>Media</v>
      </c>
      <c r="O7" s="154">
        <f t="shared" si="7"/>
        <v>0.6</v>
      </c>
      <c r="P7" s="155" t="s">
        <v>114</v>
      </c>
      <c r="Q7" s="354" t="str">
        <f ca="1">IF(NOT(ISERROR(MATCH(P7,'Tabla Impacto'!$B$221:$B$223,0))),'Tabla Impacto'!$F$223&amp;"Por favor no seleccionar los criterios de impacto(Afectación Económica o presupuestal y Pérdida Reputacional)",P7)</f>
        <v xml:space="preserve">     El riesgo afecta la imagen de la entidad con algunos usuarios de relevancia frente al logro de los objetivos</v>
      </c>
      <c r="R7" s="153" t="str">
        <f ca="1">IF(OR(Q7='Tabla Impacto'!$C$11,Q7='Tabla Impacto'!$D$11),"Leve",IF(OR(Q7='Tabla Impacto'!$C$12,Q7='Tabla Impacto'!$D$12),"Menor",IF(OR(Q7='Tabla Impacto'!$C$13,Q7='Tabla Impacto'!$D$13),"Moderado",IF(OR(Q7='Tabla Impacto'!$C$14,Q7='Tabla Impacto'!$D$14),"Mayor",IF(OR(Q7='Tabla Impacto'!$C$15,Q7='Tabla Impacto'!$D$15),"Catastrófico","")))))</f>
        <v>Moderado</v>
      </c>
      <c r="S7" s="154">
        <f t="shared" ca="1" si="8"/>
        <v>0.6</v>
      </c>
      <c r="T7" s="156" t="str">
        <f t="shared" ca="1" si="9"/>
        <v>Moderado</v>
      </c>
      <c r="U7" s="151">
        <v>1</v>
      </c>
      <c r="V7" s="152" t="s">
        <v>148</v>
      </c>
      <c r="W7" s="157" t="s">
        <v>115</v>
      </c>
      <c r="X7" s="157" t="s">
        <v>116</v>
      </c>
      <c r="Y7" s="158" t="str">
        <f>IF(AND(W7="Preventivo",X7="Automático"),"50%",IF(AND(W7="Preventivo",X7="Manual"),"40%",IF(AND(W7="Detectivo",X7="Automático"),"40%",IF(AND(W7="Detectivo",X7="Manual"),"30%",IF(AND(W7="Correctivo",X7="Automático"),"35%",IF(AND(W7="Correctivo",X7="Manual"),"25%",""))))))</f>
        <v>40%</v>
      </c>
      <c r="Z7" s="157" t="s">
        <v>149</v>
      </c>
      <c r="AA7" s="157" t="s">
        <v>150</v>
      </c>
      <c r="AB7" s="157" t="s">
        <v>119</v>
      </c>
      <c r="AC7" s="159">
        <f>IFERROR(IF(AD7="Probabilidad",(O7-(+O7*Y7)),IF(AD7="Impacto",O7,"")),"")</f>
        <v>0.36</v>
      </c>
      <c r="AD7" s="159" t="str">
        <f t="shared" si="10"/>
        <v>Probabilidad</v>
      </c>
      <c r="AE7" s="160" t="s">
        <v>151</v>
      </c>
      <c r="AF7" s="160" t="s">
        <v>152</v>
      </c>
      <c r="AG7" s="166">
        <v>44197</v>
      </c>
      <c r="AH7" s="161" t="s">
        <v>136</v>
      </c>
      <c r="AI7" s="162" t="str">
        <f t="shared" ref="AI7:AI25" si="15">IFERROR(IF(AC7="","",IF(AC7&lt;=0.2,"Muy Baja",IF(AC7&lt;=0.4,"Baja",IF(AC7&lt;=0.6,"Media",IF(AC7&lt;=0.8,"Alta","Muy Alta"))))),"")</f>
        <v>Baja</v>
      </c>
      <c r="AJ7" s="163">
        <f t="shared" si="11"/>
        <v>0.36</v>
      </c>
      <c r="AK7" s="162" t="str">
        <f t="shared" ca="1" si="12"/>
        <v>Moderado</v>
      </c>
      <c r="AL7" s="163">
        <f ca="1">IFERROR(IF(AD7="Impacto",(S7-(+S7*Y7)),IF(AD7="Probabilidad",S7,"")),"")</f>
        <v>0.6</v>
      </c>
      <c r="AM7" s="164" t="str">
        <f t="shared" ca="1" si="13"/>
        <v>Moderado</v>
      </c>
      <c r="AN7" s="157" t="s">
        <v>123</v>
      </c>
      <c r="AO7" s="152" t="s">
        <v>153</v>
      </c>
      <c r="AP7" s="152" t="s">
        <v>154</v>
      </c>
      <c r="AQ7" s="152" t="s">
        <v>155</v>
      </c>
      <c r="AR7" s="152" t="s">
        <v>156</v>
      </c>
      <c r="AS7" s="152" t="s">
        <v>157</v>
      </c>
      <c r="AT7" s="165">
        <v>44562</v>
      </c>
      <c r="AU7" s="165">
        <v>44896</v>
      </c>
      <c r="AV7" s="165" t="s">
        <v>121</v>
      </c>
      <c r="AW7" s="151" t="s">
        <v>128</v>
      </c>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row>
    <row r="8" spans="1:81" s="128" customFormat="1" ht="165" x14ac:dyDescent="0.25">
      <c r="A8" s="151">
        <v>3</v>
      </c>
      <c r="B8" s="152" t="s">
        <v>142</v>
      </c>
      <c r="C8" s="152" t="s">
        <v>555</v>
      </c>
      <c r="D8" s="152" t="s">
        <v>143</v>
      </c>
      <c r="E8" s="152" t="s">
        <v>109</v>
      </c>
      <c r="F8" s="152" t="s">
        <v>144</v>
      </c>
      <c r="G8" s="152" t="s">
        <v>145</v>
      </c>
      <c r="H8" s="152" t="s">
        <v>541</v>
      </c>
      <c r="I8" s="152" t="s">
        <v>111</v>
      </c>
      <c r="J8" s="152" t="s">
        <v>539</v>
      </c>
      <c r="K8" s="152" t="s">
        <v>146</v>
      </c>
      <c r="L8" s="152" t="s">
        <v>147</v>
      </c>
      <c r="M8" s="151" t="s">
        <v>132</v>
      </c>
      <c r="N8" s="153" t="str">
        <f t="shared" si="6"/>
        <v>Media</v>
      </c>
      <c r="O8" s="154">
        <f t="shared" si="7"/>
        <v>0.6</v>
      </c>
      <c r="P8" s="155" t="s">
        <v>114</v>
      </c>
      <c r="Q8" s="354" t="str">
        <f ca="1">IF(NOT(ISERROR(MATCH(P8,_xlfn.ANCHORARRAY(H12),0))),#REF!&amp;"Por favor no seleccionar los criterios de impacto",P8)</f>
        <v xml:space="preserve">     El riesgo afecta la imagen de la entidad con algunos usuarios de relevancia frente al logro de los objetivos</v>
      </c>
      <c r="R8" s="153" t="str">
        <f ca="1">IF(OR(Q8='Tabla Impacto'!$C$11,Q8='Tabla Impacto'!$D$11),"Leve",IF(OR(Q8='Tabla Impacto'!$C$12,Q8='Tabla Impacto'!$D$12),"Menor",IF(OR(Q8='Tabla Impacto'!$C$13,Q8='Tabla Impacto'!$D$13),"Moderado",IF(OR(Q8='Tabla Impacto'!$C$14,Q8='Tabla Impacto'!$D$14),"Mayor",IF(OR(Q8='Tabla Impacto'!$C$15,Q8='Tabla Impacto'!$D$15),"Catastrófico","")))))</f>
        <v>Moderado</v>
      </c>
      <c r="S8" s="154">
        <f t="shared" ca="1" si="8"/>
        <v>0.6</v>
      </c>
      <c r="T8" s="156" t="str">
        <f t="shared" ca="1" si="9"/>
        <v>Moderado</v>
      </c>
      <c r="U8" s="151">
        <v>2</v>
      </c>
      <c r="V8" s="152" t="s">
        <v>158</v>
      </c>
      <c r="W8" s="157" t="s">
        <v>115</v>
      </c>
      <c r="X8" s="157" t="s">
        <v>116</v>
      </c>
      <c r="Y8" s="158" t="str">
        <f t="shared" ref="Y8" si="16">IF(AND(W8="Preventivo",X8="Automático"),"50%",IF(AND(W8="Preventivo",X8="Manual"),"40%",IF(AND(W8="Detectivo",X8="Automático"),"40%",IF(AND(W8="Detectivo",X8="Manual"),"30%",IF(AND(W8="Correctivo",X8="Automático"),"35%",IF(AND(W8="Correctivo",X8="Manual"),"25%",""))))))</f>
        <v>40%</v>
      </c>
      <c r="Z8" s="157" t="s">
        <v>149</v>
      </c>
      <c r="AA8" s="157" t="s">
        <v>150</v>
      </c>
      <c r="AB8" s="157" t="s">
        <v>119</v>
      </c>
      <c r="AC8" s="159">
        <f>IFERROR(IF(AND(AD7="Probabilidad",AD8="Probabilidad"),(AJ7-(+AJ7*Y8)),IF(AD8="Probabilidad",(O7-(+O7*Y8)),IF(AD8="Impacto",AJ7,""))),"")</f>
        <v>0.216</v>
      </c>
      <c r="AD8" s="159" t="str">
        <f t="shared" si="10"/>
        <v>Probabilidad</v>
      </c>
      <c r="AE8" s="160" t="s">
        <v>159</v>
      </c>
      <c r="AF8" s="160" t="s">
        <v>152</v>
      </c>
      <c r="AG8" s="166">
        <v>44409</v>
      </c>
      <c r="AH8" s="161" t="s">
        <v>136</v>
      </c>
      <c r="AI8" s="162" t="str">
        <f t="shared" si="15"/>
        <v>Baja</v>
      </c>
      <c r="AJ8" s="163">
        <f t="shared" si="11"/>
        <v>0.216</v>
      </c>
      <c r="AK8" s="162" t="str">
        <f t="shared" ca="1" si="12"/>
        <v>Moderado</v>
      </c>
      <c r="AL8" s="163">
        <f ca="1">IFERROR(IF(AND(AD7="Impacto",AD8="Impacto"),(AL7-(+AL7*Y8)),IF(AD8="Impacto",($S$5-(+$S$5*AD8)),IF(AD8="Probabilidad",AL7,""))),"")</f>
        <v>0.6</v>
      </c>
      <c r="AM8" s="164" t="str">
        <f t="shared" ca="1" si="13"/>
        <v>Moderado</v>
      </c>
      <c r="AN8" s="157" t="s">
        <v>123</v>
      </c>
      <c r="AO8" s="152" t="s">
        <v>153</v>
      </c>
      <c r="AP8" s="152" t="s">
        <v>154</v>
      </c>
      <c r="AQ8" s="152" t="s">
        <v>155</v>
      </c>
      <c r="AR8" s="152" t="s">
        <v>156</v>
      </c>
      <c r="AS8" s="152" t="s">
        <v>157</v>
      </c>
      <c r="AT8" s="165">
        <v>44562</v>
      </c>
      <c r="AU8" s="165">
        <v>44896</v>
      </c>
      <c r="AV8" s="165" t="s">
        <v>121</v>
      </c>
      <c r="AW8" s="151" t="s">
        <v>128</v>
      </c>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row>
    <row r="9" spans="1:81" s="128" customFormat="1" ht="135" x14ac:dyDescent="0.25">
      <c r="A9" s="151">
        <v>4</v>
      </c>
      <c r="B9" s="152" t="s">
        <v>160</v>
      </c>
      <c r="C9" s="152" t="s">
        <v>552</v>
      </c>
      <c r="D9" s="152" t="s">
        <v>161</v>
      </c>
      <c r="E9" s="152" t="s">
        <v>109</v>
      </c>
      <c r="F9" s="152" t="s">
        <v>162</v>
      </c>
      <c r="G9" s="152" t="s">
        <v>163</v>
      </c>
      <c r="H9" s="152" t="s">
        <v>542</v>
      </c>
      <c r="I9" s="152" t="s">
        <v>111</v>
      </c>
      <c r="J9" s="152" t="s">
        <v>536</v>
      </c>
      <c r="K9" s="152" t="s">
        <v>112</v>
      </c>
      <c r="L9" s="152" t="s">
        <v>164</v>
      </c>
      <c r="M9" s="151" t="s">
        <v>113</v>
      </c>
      <c r="N9" s="153" t="str">
        <f t="shared" si="6"/>
        <v>Baja</v>
      </c>
      <c r="O9" s="154">
        <f t="shared" si="7"/>
        <v>0.4</v>
      </c>
      <c r="P9" s="155" t="s">
        <v>114</v>
      </c>
      <c r="Q9" s="354" t="str">
        <f ca="1">IF(NOT(ISERROR(MATCH(P9,'Tabla Impacto'!$B$221:$B$223,0))),'Tabla Impacto'!$F$223&amp;"Por favor no seleccionar los criterios de impacto(Afectación Económica o presupuestal y Pérdida Reputacional)",P9)</f>
        <v xml:space="preserve">     El riesgo afecta la imagen de la entidad con algunos usuarios de relevancia frente al logro de los objetivos</v>
      </c>
      <c r="R9" s="153" t="str">
        <f ca="1">IF(OR(Q9='Tabla Impacto'!$C$11,Q9='Tabla Impacto'!$D$11),"Leve",IF(OR(Q9='Tabla Impacto'!$C$12,Q9='Tabla Impacto'!$D$12),"Menor",IF(OR(Q9='Tabla Impacto'!$C$13,Q9='Tabla Impacto'!$D$13),"Moderado",IF(OR(Q9='Tabla Impacto'!$C$14,Q9='Tabla Impacto'!$D$14),"Mayor",IF(OR(Q9='Tabla Impacto'!$C$15,Q9='Tabla Impacto'!$D$15),"Catastrófico","")))))</f>
        <v>Moderado</v>
      </c>
      <c r="S9" s="154">
        <f t="shared" ca="1" si="8"/>
        <v>0.6</v>
      </c>
      <c r="T9" s="156" t="str">
        <f t="shared" ca="1" si="9"/>
        <v>Moderado</v>
      </c>
      <c r="U9" s="151">
        <v>1</v>
      </c>
      <c r="V9" s="152" t="s">
        <v>165</v>
      </c>
      <c r="W9" s="157" t="s">
        <v>115</v>
      </c>
      <c r="X9" s="157" t="s">
        <v>166</v>
      </c>
      <c r="Y9" s="158" t="str">
        <f>IF(AND(W9="Preventivo",X9="Automático"),"50%",IF(AND(W9="Preventivo",X9="Manual"),"40%",IF(AND(W9="Detectivo",X9="Automático"),"40%",IF(AND(W9="Detectivo",X9="Manual"),"30%",IF(AND(W9="Correctivo",X9="Automático"),"35%",IF(AND(W9="Correctivo",X9="Manual"),"25%",""))))))</f>
        <v>50%</v>
      </c>
      <c r="Z9" s="157" t="s">
        <v>117</v>
      </c>
      <c r="AA9" s="157" t="s">
        <v>150</v>
      </c>
      <c r="AB9" s="157" t="s">
        <v>119</v>
      </c>
      <c r="AC9" s="159">
        <f>IFERROR(IF(AD9="Probabilidad",(O9-(+O9*Y9)),IF(AD9="Impacto",O9,"")),"")</f>
        <v>0.2</v>
      </c>
      <c r="AD9" s="159" t="str">
        <f t="shared" si="10"/>
        <v>Probabilidad</v>
      </c>
      <c r="AE9" s="160" t="s">
        <v>167</v>
      </c>
      <c r="AF9" s="160" t="s">
        <v>168</v>
      </c>
      <c r="AG9" s="160" t="s">
        <v>169</v>
      </c>
      <c r="AH9" s="161" t="s">
        <v>136</v>
      </c>
      <c r="AI9" s="162" t="str">
        <f t="shared" si="15"/>
        <v>Muy Baja</v>
      </c>
      <c r="AJ9" s="163">
        <f t="shared" si="11"/>
        <v>0.2</v>
      </c>
      <c r="AK9" s="162" t="str">
        <f t="shared" ca="1" si="12"/>
        <v>Moderado</v>
      </c>
      <c r="AL9" s="163">
        <f ca="1">IFERROR(IF(AD9="Impacto",(S9-(+S9*Y9)),IF(AD9="Probabilidad",S9,"")),"")</f>
        <v>0.6</v>
      </c>
      <c r="AM9" s="164" t="str">
        <f t="shared" ca="1" si="13"/>
        <v>Moderado</v>
      </c>
      <c r="AN9" s="157" t="s">
        <v>123</v>
      </c>
      <c r="AO9" s="152" t="s">
        <v>170</v>
      </c>
      <c r="AP9" s="152" t="s">
        <v>171</v>
      </c>
      <c r="AQ9" s="152" t="s">
        <v>125</v>
      </c>
      <c r="AR9" s="152" t="s">
        <v>126</v>
      </c>
      <c r="AS9" s="152" t="s">
        <v>127</v>
      </c>
      <c r="AT9" s="165">
        <v>44562</v>
      </c>
      <c r="AU9" s="165">
        <v>44896</v>
      </c>
      <c r="AV9" s="165" t="s">
        <v>121</v>
      </c>
      <c r="AW9" s="151" t="s">
        <v>128</v>
      </c>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row>
    <row r="10" spans="1:81" s="128" customFormat="1" ht="135" x14ac:dyDescent="0.25">
      <c r="A10" s="151">
        <v>4</v>
      </c>
      <c r="B10" s="152" t="s">
        <v>160</v>
      </c>
      <c r="C10" s="152" t="s">
        <v>552</v>
      </c>
      <c r="D10" s="152" t="s">
        <v>161</v>
      </c>
      <c r="E10" s="152" t="s">
        <v>109</v>
      </c>
      <c r="F10" s="152" t="s">
        <v>162</v>
      </c>
      <c r="G10" s="152" t="s">
        <v>163</v>
      </c>
      <c r="H10" s="152" t="s">
        <v>542</v>
      </c>
      <c r="I10" s="152" t="s">
        <v>111</v>
      </c>
      <c r="J10" s="152" t="s">
        <v>536</v>
      </c>
      <c r="K10" s="152" t="s">
        <v>112</v>
      </c>
      <c r="L10" s="152" t="s">
        <v>164</v>
      </c>
      <c r="M10" s="151" t="s">
        <v>113</v>
      </c>
      <c r="N10" s="153" t="str">
        <f t="shared" si="6"/>
        <v>Baja</v>
      </c>
      <c r="O10" s="154">
        <f t="shared" si="7"/>
        <v>0.4</v>
      </c>
      <c r="P10" s="155" t="s">
        <v>114</v>
      </c>
      <c r="Q10" s="354" t="str">
        <f ca="1">IF(NOT(ISERROR(MATCH(P10,_xlfn.ANCHORARRAY(H14),0))),#REF!&amp;"Por favor no seleccionar los criterios de impacto",P10)</f>
        <v xml:space="preserve">     El riesgo afecta la imagen de la entidad con algunos usuarios de relevancia frente al logro de los objetivos</v>
      </c>
      <c r="R10" s="153" t="str">
        <f ca="1">IF(OR(Q10='Tabla Impacto'!$C$11,Q10='Tabla Impacto'!$D$11),"Leve",IF(OR(Q10='Tabla Impacto'!$C$12,Q10='Tabla Impacto'!$D$12),"Menor",IF(OR(Q10='Tabla Impacto'!$C$13,Q10='Tabla Impacto'!$D$13),"Moderado",IF(OR(Q10='Tabla Impacto'!$C$14,Q10='Tabla Impacto'!$D$14),"Mayor",IF(OR(Q10='Tabla Impacto'!$C$15,Q10='Tabla Impacto'!$D$15),"Catastrófico","")))))</f>
        <v>Moderado</v>
      </c>
      <c r="S10" s="154">
        <f t="shared" ca="1" si="8"/>
        <v>0.6</v>
      </c>
      <c r="T10" s="156" t="str">
        <f t="shared" ca="1" si="9"/>
        <v>Moderado</v>
      </c>
      <c r="U10" s="151">
        <v>2</v>
      </c>
      <c r="V10" s="152" t="s">
        <v>172</v>
      </c>
      <c r="W10" s="157" t="s">
        <v>173</v>
      </c>
      <c r="X10" s="157" t="s">
        <v>166</v>
      </c>
      <c r="Y10" s="158" t="str">
        <f t="shared" ref="Y10:Y11" si="17">IF(AND(W10="Preventivo",X10="Automático"),"50%",IF(AND(W10="Preventivo",X10="Manual"),"40%",IF(AND(W10="Detectivo",X10="Automático"),"40%",IF(AND(W10="Detectivo",X10="Manual"),"30%",IF(AND(W10="Correctivo",X10="Automático"),"35%",IF(AND(W10="Correctivo",X10="Manual"),"25%",""))))))</f>
        <v>40%</v>
      </c>
      <c r="Z10" s="157" t="s">
        <v>117</v>
      </c>
      <c r="AA10" s="157" t="s">
        <v>118</v>
      </c>
      <c r="AB10" s="157" t="s">
        <v>119</v>
      </c>
      <c r="AC10" s="159">
        <f>IFERROR(IF(AND(AD9="Probabilidad",AD10="Probabilidad"),(AJ9-(+AJ9*Y10)),IF(AD10="Probabilidad",(O9-(+O9*Y10)),IF(AD10="Impacto",AJ9,""))),"")</f>
        <v>0.12</v>
      </c>
      <c r="AD10" s="159" t="str">
        <f t="shared" si="10"/>
        <v>Probabilidad</v>
      </c>
      <c r="AE10" s="160" t="s">
        <v>174</v>
      </c>
      <c r="AF10" s="160" t="s">
        <v>168</v>
      </c>
      <c r="AG10" s="160" t="s">
        <v>169</v>
      </c>
      <c r="AH10" s="161" t="s">
        <v>136</v>
      </c>
      <c r="AI10" s="162" t="str">
        <f t="shared" si="15"/>
        <v>Muy Baja</v>
      </c>
      <c r="AJ10" s="163">
        <f t="shared" si="11"/>
        <v>0.12</v>
      </c>
      <c r="AK10" s="162" t="str">
        <f t="shared" ca="1" si="12"/>
        <v>Moderado</v>
      </c>
      <c r="AL10" s="163">
        <f ca="1">IFERROR(IF(AND(AD9="Impacto",AD10="Impacto"),(AL9-(+AL9*Y10)),IF(AD10="Impacto",($S$5-(+$S$5*AD10)),IF(AD10="Probabilidad",AL9,""))),"")</f>
        <v>0.6</v>
      </c>
      <c r="AM10" s="164" t="str">
        <f t="shared" ca="1" si="13"/>
        <v>Moderado</v>
      </c>
      <c r="AN10" s="157" t="s">
        <v>123</v>
      </c>
      <c r="AO10" s="152" t="s">
        <v>170</v>
      </c>
      <c r="AP10" s="152" t="s">
        <v>171</v>
      </c>
      <c r="AQ10" s="152" t="s">
        <v>125</v>
      </c>
      <c r="AR10" s="152" t="s">
        <v>126</v>
      </c>
      <c r="AS10" s="152" t="s">
        <v>127</v>
      </c>
      <c r="AT10" s="165">
        <v>44562</v>
      </c>
      <c r="AU10" s="165">
        <v>44896</v>
      </c>
      <c r="AV10" s="165" t="s">
        <v>121</v>
      </c>
      <c r="AW10" s="151" t="s">
        <v>128</v>
      </c>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row>
    <row r="11" spans="1:81" s="128" customFormat="1" ht="135" x14ac:dyDescent="0.25">
      <c r="A11" s="151">
        <v>4</v>
      </c>
      <c r="B11" s="152" t="s">
        <v>160</v>
      </c>
      <c r="C11" s="152" t="s">
        <v>552</v>
      </c>
      <c r="D11" s="152" t="s">
        <v>161</v>
      </c>
      <c r="E11" s="152" t="s">
        <v>109</v>
      </c>
      <c r="F11" s="152" t="s">
        <v>162</v>
      </c>
      <c r="G11" s="152" t="s">
        <v>163</v>
      </c>
      <c r="H11" s="152" t="s">
        <v>542</v>
      </c>
      <c r="I11" s="152" t="s">
        <v>111</v>
      </c>
      <c r="J11" s="152" t="s">
        <v>536</v>
      </c>
      <c r="K11" s="152" t="s">
        <v>112</v>
      </c>
      <c r="L11" s="152" t="s">
        <v>164</v>
      </c>
      <c r="M11" s="151" t="s">
        <v>113</v>
      </c>
      <c r="N11" s="153" t="str">
        <f t="shared" si="6"/>
        <v>Baja</v>
      </c>
      <c r="O11" s="154">
        <f t="shared" si="7"/>
        <v>0.4</v>
      </c>
      <c r="P11" s="155" t="s">
        <v>114</v>
      </c>
      <c r="Q11" s="354" t="str">
        <f ca="1">IF(NOT(ISERROR(MATCH(P11,_xlfn.ANCHORARRAY(H15),0))),O16&amp;"Por favor no seleccionar los criterios de impacto",P11)</f>
        <v xml:space="preserve">     El riesgo afecta la imagen de la entidad con algunos usuarios de relevancia frente al logro de los objetivos</v>
      </c>
      <c r="R11" s="153" t="str">
        <f ca="1">IF(OR(Q11='Tabla Impacto'!$C$11,Q11='Tabla Impacto'!$D$11),"Leve",IF(OR(Q11='Tabla Impacto'!$C$12,Q11='Tabla Impacto'!$D$12),"Menor",IF(OR(Q11='Tabla Impacto'!$C$13,Q11='Tabla Impacto'!$D$13),"Moderado",IF(OR(Q11='Tabla Impacto'!$C$14,Q11='Tabla Impacto'!$D$14),"Mayor",IF(OR(Q11='Tabla Impacto'!$C$15,Q11='Tabla Impacto'!$D$15),"Catastrófico","")))))</f>
        <v>Moderado</v>
      </c>
      <c r="S11" s="154">
        <f t="shared" ca="1" si="8"/>
        <v>0.6</v>
      </c>
      <c r="T11" s="156" t="str">
        <f t="shared" ca="1" si="9"/>
        <v>Moderado</v>
      </c>
      <c r="U11" s="151">
        <v>3</v>
      </c>
      <c r="V11" s="152" t="s">
        <v>175</v>
      </c>
      <c r="W11" s="157" t="s">
        <v>115</v>
      </c>
      <c r="X11" s="157" t="s">
        <v>166</v>
      </c>
      <c r="Y11" s="158" t="str">
        <f t="shared" si="17"/>
        <v>50%</v>
      </c>
      <c r="Z11" s="157" t="s">
        <v>117</v>
      </c>
      <c r="AA11" s="157" t="s">
        <v>150</v>
      </c>
      <c r="AB11" s="157" t="s">
        <v>119</v>
      </c>
      <c r="AC11" s="159">
        <f>IFERROR(IF(AND(AD10="Probabilidad",AD11="Probabilidad"),(AJ10-(+AJ10*Y11)),IF(AND(AD10="Impacto",AD11="Probabilidad"),(Y10-(+Y10*Y11)),IF(AD11="Impacto",AD10,""))),"")</f>
        <v>0.06</v>
      </c>
      <c r="AD11" s="159" t="str">
        <f t="shared" si="10"/>
        <v>Probabilidad</v>
      </c>
      <c r="AE11" s="160" t="s">
        <v>176</v>
      </c>
      <c r="AF11" s="160" t="s">
        <v>168</v>
      </c>
      <c r="AG11" s="160" t="s">
        <v>169</v>
      </c>
      <c r="AH11" s="161" t="s">
        <v>136</v>
      </c>
      <c r="AI11" s="162" t="str">
        <f t="shared" si="15"/>
        <v>Muy Baja</v>
      </c>
      <c r="AJ11" s="163">
        <f t="shared" si="11"/>
        <v>0.06</v>
      </c>
      <c r="AK11" s="162" t="str">
        <f t="shared" ca="1" si="12"/>
        <v>Moderado</v>
      </c>
      <c r="AL11" s="163">
        <f ca="1">IFERROR(IF(AND(AD10="Impacto",AD11="Impacto"),(AL10-(+AL10*Y11)),IF(AND(AD10="Probabilidad",AD11="Impacto"),(AL9-(+AL9*Y11)),IF(AD11="Probabilidad",AL10,""))),"")</f>
        <v>0.6</v>
      </c>
      <c r="AM11" s="164" t="str">
        <f t="shared" ca="1" si="13"/>
        <v>Moderado</v>
      </c>
      <c r="AN11" s="157" t="s">
        <v>123</v>
      </c>
      <c r="AO11" s="152" t="s">
        <v>170</v>
      </c>
      <c r="AP11" s="152" t="s">
        <v>171</v>
      </c>
      <c r="AQ11" s="152" t="s">
        <v>125</v>
      </c>
      <c r="AR11" s="152" t="s">
        <v>126</v>
      </c>
      <c r="AS11" s="152" t="s">
        <v>127</v>
      </c>
      <c r="AT11" s="165">
        <v>44562</v>
      </c>
      <c r="AU11" s="165">
        <v>44896</v>
      </c>
      <c r="AV11" s="165" t="s">
        <v>121</v>
      </c>
      <c r="AW11" s="151" t="s">
        <v>128</v>
      </c>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row>
    <row r="12" spans="1:81" s="128" customFormat="1" ht="150" x14ac:dyDescent="0.25">
      <c r="A12" s="167">
        <v>5</v>
      </c>
      <c r="B12" s="152" t="s">
        <v>177</v>
      </c>
      <c r="C12" s="152" t="s">
        <v>550</v>
      </c>
      <c r="D12" s="152" t="s">
        <v>178</v>
      </c>
      <c r="E12" s="152" t="s">
        <v>109</v>
      </c>
      <c r="F12" s="152" t="s">
        <v>179</v>
      </c>
      <c r="G12" s="152" t="s">
        <v>180</v>
      </c>
      <c r="H12" s="152" t="s">
        <v>543</v>
      </c>
      <c r="I12" s="152" t="s">
        <v>181</v>
      </c>
      <c r="J12" s="152" t="s">
        <v>538</v>
      </c>
      <c r="K12" s="152" t="s">
        <v>182</v>
      </c>
      <c r="L12" s="152" t="s">
        <v>531</v>
      </c>
      <c r="M12" s="151" t="s">
        <v>113</v>
      </c>
      <c r="N12" s="153" t="str">
        <f>IF(M12&lt;=0,"",IF(M12&lt;="La actividad que conlleva el riesgo se ejecuta como máximos 2 veces por año","Muy Baja",IF(M12="La actividad que conlleva el riesgo se ejecuta de 3 a 24 veces por año","Baja",IF(M12="La actividad que conlleva el riesgo se ejecuta de 24 a 500 veces por año","Media",IF(M12="La actividad que conlleva el riesgo se ejecuta mínimo 500 veces al año y máximo 5000 veces por año","Alta","Muy Alta")))))</f>
        <v>Baja</v>
      </c>
      <c r="O12" s="154">
        <f>IF(N12="","",IF(N12="Muy Baja",0.2,IF(N12="Baja",0.4,IF(N12="Media",0.6,IF(N12="Alta",0.8,IF(N12="Muy Alta",1,))))))</f>
        <v>0.4</v>
      </c>
      <c r="P12" s="155" t="s">
        <v>114</v>
      </c>
      <c r="Q12" s="354" t="str">
        <f ca="1">IF(NOT(ISERROR(MATCH(P12,'Tabla Impacto'!$B$221:$B$223,0))),'Tabla Impacto'!$F$223&amp;"Por favor no seleccionar los criterios de impacto(Afectación Económica o presupuestal y Pérdida Reputacional)",P12)</f>
        <v xml:space="preserve">     El riesgo afecta la imagen de la entidad con algunos usuarios de relevancia frente al logro de los objetivos</v>
      </c>
      <c r="R12" s="153" t="str">
        <f ca="1">IF(OR(Q12='Tabla Impacto'!$C$11,Q12='Tabla Impacto'!$D$11),"Leve",IF(OR(Q12='Tabla Impacto'!$C$12,Q12='Tabla Impacto'!$D$12),"Menor",IF(OR(Q12='Tabla Impacto'!$C$13,Q12='Tabla Impacto'!$D$13),"Moderado",IF(OR(Q12='Tabla Impacto'!$C$14,Q12='Tabla Impacto'!$D$14),"Mayor",IF(OR(Q12='Tabla Impacto'!$C$15,Q12='Tabla Impacto'!$D$15),"Catastrófico","")))))</f>
        <v>Moderado</v>
      </c>
      <c r="S12" s="154">
        <f t="shared" ca="1" si="8"/>
        <v>0.6</v>
      </c>
      <c r="T12" s="156" t="str">
        <f t="shared" ca="1" si="9"/>
        <v>Moderado</v>
      </c>
      <c r="U12" s="151">
        <v>1</v>
      </c>
      <c r="V12" s="152" t="s">
        <v>183</v>
      </c>
      <c r="W12" s="157" t="s">
        <v>115</v>
      </c>
      <c r="X12" s="157" t="s">
        <v>116</v>
      </c>
      <c r="Y12" s="158" t="str">
        <f>IF(AND(W12="Preventivo",X12="Automático"),"50%",IF(AND(W12="Preventivo",X12="Manual"),"40%",IF(AND(W12="Detectivo",X12="Automático"),"40%",IF(AND(W12="Detectivo",X12="Manual"),"30%",IF(AND(W12="Correctivo",X12="Automático"),"35%",IF(AND(W12="Correctivo",X12="Manual"),"25%",""))))))</f>
        <v>40%</v>
      </c>
      <c r="Z12" s="157" t="s">
        <v>149</v>
      </c>
      <c r="AA12" s="157" t="s">
        <v>118</v>
      </c>
      <c r="AB12" s="157" t="s">
        <v>119</v>
      </c>
      <c r="AC12" s="159">
        <f>IFERROR(IF(AD12="Probabilidad",(O12-(+O12*Y12)),IF(AD12="Impacto",O12,"")),"")</f>
        <v>0.24</v>
      </c>
      <c r="AD12" s="159" t="str">
        <f t="shared" si="10"/>
        <v>Probabilidad</v>
      </c>
      <c r="AE12" s="160" t="s">
        <v>184</v>
      </c>
      <c r="AF12" s="160" t="s">
        <v>185</v>
      </c>
      <c r="AG12" s="160" t="s">
        <v>169</v>
      </c>
      <c r="AH12" s="161" t="s">
        <v>136</v>
      </c>
      <c r="AI12" s="162" t="str">
        <f t="shared" si="15"/>
        <v>Baja</v>
      </c>
      <c r="AJ12" s="163">
        <f t="shared" si="11"/>
        <v>0.24</v>
      </c>
      <c r="AK12" s="162" t="str">
        <f t="shared" ca="1" si="12"/>
        <v>Moderado</v>
      </c>
      <c r="AL12" s="163">
        <f ca="1">IFERROR(IF(AD12="Impacto",(S12-(+S12*Y12)),IF(AD12="Probabilidad",S12,"")),"")</f>
        <v>0.6</v>
      </c>
      <c r="AM12" s="164" t="str">
        <f t="shared" ca="1" si="13"/>
        <v>Moderado</v>
      </c>
      <c r="AN12" s="157" t="s">
        <v>123</v>
      </c>
      <c r="AO12" s="152" t="s">
        <v>186</v>
      </c>
      <c r="AP12" s="152" t="s">
        <v>185</v>
      </c>
      <c r="AQ12" s="152" t="s">
        <v>187</v>
      </c>
      <c r="AR12" s="152" t="s">
        <v>188</v>
      </c>
      <c r="AS12" s="152" t="s">
        <v>189</v>
      </c>
      <c r="AT12" s="165">
        <v>44562</v>
      </c>
      <c r="AU12" s="165">
        <v>44896</v>
      </c>
      <c r="AV12" s="165" t="s">
        <v>121</v>
      </c>
      <c r="AW12" s="151" t="s">
        <v>128</v>
      </c>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row>
    <row r="13" spans="1:81" s="128" customFormat="1" ht="145.5" customHeight="1" x14ac:dyDescent="0.25">
      <c r="A13" s="167">
        <v>5</v>
      </c>
      <c r="B13" s="152" t="s">
        <v>177</v>
      </c>
      <c r="C13" s="152" t="s">
        <v>550</v>
      </c>
      <c r="D13" s="152" t="s">
        <v>178</v>
      </c>
      <c r="E13" s="152" t="s">
        <v>109</v>
      </c>
      <c r="F13" s="152" t="s">
        <v>179</v>
      </c>
      <c r="G13" s="152" t="s">
        <v>180</v>
      </c>
      <c r="H13" s="152" t="s">
        <v>543</v>
      </c>
      <c r="I13" s="152" t="s">
        <v>181</v>
      </c>
      <c r="J13" s="152" t="s">
        <v>538</v>
      </c>
      <c r="K13" s="152" t="s">
        <v>182</v>
      </c>
      <c r="L13" s="152" t="s">
        <v>531</v>
      </c>
      <c r="M13" s="151" t="s">
        <v>113</v>
      </c>
      <c r="N13" s="153" t="str">
        <f>IF(M13&lt;=0,"",IF(M13&lt;="La actividad que conlleva el riesgo se ejecuta como máximos 2 veces por año","Muy Baja",IF(M13="La actividad que conlleva el riesgo se ejecuta de 3 a 24 veces por año","Baja",IF(M13="La actividad que conlleva el riesgo se ejecuta de 24 a 500 veces por año","Media",IF(M13="La actividad que conlleva el riesgo se ejecuta mínimo 500 veces al año y máximo 5000 veces por año","Alta","Muy Alta")))))</f>
        <v>Baja</v>
      </c>
      <c r="O13" s="154">
        <f>IF(N13="","",IF(N13="Muy Baja",0.2,IF(N13="Baja",0.4,IF(N13="Media",0.6,IF(N13="Alta",0.8,IF(N13="Muy Alta",1,))))))</f>
        <v>0.4</v>
      </c>
      <c r="P13" s="155" t="s">
        <v>114</v>
      </c>
      <c r="Q13" s="354" t="str">
        <f ca="1">IF(NOT(ISERROR(MATCH(P13,_xlfn.ANCHORARRAY(H17),0))),#REF!&amp;"Por favor no seleccionar los criterios de impacto",P13)</f>
        <v xml:space="preserve">     El riesgo afecta la imagen de la entidad con algunos usuarios de relevancia frente al logro de los objetivos</v>
      </c>
      <c r="R13" s="153" t="str">
        <f ca="1">IF(OR(Q13='Tabla Impacto'!$C$11,Q13='Tabla Impacto'!$D$11),"Leve",IF(OR(Q13='Tabla Impacto'!$C$12,Q13='Tabla Impacto'!$D$12),"Menor",IF(OR(Q13='Tabla Impacto'!$C$13,Q13='Tabla Impacto'!$D$13),"Moderado",IF(OR(Q13='Tabla Impacto'!$C$14,Q13='Tabla Impacto'!$D$14),"Mayor",IF(OR(Q13='Tabla Impacto'!$C$15,Q13='Tabla Impacto'!$D$15),"Catastrófico","")))))</f>
        <v>Moderado</v>
      </c>
      <c r="S13" s="154">
        <f t="shared" ca="1" si="8"/>
        <v>0.6</v>
      </c>
      <c r="T13" s="156" t="str">
        <f t="shared" ca="1" si="9"/>
        <v>Moderado</v>
      </c>
      <c r="U13" s="151">
        <v>2</v>
      </c>
      <c r="V13" s="152" t="s">
        <v>190</v>
      </c>
      <c r="W13" s="157" t="s">
        <v>115</v>
      </c>
      <c r="X13" s="157" t="s">
        <v>116</v>
      </c>
      <c r="Y13" s="158" t="str">
        <f t="shared" ref="Y13" si="18">IF(AND(W13="Preventivo",X13="Automático"),"50%",IF(AND(W13="Preventivo",X13="Manual"),"40%",IF(AND(W13="Detectivo",X13="Automático"),"40%",IF(AND(W13="Detectivo",X13="Manual"),"30%",IF(AND(W13="Correctivo",X13="Automático"),"35%",IF(AND(W13="Correctivo",X13="Manual"),"25%",""))))))</f>
        <v>40%</v>
      </c>
      <c r="Z13" s="157" t="s">
        <v>117</v>
      </c>
      <c r="AA13" s="157" t="s">
        <v>118</v>
      </c>
      <c r="AB13" s="157" t="s">
        <v>119</v>
      </c>
      <c r="AC13" s="159">
        <f>IFERROR(IF(AND(AD12="Probabilidad",AD13="Probabilidad"),(AJ12-(+AJ12*Y13)),IF(AD13="Probabilidad",(O12-(+O12*Y13)),IF(AD13="Impacto",AJ12,""))),"")</f>
        <v>0.14399999999999999</v>
      </c>
      <c r="AD13" s="159" t="str">
        <f t="shared" si="10"/>
        <v>Probabilidad</v>
      </c>
      <c r="AE13" s="160" t="s">
        <v>191</v>
      </c>
      <c r="AF13" s="160" t="s">
        <v>185</v>
      </c>
      <c r="AG13" s="160" t="s">
        <v>169</v>
      </c>
      <c r="AH13" s="161" t="s">
        <v>136</v>
      </c>
      <c r="AI13" s="162" t="str">
        <f t="shared" si="15"/>
        <v>Muy Baja</v>
      </c>
      <c r="AJ13" s="163">
        <f t="shared" si="11"/>
        <v>0.14399999999999999</v>
      </c>
      <c r="AK13" s="162" t="str">
        <f t="shared" ca="1" si="12"/>
        <v>Moderado</v>
      </c>
      <c r="AL13" s="163">
        <f ca="1">IFERROR(IF(AND(AD12="Impacto",AD13="Impacto"),(AL12-(+AL12*Y13)),IF(AD13="Impacto",($S$5-(+$S$5*AD13)),IF(AD13="Probabilidad",AL12,""))),"")</f>
        <v>0.6</v>
      </c>
      <c r="AM13" s="164" t="str">
        <f t="shared" ca="1" si="13"/>
        <v>Moderado</v>
      </c>
      <c r="AN13" s="157" t="s">
        <v>192</v>
      </c>
      <c r="AO13" s="165" t="s">
        <v>193</v>
      </c>
      <c r="AP13" s="165" t="s">
        <v>193</v>
      </c>
      <c r="AQ13" s="152" t="s">
        <v>194</v>
      </c>
      <c r="AR13" s="152" t="s">
        <v>195</v>
      </c>
      <c r="AS13" s="152" t="s">
        <v>195</v>
      </c>
      <c r="AT13" s="165" t="s">
        <v>136</v>
      </c>
      <c r="AU13" s="165" t="s">
        <v>136</v>
      </c>
      <c r="AV13" s="165" t="s">
        <v>136</v>
      </c>
      <c r="AW13" s="165" t="s">
        <v>136</v>
      </c>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row>
    <row r="14" spans="1:81" s="128" customFormat="1" ht="409.5" x14ac:dyDescent="0.25">
      <c r="A14" s="167">
        <v>6</v>
      </c>
      <c r="B14" s="152" t="s">
        <v>548</v>
      </c>
      <c r="C14" s="152" t="s">
        <v>555</v>
      </c>
      <c r="D14" s="152" t="s">
        <v>178</v>
      </c>
      <c r="E14" s="152" t="s">
        <v>196</v>
      </c>
      <c r="F14" s="152" t="s">
        <v>532</v>
      </c>
      <c r="G14" s="152" t="s">
        <v>197</v>
      </c>
      <c r="H14" s="152" t="s">
        <v>544</v>
      </c>
      <c r="I14" s="152" t="s">
        <v>111</v>
      </c>
      <c r="J14" s="152" t="s">
        <v>537</v>
      </c>
      <c r="K14" s="152" t="s">
        <v>146</v>
      </c>
      <c r="L14" s="152" t="s">
        <v>198</v>
      </c>
      <c r="M14" s="151" t="s">
        <v>132</v>
      </c>
      <c r="N14" s="153" t="str">
        <f>IF(M14&lt;=0,"",IF(M14&lt;="La actividad que conlleva el riesgo se ejecuta como máximos 2 veces por año","Muy Baja",IF(M14="La actividad que conlleva el riesgo se ejecuta de 3 a 24 veces por año","Baja",IF(M14="La actividad que conlleva el riesgo se ejecuta de 24 a 500 veces por año","Media",IF(M14="La actividad que conlleva el riesgo se ejecuta mínimo 500 veces al año y máximo 5000 veces por año","Alta","Muy Alta")))))</f>
        <v>Media</v>
      </c>
      <c r="O14" s="154">
        <f>IF(N14="","",IF(N14="Muy Baja",0.2,IF(N14="Baja",0.4,IF(N14="Media",0.6,IF(N14="Alta",0.8,IF(N14="Muy Alta",1,))))))</f>
        <v>0.6</v>
      </c>
      <c r="P14" s="155" t="s">
        <v>114</v>
      </c>
      <c r="Q14" s="356" t="str">
        <f ca="1">IF(NOT(ISERROR(MATCH(P14,'Tabla Impacto'!$B$221:$B$223,0))),'Tabla Impacto'!$F$223&amp;"Por favor no seleccionar los criterios de impacto(Afectación Económica o presupuestal y Pérdida Reputacional)",P14)</f>
        <v xml:space="preserve">     El riesgo afecta la imagen de la entidad con algunos usuarios de relevancia frente al logro de los objetivos</v>
      </c>
      <c r="R14" s="153" t="str">
        <f ca="1">IF(OR(Q14='Tabla Impacto'!$C$11,Q14='Tabla Impacto'!$D$11),"Leve",IF(OR(Q14='Tabla Impacto'!$C$12,Q14='Tabla Impacto'!$D$12),"Menor",IF(OR(Q14='Tabla Impacto'!$C$13,Q14='Tabla Impacto'!$D$13),"Moderado",IF(OR(Q14='Tabla Impacto'!$C$14,Q14='Tabla Impacto'!$D$14),"Mayor",IF(OR(Q14='Tabla Impacto'!$C$15,Q14='Tabla Impacto'!$D$15),"Catastrófico","")))))</f>
        <v>Moderado</v>
      </c>
      <c r="S14" s="154">
        <f t="shared" ca="1" si="8"/>
        <v>0.6</v>
      </c>
      <c r="T14" s="156" t="str">
        <f t="shared" ca="1" si="9"/>
        <v>Moderado</v>
      </c>
      <c r="U14" s="151">
        <v>1</v>
      </c>
      <c r="V14" s="168" t="s">
        <v>199</v>
      </c>
      <c r="W14" s="157" t="s">
        <v>115</v>
      </c>
      <c r="X14" s="157" t="s">
        <v>166</v>
      </c>
      <c r="Y14" s="158" t="str">
        <f>IF(AND(W14="Preventivo",X14="Automático"),"50%",IF(AND(W14="Preventivo",X14="Manual"),"40%",IF(AND(W14="Detectivo",X14="Automático"),"40%",IF(AND(W14="Detectivo",X14="Manual"),"30%",IF(AND(W14="Correctivo",X14="Automático"),"35%",IF(AND(W14="Correctivo",X14="Manual"),"25%",""))))))</f>
        <v>50%</v>
      </c>
      <c r="Z14" s="157" t="s">
        <v>117</v>
      </c>
      <c r="AA14" s="157" t="s">
        <v>150</v>
      </c>
      <c r="AB14" s="157" t="s">
        <v>119</v>
      </c>
      <c r="AC14" s="159">
        <f>IFERROR(IF(AD14="Probabilidad",(O14-(+O14*Y14)),IF(AD14="Impacto",O14,"")),"")</f>
        <v>0.3</v>
      </c>
      <c r="AD14" s="159" t="str">
        <f t="shared" si="10"/>
        <v>Probabilidad</v>
      </c>
      <c r="AE14" s="160" t="s">
        <v>200</v>
      </c>
      <c r="AF14" s="160" t="s">
        <v>201</v>
      </c>
      <c r="AG14" s="160" t="s">
        <v>169</v>
      </c>
      <c r="AH14" s="161" t="s">
        <v>136</v>
      </c>
      <c r="AI14" s="162" t="str">
        <f t="shared" si="15"/>
        <v>Baja</v>
      </c>
      <c r="AJ14" s="163">
        <f t="shared" si="11"/>
        <v>0.3</v>
      </c>
      <c r="AK14" s="162" t="str">
        <f t="shared" ca="1" si="12"/>
        <v>Moderado</v>
      </c>
      <c r="AL14" s="163">
        <f ca="1">IFERROR(IF(AD14="Impacto",(S14-(+S14*Y14)),IF(AD14="Probabilidad",S14,"")),"")</f>
        <v>0.6</v>
      </c>
      <c r="AM14" s="164" t="str">
        <f t="shared" ca="1" si="13"/>
        <v>Moderado</v>
      </c>
      <c r="AN14" s="157" t="s">
        <v>123</v>
      </c>
      <c r="AO14" s="152" t="s">
        <v>202</v>
      </c>
      <c r="AP14" s="152" t="s">
        <v>201</v>
      </c>
      <c r="AQ14" s="152" t="s">
        <v>203</v>
      </c>
      <c r="AR14" s="152" t="s">
        <v>204</v>
      </c>
      <c r="AS14" s="152" t="s">
        <v>205</v>
      </c>
      <c r="AT14" s="165">
        <v>44562</v>
      </c>
      <c r="AU14" s="165">
        <v>44896</v>
      </c>
      <c r="AV14" s="152" t="s">
        <v>206</v>
      </c>
      <c r="AW14" s="151" t="s">
        <v>128</v>
      </c>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row>
    <row r="15" spans="1:81" s="128" customFormat="1" ht="409.5" x14ac:dyDescent="0.25">
      <c r="A15" s="167">
        <v>6</v>
      </c>
      <c r="B15" s="152" t="s">
        <v>548</v>
      </c>
      <c r="C15" s="152" t="s">
        <v>555</v>
      </c>
      <c r="D15" s="152" t="s">
        <v>178</v>
      </c>
      <c r="E15" s="152" t="s">
        <v>196</v>
      </c>
      <c r="F15" s="152" t="s">
        <v>532</v>
      </c>
      <c r="G15" s="152" t="s">
        <v>197</v>
      </c>
      <c r="H15" s="152" t="s">
        <v>544</v>
      </c>
      <c r="I15" s="152" t="s">
        <v>111</v>
      </c>
      <c r="J15" s="152" t="s">
        <v>537</v>
      </c>
      <c r="K15" s="152" t="s">
        <v>146</v>
      </c>
      <c r="L15" s="152" t="s">
        <v>198</v>
      </c>
      <c r="M15" s="151" t="s">
        <v>132</v>
      </c>
      <c r="N15" s="153" t="str">
        <f>IF(M15&lt;=0,"",IF(M15&lt;="La actividad que conlleva el riesgo se ejecuta como máximos 2 veces por año","Muy Baja",IF(M15="La actividad que conlleva el riesgo se ejecuta de 3 a 24 veces por año","Baja",IF(M15="La actividad que conlleva el riesgo se ejecuta de 24 a 500 veces por año","Media",IF(M15="La actividad que conlleva el riesgo se ejecuta mínimo 500 veces al año y máximo 5000 veces por año","Alta","Muy Alta")))))</f>
        <v>Media</v>
      </c>
      <c r="O15" s="154">
        <f>IF(N15="","",IF(N15="Muy Baja",0.2,IF(N15="Baja",0.4,IF(N15="Media",0.6,IF(N15="Alta",0.8,IF(N15="Muy Alta",1,))))))</f>
        <v>0.6</v>
      </c>
      <c r="P15" s="155" t="s">
        <v>114</v>
      </c>
      <c r="Q15" s="356" t="str">
        <f ca="1">IF(NOT(ISERROR(MATCH(P15,_xlfn.ANCHORARRAY(H19),0))),O21&amp;"Por favor no seleccionar los criterios de impacto",P15)</f>
        <v xml:space="preserve">     El riesgo afecta la imagen de la entidad con algunos usuarios de relevancia frente al logro de los objetivos</v>
      </c>
      <c r="R15" s="153" t="str">
        <f ca="1">IF(OR(Q15='Tabla Impacto'!$C$11,Q15='Tabla Impacto'!$D$11),"Leve",IF(OR(Q15='Tabla Impacto'!$C$12,Q15='Tabla Impacto'!$D$12),"Menor",IF(OR(Q15='Tabla Impacto'!$C$13,Q15='Tabla Impacto'!$D$13),"Moderado",IF(OR(Q15='Tabla Impacto'!$C$14,Q15='Tabla Impacto'!$D$14),"Mayor",IF(OR(Q15='Tabla Impacto'!$C$15,Q15='Tabla Impacto'!$D$15),"Catastrófico","")))))</f>
        <v>Moderado</v>
      </c>
      <c r="S15" s="154">
        <f t="shared" ca="1" si="8"/>
        <v>0.6</v>
      </c>
      <c r="T15" s="156" t="str">
        <f t="shared" ca="1" si="9"/>
        <v>Moderado</v>
      </c>
      <c r="U15" s="151">
        <v>2</v>
      </c>
      <c r="V15" s="168" t="s">
        <v>207</v>
      </c>
      <c r="W15" s="157" t="s">
        <v>115</v>
      </c>
      <c r="X15" s="157" t="s">
        <v>166</v>
      </c>
      <c r="Y15" s="158" t="str">
        <f t="shared" ref="Y15:Y16" si="19">IF(AND(W15="Preventivo",X15="Automático"),"50%",IF(AND(W15="Preventivo",X15="Manual"),"40%",IF(AND(W15="Detectivo",X15="Automático"),"40%",IF(AND(W15="Detectivo",X15="Manual"),"30%",IF(AND(W15="Correctivo",X15="Automático"),"35%",IF(AND(W15="Correctivo",X15="Manual"),"25%",""))))))</f>
        <v>50%</v>
      </c>
      <c r="Z15" s="157" t="s">
        <v>117</v>
      </c>
      <c r="AA15" s="157" t="s">
        <v>150</v>
      </c>
      <c r="AB15" s="157" t="s">
        <v>119</v>
      </c>
      <c r="AC15" s="159">
        <f>IFERROR(IF(AND(AD14="Probabilidad",AD15="Probabilidad"),(AJ14-(+AJ14*Y15)),IF(AD15="Probabilidad",(O14-(+O14*Y15)),IF(AD15="Impacto",AJ14,""))),"")</f>
        <v>0.15</v>
      </c>
      <c r="AD15" s="159" t="str">
        <f t="shared" si="10"/>
        <v>Probabilidad</v>
      </c>
      <c r="AE15" s="160" t="s">
        <v>200</v>
      </c>
      <c r="AF15" s="160" t="s">
        <v>201</v>
      </c>
      <c r="AG15" s="160" t="s">
        <v>169</v>
      </c>
      <c r="AH15" s="161" t="s">
        <v>136</v>
      </c>
      <c r="AI15" s="162" t="str">
        <f t="shared" si="15"/>
        <v>Muy Baja</v>
      </c>
      <c r="AJ15" s="163">
        <f t="shared" si="11"/>
        <v>0.15</v>
      </c>
      <c r="AK15" s="162" t="str">
        <f t="shared" ca="1" si="12"/>
        <v>Moderado</v>
      </c>
      <c r="AL15" s="163">
        <f ca="1">IFERROR(IF(AND(AD14="Impacto",AD15="Impacto"),(AL14-(+AL14*Y15)),IF(AD15="Impacto",($S$5-(+$S$5*AD15)),IF(AD15="Probabilidad",AL14,""))),"")</f>
        <v>0.6</v>
      </c>
      <c r="AM15" s="164" t="str">
        <f t="shared" ca="1" si="13"/>
        <v>Moderado</v>
      </c>
      <c r="AN15" s="157" t="s">
        <v>519</v>
      </c>
      <c r="AO15" s="152" t="s">
        <v>202</v>
      </c>
      <c r="AP15" s="152" t="s">
        <v>201</v>
      </c>
      <c r="AQ15" s="152" t="s">
        <v>203</v>
      </c>
      <c r="AR15" s="152" t="s">
        <v>204</v>
      </c>
      <c r="AS15" s="152" t="s">
        <v>205</v>
      </c>
      <c r="AT15" s="165">
        <v>44562</v>
      </c>
      <c r="AU15" s="165">
        <v>44896</v>
      </c>
      <c r="AV15" s="152" t="s">
        <v>206</v>
      </c>
      <c r="AW15" s="151" t="s">
        <v>128</v>
      </c>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row>
    <row r="16" spans="1:81" s="128" customFormat="1" ht="409.5" x14ac:dyDescent="0.25">
      <c r="A16" s="167">
        <v>6</v>
      </c>
      <c r="B16" s="152" t="s">
        <v>548</v>
      </c>
      <c r="C16" s="152" t="s">
        <v>555</v>
      </c>
      <c r="D16" s="152" t="s">
        <v>178</v>
      </c>
      <c r="E16" s="152" t="s">
        <v>196</v>
      </c>
      <c r="F16" s="152" t="s">
        <v>532</v>
      </c>
      <c r="G16" s="152" t="s">
        <v>197</v>
      </c>
      <c r="H16" s="152" t="s">
        <v>544</v>
      </c>
      <c r="I16" s="152" t="s">
        <v>111</v>
      </c>
      <c r="J16" s="152" t="s">
        <v>537</v>
      </c>
      <c r="K16" s="152" t="s">
        <v>146</v>
      </c>
      <c r="L16" s="152" t="s">
        <v>198</v>
      </c>
      <c r="M16" s="151" t="s">
        <v>132</v>
      </c>
      <c r="N16" s="153" t="str">
        <f t="shared" ref="N16" si="20">IF(M16&lt;=0,"",IF(M16&lt;="La actividad que conlleva el riesgo se ejecuta como máximos 2 veces por año","Muy Baja",IF(M16="La actividad que conlleva el riesgo se ejecuta de 3 a 24 veces por año","Baja",IF(M16="La actividad que conlleva el riesgo se ejecuta de 24 a 500 veces por año","Media",IF(M16="La actividad que conlleva el riesgo se ejecuta mínimo 500 veces al año y máximo 5000 veces por año","Alta","Muy Alta")))))</f>
        <v>Media</v>
      </c>
      <c r="O16" s="154">
        <f t="shared" ref="O16" si="21">IF(N16="","",IF(N16="Muy Baja",0.2,IF(N16="Baja",0.4,IF(N16="Media",0.6,IF(N16="Alta",0.8,IF(N16="Muy Alta",1,))))))</f>
        <v>0.6</v>
      </c>
      <c r="P16" s="155" t="s">
        <v>114</v>
      </c>
      <c r="Q16" s="356" t="str">
        <f ca="1">IF(NOT(ISERROR(MATCH(P16,_xlfn.ANCHORARRAY(H21),0))),#REF!&amp;"Por favor no seleccionar los criterios de impacto",P16)</f>
        <v xml:space="preserve">     El riesgo afecta la imagen de la entidad con algunos usuarios de relevancia frente al logro de los objetivos</v>
      </c>
      <c r="R16" s="153" t="str">
        <f ca="1">IF(OR(Q16='Tabla Impacto'!$C$11,Q16='Tabla Impacto'!$D$11),"Leve",IF(OR(Q16='Tabla Impacto'!$C$12,Q16='Tabla Impacto'!$D$12),"Menor",IF(OR(Q16='Tabla Impacto'!$C$13,Q16='Tabla Impacto'!$D$13),"Moderado",IF(OR(Q16='Tabla Impacto'!$C$14,Q16='Tabla Impacto'!$D$14),"Mayor",IF(OR(Q16='Tabla Impacto'!$C$15,Q16='Tabla Impacto'!$D$15),"Catastrófico","")))))</f>
        <v>Moderado</v>
      </c>
      <c r="S16" s="154">
        <f t="shared" ca="1" si="8"/>
        <v>0.6</v>
      </c>
      <c r="T16" s="156" t="str">
        <f t="shared" ca="1" si="9"/>
        <v>Moderado</v>
      </c>
      <c r="U16" s="151">
        <v>3</v>
      </c>
      <c r="V16" s="168" t="s">
        <v>209</v>
      </c>
      <c r="W16" s="157" t="s">
        <v>115</v>
      </c>
      <c r="X16" s="157" t="s">
        <v>116</v>
      </c>
      <c r="Y16" s="158" t="str">
        <f t="shared" si="19"/>
        <v>40%</v>
      </c>
      <c r="Z16" s="157" t="s">
        <v>117</v>
      </c>
      <c r="AA16" s="157" t="s">
        <v>150</v>
      </c>
      <c r="AB16" s="157" t="s">
        <v>119</v>
      </c>
      <c r="AC16" s="159" t="str">
        <f>IFERROR(IF(AND(#REF!="Probabilidad",AD16="Probabilidad"),(#REF!-(+#REF!*Y16)),IF(AND(#REF!="Impacto",AD16="Probabilidad"),(#REF!-(+#REF!*Y16)),IF(AD16="Impacto",#REF!,""))),"")</f>
        <v/>
      </c>
      <c r="AD16" s="159" t="str">
        <f t="shared" si="10"/>
        <v>Probabilidad</v>
      </c>
      <c r="AE16" s="160" t="s">
        <v>210</v>
      </c>
      <c r="AF16" s="160" t="s">
        <v>208</v>
      </c>
      <c r="AG16" s="160" t="s">
        <v>169</v>
      </c>
      <c r="AH16" s="161" t="s">
        <v>136</v>
      </c>
      <c r="AI16" s="162" t="str">
        <f t="shared" si="15"/>
        <v/>
      </c>
      <c r="AJ16" s="163" t="str">
        <f t="shared" si="11"/>
        <v/>
      </c>
      <c r="AK16" s="162" t="str">
        <f t="shared" si="12"/>
        <v/>
      </c>
      <c r="AL16" s="163" t="str">
        <f>IFERROR(IF(AND(#REF!="Impacto",AD16="Impacto"),(#REF!-(+#REF!*Y16)),IF(AND(#REF!="Probabilidad",AD16="Impacto"),(AL15-(+AL15*Y16)),IF(AD16="Probabilidad",#REF!,""))),"")</f>
        <v/>
      </c>
      <c r="AM16" s="164" t="str">
        <f t="shared" si="13"/>
        <v/>
      </c>
      <c r="AN16" s="157" t="s">
        <v>192</v>
      </c>
      <c r="AO16" s="165" t="s">
        <v>193</v>
      </c>
      <c r="AP16" s="165" t="s">
        <v>193</v>
      </c>
      <c r="AQ16" s="152" t="s">
        <v>194</v>
      </c>
      <c r="AR16" s="152" t="s">
        <v>195</v>
      </c>
      <c r="AS16" s="152" t="s">
        <v>195</v>
      </c>
      <c r="AT16" s="165" t="s">
        <v>136</v>
      </c>
      <c r="AU16" s="165" t="s">
        <v>136</v>
      </c>
      <c r="AV16" s="165" t="s">
        <v>136</v>
      </c>
      <c r="AW16" s="165" t="s">
        <v>136</v>
      </c>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row>
    <row r="17" spans="1:81" s="128" customFormat="1" ht="135" x14ac:dyDescent="0.25">
      <c r="A17" s="167">
        <v>7</v>
      </c>
      <c r="B17" s="152" t="s">
        <v>533</v>
      </c>
      <c r="C17" s="152" t="s">
        <v>551</v>
      </c>
      <c r="D17" s="152" t="s">
        <v>178</v>
      </c>
      <c r="E17" s="152" t="s">
        <v>109</v>
      </c>
      <c r="F17" s="152" t="s">
        <v>211</v>
      </c>
      <c r="G17" s="152" t="s">
        <v>212</v>
      </c>
      <c r="H17" s="152" t="s">
        <v>545</v>
      </c>
      <c r="I17" s="152" t="s">
        <v>181</v>
      </c>
      <c r="J17" s="152" t="s">
        <v>537</v>
      </c>
      <c r="K17" s="152" t="s">
        <v>213</v>
      </c>
      <c r="L17" s="152" t="s">
        <v>214</v>
      </c>
      <c r="M17" s="151" t="s">
        <v>132</v>
      </c>
      <c r="N17" s="153" t="str">
        <f>IF(M17&lt;=0,"",IF(M17&lt;="La actividad que conlleva el riesgo se ejecuta como máximos 2 veces por año","Muy Baja",IF(M17="La actividad que conlleva el riesgo se ejecuta de 3 a 24 veces por año","Baja",IF(M17="La actividad que conlleva el riesgo se ejecuta de 24 a 500 veces por año","Media",IF(M17="La actividad que conlleva el riesgo se ejecuta mínimo 500 veces al año y máximo 5000 veces por año","Alta","Muy Alta")))))</f>
        <v>Media</v>
      </c>
      <c r="O17" s="154">
        <f>IF(N17="","",IF(N17="Muy Baja",0.2,IF(N17="Baja",0.4,IF(N17="Media",0.6,IF(N17="Alta",0.8,IF(N17="Muy Alta",1,))))))</f>
        <v>0.6</v>
      </c>
      <c r="P17" s="155" t="s">
        <v>114</v>
      </c>
      <c r="Q17" s="354" t="str">
        <f ca="1">IF(NOT(ISERROR(MATCH(P17,'Tabla Impacto'!$B$221:$B$223,0))),'Tabla Impacto'!$F$223&amp;"Por favor no seleccionar los criterios de impacto(Afectación Económica o presupuestal y Pérdida Reputacional)",P17)</f>
        <v xml:space="preserve">     El riesgo afecta la imagen de la entidad con algunos usuarios de relevancia frente al logro de los objetivos</v>
      </c>
      <c r="R17" s="153" t="str">
        <f ca="1">IF(OR(Q17='Tabla Impacto'!$C$11,Q17='Tabla Impacto'!$D$11),"Leve",IF(OR(Q17='Tabla Impacto'!$C$12,Q17='Tabla Impacto'!$D$12),"Menor",IF(OR(Q17='Tabla Impacto'!$C$13,Q17='Tabla Impacto'!$D$13),"Moderado",IF(OR(Q17='Tabla Impacto'!$C$14,Q17='Tabla Impacto'!$D$14),"Mayor",IF(OR(Q17='Tabla Impacto'!$C$15,Q17='Tabla Impacto'!$D$15),"Catastrófico","")))))</f>
        <v>Moderado</v>
      </c>
      <c r="S17" s="154">
        <f t="shared" ca="1" si="8"/>
        <v>0.6</v>
      </c>
      <c r="T17" s="156"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Moderado</v>
      </c>
      <c r="U17" s="151">
        <v>1</v>
      </c>
      <c r="V17" s="152" t="s">
        <v>217</v>
      </c>
      <c r="W17" s="157" t="s">
        <v>115</v>
      </c>
      <c r="X17" s="157" t="s">
        <v>116</v>
      </c>
      <c r="Y17" s="158" t="str">
        <f>IF(AND(W17="Preventivo",X17="Automático"),"50%",IF(AND(W17="Preventivo",X17="Manual"),"40%",IF(AND(W17="Detectivo",X17="Automático"),"40%",IF(AND(W17="Detectivo",X17="Manual"),"30%",IF(AND(W17="Correctivo",X17="Automático"),"35%",IF(AND(W17="Correctivo",X17="Manual"),"25%",""))))))</f>
        <v>40%</v>
      </c>
      <c r="Z17" s="157" t="s">
        <v>117</v>
      </c>
      <c r="AA17" s="157" t="s">
        <v>118</v>
      </c>
      <c r="AB17" s="157" t="s">
        <v>119</v>
      </c>
      <c r="AC17" s="159">
        <f>IFERROR(IF(AD17="Probabilidad",(O17-(+O17*Y17)),IF(AD17="Impacto",O17,"")),"")</f>
        <v>0.36</v>
      </c>
      <c r="AD17" s="159" t="str">
        <f t="shared" si="10"/>
        <v>Probabilidad</v>
      </c>
      <c r="AE17" s="160" t="s">
        <v>218</v>
      </c>
      <c r="AF17" s="160" t="s">
        <v>208</v>
      </c>
      <c r="AG17" s="160" t="s">
        <v>169</v>
      </c>
      <c r="AH17" s="161" t="s">
        <v>136</v>
      </c>
      <c r="AI17" s="162" t="str">
        <f t="shared" si="15"/>
        <v>Baja</v>
      </c>
      <c r="AJ17" s="163">
        <f t="shared" si="11"/>
        <v>0.36</v>
      </c>
      <c r="AK17" s="162" t="str">
        <f t="shared" ca="1" si="12"/>
        <v>Moderado</v>
      </c>
      <c r="AL17" s="163">
        <f ca="1">IFERROR(IF(AD17="Impacto",(S17-(+S17*Y17)),IF(AD17="Probabilidad",S17,"")),"")</f>
        <v>0.6</v>
      </c>
      <c r="AM17" s="164" t="str">
        <f ca="1">IFERROR(IF(OR(AND(AI17="Muy Baja",AK17="Leve"),AND(AI17="Muy Baja",AK17="Menor"),AND(AI17="Baja",AK17="Leve")),"Bajo",IF(OR(AND(AI17="Muy baja",AK17="Moderado"),AND(AI17="Baja",AK17="Menor"),AND(AI17="Baja",AK17="Moderado"),AND(AI17="Media",AK17="Leve"),AND(AI17="Media",AK17="Menor"),AND(AI17="Media",AK17="Moderado"),AND(AI17="Alta",AK17="Leve"),AND(AI17="Alta",AK17="Menor")),"Moderado",IF(OR(AND(AI17="Muy Baja",AK17="Mayor"),AND(AI17="Baja",AK17="Mayor"),AND(AI17="Media",AK17="Mayor"),AND(AI17="Alta",AK17="Moderado"),AND(AI17="Alta",AK17="Mayor"),AND(AI17="Muy Alta",AK17="Leve"),AND(AI17="Muy Alta",AK17="Menor"),AND(AI17="Muy Alta",AK17="Moderado"),AND(AI17="Muy Alta",AK17="Mayor")),"Alto",IF(OR(AND(AI17="Muy Baja",AK17="Catastrófico"),AND(AI17="Baja",AK17="Catastrófico"),AND(AI17="Media",AK17="Catastrófico"),AND(AI17="Alta",AK17="Catastrófico"),AND(AI17="Muy Alta",AK17="Catastrófico")),"Extremo","")))),"")</f>
        <v>Moderado</v>
      </c>
      <c r="AN17" s="157" t="s">
        <v>192</v>
      </c>
      <c r="AO17" s="165" t="s">
        <v>193</v>
      </c>
      <c r="AP17" s="165" t="s">
        <v>193</v>
      </c>
      <c r="AQ17" s="152" t="s">
        <v>194</v>
      </c>
      <c r="AR17" s="152" t="s">
        <v>195</v>
      </c>
      <c r="AS17" s="152" t="s">
        <v>195</v>
      </c>
      <c r="AT17" s="165" t="s">
        <v>136</v>
      </c>
      <c r="AU17" s="165" t="s">
        <v>136</v>
      </c>
      <c r="AV17" s="165" t="s">
        <v>136</v>
      </c>
      <c r="AW17" s="165" t="s">
        <v>136</v>
      </c>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row>
    <row r="18" spans="1:81" s="128" customFormat="1" ht="135" x14ac:dyDescent="0.25">
      <c r="A18" s="167">
        <v>7</v>
      </c>
      <c r="B18" s="152" t="s">
        <v>533</v>
      </c>
      <c r="C18" s="152" t="s">
        <v>551</v>
      </c>
      <c r="D18" s="152" t="s">
        <v>178</v>
      </c>
      <c r="E18" s="152" t="s">
        <v>109</v>
      </c>
      <c r="F18" s="152" t="s">
        <v>211</v>
      </c>
      <c r="G18" s="152" t="s">
        <v>212</v>
      </c>
      <c r="H18" s="152" t="s">
        <v>545</v>
      </c>
      <c r="I18" s="152" t="s">
        <v>181</v>
      </c>
      <c r="J18" s="152" t="s">
        <v>537</v>
      </c>
      <c r="K18" s="152" t="s">
        <v>213</v>
      </c>
      <c r="L18" s="152" t="s">
        <v>214</v>
      </c>
      <c r="M18" s="151" t="s">
        <v>132</v>
      </c>
      <c r="N18" s="153" t="str">
        <f>IF(M18&lt;=0,"",IF(M18&lt;="La actividad que conlleva el riesgo se ejecuta como máximos 2 veces por año","Muy Baja",IF(M18="La actividad que conlleva el riesgo se ejecuta de 3 a 24 veces por año","Baja",IF(M18="La actividad que conlleva el riesgo se ejecuta de 24 a 500 veces por año","Media",IF(M18="La actividad que conlleva el riesgo se ejecuta mínimo 500 veces al año y máximo 5000 veces por año","Alta","Muy Alta")))))</f>
        <v>Media</v>
      </c>
      <c r="O18" s="154">
        <f>IF(N18="","",IF(N18="Muy Baja",0.2,IF(N18="Baja",0.4,IF(N18="Media",0.6,IF(N18="Alta",0.8,IF(N18="Muy Alta",1,))))))</f>
        <v>0.6</v>
      </c>
      <c r="P18" s="155" t="s">
        <v>114</v>
      </c>
      <c r="Q18" s="354" t="str">
        <f ca="1">IF(NOT(ISERROR(MATCH(P18,_xlfn.ANCHORARRAY(#REF!),0))),#REF!&amp;"Por favor no seleccionar los criterios de impacto",P18)</f>
        <v xml:space="preserve">     El riesgo afecta la imagen de la entidad con algunos usuarios de relevancia frente al logro de los objetivos</v>
      </c>
      <c r="R18" s="153" t="str">
        <f ca="1">IF(OR(Q18='Tabla Impacto'!$C$11,Q18='Tabla Impacto'!$D$11),"Leve",IF(OR(Q18='Tabla Impacto'!$C$12,Q18='Tabla Impacto'!$D$12),"Menor",IF(OR(Q18='Tabla Impacto'!$C$13,Q18='Tabla Impacto'!$D$13),"Moderado",IF(OR(Q18='Tabla Impacto'!$C$14,Q18='Tabla Impacto'!$D$14),"Mayor",IF(OR(Q18='Tabla Impacto'!$C$15,Q18='Tabla Impacto'!$D$15),"Catastrófico","")))))</f>
        <v>Moderado</v>
      </c>
      <c r="S18" s="154">
        <f t="shared" ca="1" si="8"/>
        <v>0.6</v>
      </c>
      <c r="T18" s="156" t="str">
        <f ca="1">IF(OR(AND(N18="Muy Baja",R18="Leve"),AND(N18="Muy Baja",R18="Menor"),AND(N18="Baja",R18="Leve")),"Bajo",IF(OR(AND(N18="Muy baja",R18="Moderado"),AND(N18="Baja",R18="Menor"),AND(N18="Baja",R18="Moderado"),AND(N18="Media",R18="Leve"),AND(N18="Media",R18="Menor"),AND(N18="Media",R18="Moderado"),AND(N18="Alta",R18="Leve"),AND(N18="Alta",R18="Menor")),"Moderado",IF(OR(AND(N18="Muy Baja",R18="Mayor"),AND(N18="Baja",R18="Mayor"),AND(N18="Media",R18="Mayor"),AND(N18="Alta",R18="Moderado"),AND(N18="Alta",R18="Mayor"),AND(N18="Muy Alta",R18="Leve"),AND(N18="Muy Alta",R18="Menor"),AND(N18="Muy Alta",R18="Moderado"),AND(N18="Muy Alta",R18="Mayor")),"Alto",IF(OR(AND(N18="Muy Baja",R18="Catastrófico"),AND(N18="Baja",R18="Catastrófico"),AND(N18="Media",R18="Catastrófico"),AND(N18="Alta",R18="Catastrófico"),AND(N18="Muy Alta",R18="Catastrófico")),"Extremo",""))))</f>
        <v>Moderado</v>
      </c>
      <c r="U18" s="151">
        <v>2</v>
      </c>
      <c r="V18" s="152" t="s">
        <v>219</v>
      </c>
      <c r="W18" s="157" t="s">
        <v>115</v>
      </c>
      <c r="X18" s="157" t="s">
        <v>116</v>
      </c>
      <c r="Y18" s="158" t="str">
        <f t="shared" ref="Y18" si="22">IF(AND(W18="Preventivo",X18="Automático"),"50%",IF(AND(W18="Preventivo",X18="Manual"),"40%",IF(AND(W18="Detectivo",X18="Automático"),"40%",IF(AND(W18="Detectivo",X18="Manual"),"30%",IF(AND(W18="Correctivo",X18="Automático"),"35%",IF(AND(W18="Correctivo",X18="Manual"),"25%",""))))))</f>
        <v>40%</v>
      </c>
      <c r="Z18" s="157" t="s">
        <v>117</v>
      </c>
      <c r="AA18" s="157" t="s">
        <v>118</v>
      </c>
      <c r="AB18" s="157" t="s">
        <v>119</v>
      </c>
      <c r="AC18" s="159">
        <f>IFERROR(IF(AND(AD17="Probabilidad",AD18="Probabilidad"),(AJ17-(+AJ17*Y18)),IF(AD18="Probabilidad",(O17-(+O17*Y18)),IF(AD18="Impacto",AJ17,""))),"")</f>
        <v>0.216</v>
      </c>
      <c r="AD18" s="159" t="str">
        <f t="shared" si="10"/>
        <v>Probabilidad</v>
      </c>
      <c r="AE18" s="160" t="s">
        <v>220</v>
      </c>
      <c r="AF18" s="160" t="s">
        <v>208</v>
      </c>
      <c r="AG18" s="160" t="s">
        <v>169</v>
      </c>
      <c r="AH18" s="161" t="s">
        <v>136</v>
      </c>
      <c r="AI18" s="162" t="str">
        <f t="shared" si="15"/>
        <v>Baja</v>
      </c>
      <c r="AJ18" s="163">
        <f t="shared" si="11"/>
        <v>0.216</v>
      </c>
      <c r="AK18" s="162" t="str">
        <f t="shared" ca="1" si="12"/>
        <v>Moderado</v>
      </c>
      <c r="AL18" s="163">
        <f ca="1">IFERROR(IF(AND(AD17="Impacto",AD18="Impacto"),(AL17-(+AL17*Y18)),IF(AD18="Impacto",($S$5-(+$S$5*AD18)),IF(AD18="Probabilidad",AL17,""))),"")</f>
        <v>0.6</v>
      </c>
      <c r="AM18" s="164" t="str">
        <f ca="1">IFERROR(IF(OR(AND(AI18="Muy Baja",AK18="Leve"),AND(AI18="Muy Baja",AK18="Menor"),AND(AI18="Baja",AK18="Leve")),"Bajo",IF(OR(AND(AI18="Muy baja",AK18="Moderado"),AND(AI18="Baja",AK18="Menor"),AND(AI18="Baja",AK18="Moderado"),AND(AI18="Media",AK18="Leve"),AND(AI18="Media",AK18="Menor"),AND(AI18="Media",AK18="Moderado"),AND(AI18="Alta",AK18="Leve"),AND(AI18="Alta",AK18="Menor")),"Moderado",IF(OR(AND(AI18="Muy Baja",AK18="Mayor"),AND(AI18="Baja",AK18="Mayor"),AND(AI18="Media",AK18="Mayor"),AND(AI18="Alta",AK18="Moderado"),AND(AI18="Alta",AK18="Mayor"),AND(AI18="Muy Alta",AK18="Leve"),AND(AI18="Muy Alta",AK18="Menor"),AND(AI18="Muy Alta",AK18="Moderado"),AND(AI18="Muy Alta",AK18="Mayor")),"Alto",IF(OR(AND(AI18="Muy Baja",AK18="Catastrófico"),AND(AI18="Baja",AK18="Catastrófico"),AND(AI18="Media",AK18="Catastrófico"),AND(AI18="Alta",AK18="Catastrófico"),AND(AI18="Muy Alta",AK18="Catastrófico")),"Extremo","")))),"")</f>
        <v>Moderado</v>
      </c>
      <c r="AN18" s="157" t="s">
        <v>192</v>
      </c>
      <c r="AO18" s="165" t="s">
        <v>193</v>
      </c>
      <c r="AP18" s="165" t="s">
        <v>193</v>
      </c>
      <c r="AQ18" s="152" t="s">
        <v>194</v>
      </c>
      <c r="AR18" s="152" t="s">
        <v>195</v>
      </c>
      <c r="AS18" s="152" t="s">
        <v>195</v>
      </c>
      <c r="AT18" s="165" t="s">
        <v>136</v>
      </c>
      <c r="AU18" s="165" t="s">
        <v>136</v>
      </c>
      <c r="AV18" s="165" t="s">
        <v>136</v>
      </c>
      <c r="AW18" s="165" t="s">
        <v>136</v>
      </c>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row>
    <row r="19" spans="1:81" s="128" customFormat="1" ht="134.25" customHeight="1" x14ac:dyDescent="0.25">
      <c r="A19" s="167">
        <v>8</v>
      </c>
      <c r="B19" s="152" t="s">
        <v>221</v>
      </c>
      <c r="C19" s="152" t="s">
        <v>550</v>
      </c>
      <c r="D19" s="152" t="s">
        <v>178</v>
      </c>
      <c r="E19" s="152" t="s">
        <v>196</v>
      </c>
      <c r="F19" s="152" t="s">
        <v>222</v>
      </c>
      <c r="G19" s="152" t="s">
        <v>197</v>
      </c>
      <c r="H19" s="152" t="s">
        <v>543</v>
      </c>
      <c r="I19" s="152" t="s">
        <v>111</v>
      </c>
      <c r="J19" s="152" t="s">
        <v>538</v>
      </c>
      <c r="K19" s="152" t="s">
        <v>223</v>
      </c>
      <c r="L19" s="152" t="s">
        <v>224</v>
      </c>
      <c r="M19" s="151" t="s">
        <v>132</v>
      </c>
      <c r="N19" s="153" t="str">
        <f>IF(M19&lt;=0,"",IF(M19&lt;="La actividad que conlleva el riesgo se ejecuta como máximos 2 veces por año","Muy Baja",IF(M19="La actividad que conlleva el riesgo se ejecuta de 3 a 24 veces por año","Baja",IF(M19="La actividad que conlleva el riesgo se ejecuta de 24 a 500 veces por año","Media",IF(M19="La actividad que conlleva el riesgo se ejecuta mínimo 500 veces al año y máximo 5000 veces por año","Alta","Muy Alta")))))</f>
        <v>Media</v>
      </c>
      <c r="O19" s="154">
        <f>IF(N19="","",IF(N19="Muy Baja",0.2,IF(N19="Baja",0.4,IF(N19="Media",0.6,IF(N19="Alta",0.8,IF(N19="Muy Alta",1,))))))</f>
        <v>0.6</v>
      </c>
      <c r="P19" s="155" t="s">
        <v>216</v>
      </c>
      <c r="Q19" s="354" t="str">
        <f ca="1">IF(NOT(ISERROR(MATCH(P19,'Tabla Impacto'!$B$221:$B$223,0))),'Tabla Impacto'!$F$223&amp;"Por favor no seleccionar los criterios de impacto(Afectación Económica o presupuestal y Pérdida Reputacional)",P19)</f>
        <v xml:space="preserve">     El riesgo afecta la imagen de la entidad internamente, de conocimiento general, nivel interno, de junta dircetiva y accionistas y/o de provedores</v>
      </c>
      <c r="R19" s="153" t="str">
        <f ca="1">IF(OR(Q19='Tabla Impacto'!$C$11,Q19='Tabla Impacto'!$D$11),"Leve",IF(OR(Q19='Tabla Impacto'!$C$12,Q19='Tabla Impacto'!$D$12),"Menor",IF(OR(Q19='Tabla Impacto'!$C$13,Q19='Tabla Impacto'!$D$13),"Moderado",IF(OR(Q19='Tabla Impacto'!$C$14,Q19='Tabla Impacto'!$D$14),"Mayor",IF(OR(Q19='Tabla Impacto'!$C$15,Q19='Tabla Impacto'!$D$15),"Catastrófico","")))))</f>
        <v>Menor</v>
      </c>
      <c r="S19" s="154">
        <f t="shared" ca="1" si="8"/>
        <v>0.4</v>
      </c>
      <c r="T19" s="156" t="str">
        <f ca="1">IF(OR(AND(N19="Muy Baja",R19="Leve"),AND(N19="Muy Baja",R19="Menor"),AND(N19="Baja",R19="Leve")),"Bajo",IF(OR(AND(N19="Muy baja",R19="Moderado"),AND(N19="Baja",R19="Menor"),AND(N19="Baja",R19="Moderado"),AND(N19="Media",R19="Leve"),AND(N19="Media",R19="Menor"),AND(N19="Media",R19="Moderado"),AND(N19="Alta",R19="Leve"),AND(N19="Alta",R19="Menor")),"Moderado",IF(OR(AND(N19="Muy Baja",R19="Mayor"),AND(N19="Baja",R19="Mayor"),AND(N19="Media",R19="Mayor"),AND(N19="Alta",R19="Moderado"),AND(N19="Alta",R19="Mayor"),AND(N19="Muy Alta",R19="Leve"),AND(N19="Muy Alta",R19="Menor"),AND(N19="Muy Alta",R19="Moderado"),AND(N19="Muy Alta",R19="Mayor")),"Alto",IF(OR(AND(N19="Muy Baja",R19="Catastrófico"),AND(N19="Baja",R19="Catastrófico"),AND(N19="Media",R19="Catastrófico"),AND(N19="Alta",R19="Catastrófico"),AND(N19="Muy Alta",R19="Catastrófico")),"Extremo",""))))</f>
        <v>Moderado</v>
      </c>
      <c r="U19" s="151">
        <v>1</v>
      </c>
      <c r="V19" s="168" t="s">
        <v>225</v>
      </c>
      <c r="W19" s="157" t="s">
        <v>115</v>
      </c>
      <c r="X19" s="157" t="s">
        <v>116</v>
      </c>
      <c r="Y19" s="158" t="str">
        <f>IF(AND(W19="Preventivo",X19="Automático"),"50%",IF(AND(W19="Preventivo",X19="Manual"),"40%",IF(AND(W19="Detectivo",X19="Automático"),"40%",IF(AND(W19="Detectivo",X19="Manual"),"30%",IF(AND(W19="Correctivo",X19="Automático"),"35%",IF(AND(W19="Correctivo",X19="Manual"),"25%",""))))))</f>
        <v>40%</v>
      </c>
      <c r="Z19" s="157" t="s">
        <v>117</v>
      </c>
      <c r="AA19" s="157" t="s">
        <v>150</v>
      </c>
      <c r="AB19" s="157" t="s">
        <v>119</v>
      </c>
      <c r="AC19" s="159">
        <f>IFERROR(IF(AD19="Probabilidad",(O19-(+O19*Y19)),IF(AD19="Impacto",O19,"")),"")</f>
        <v>0.36</v>
      </c>
      <c r="AD19" s="159" t="str">
        <f t="shared" si="10"/>
        <v>Probabilidad</v>
      </c>
      <c r="AE19" s="160" t="s">
        <v>226</v>
      </c>
      <c r="AF19" s="160" t="s">
        <v>208</v>
      </c>
      <c r="AG19" s="160" t="s">
        <v>169</v>
      </c>
      <c r="AH19" s="161" t="s">
        <v>136</v>
      </c>
      <c r="AI19" s="162" t="str">
        <f t="shared" si="15"/>
        <v>Baja</v>
      </c>
      <c r="AJ19" s="163">
        <f t="shared" si="11"/>
        <v>0.36</v>
      </c>
      <c r="AK19" s="162" t="str">
        <f t="shared" ca="1" si="12"/>
        <v>Menor</v>
      </c>
      <c r="AL19" s="163">
        <f ca="1">IFERROR(IF(AD19="Impacto",(S19-(+S19*Y19)),IF(AD19="Probabilidad",S19,"")),"")</f>
        <v>0.4</v>
      </c>
      <c r="AM19" s="164" t="str">
        <f ca="1">IFERROR(IF(OR(AND(AI19="Muy Baja",AK19="Leve"),AND(AI19="Muy Baja",AK19="Menor"),AND(AI19="Baja",AK19="Leve")),"Bajo",IF(OR(AND(AI19="Muy baja",AK19="Moderado"),AND(AI19="Baja",AK19="Menor"),AND(AI19="Baja",AK19="Moderado"),AND(AI19="Media",AK19="Leve"),AND(AI19="Media",AK19="Menor"),AND(AI19="Media",AK19="Moderado"),AND(AI19="Alta",AK19="Leve"),AND(AI19="Alta",AK19="Menor")),"Moderado",IF(OR(AND(AI19="Muy Baja",AK19="Mayor"),AND(AI19="Baja",AK19="Mayor"),AND(AI19="Media",AK19="Mayor"),AND(AI19="Alta",AK19="Moderado"),AND(AI19="Alta",AK19="Mayor"),AND(AI19="Muy Alta",AK19="Leve"),AND(AI19="Muy Alta",AK19="Menor"),AND(AI19="Muy Alta",AK19="Moderado"),AND(AI19="Muy Alta",AK19="Mayor")),"Alto",IF(OR(AND(AI19="Muy Baja",AK19="Catastrófico"),AND(AI19="Baja",AK19="Catastrófico"),AND(AI19="Media",AK19="Catastrófico"),AND(AI19="Alta",AK19="Catastrófico"),AND(AI19="Muy Alta",AK19="Catastrófico")),"Extremo","")))),"")</f>
        <v>Moderado</v>
      </c>
      <c r="AN19" s="157" t="s">
        <v>192</v>
      </c>
      <c r="AO19" s="165" t="s">
        <v>193</v>
      </c>
      <c r="AP19" s="165" t="s">
        <v>193</v>
      </c>
      <c r="AQ19" s="152" t="s">
        <v>194</v>
      </c>
      <c r="AR19" s="152" t="s">
        <v>195</v>
      </c>
      <c r="AS19" s="152" t="s">
        <v>195</v>
      </c>
      <c r="AT19" s="165" t="s">
        <v>136</v>
      </c>
      <c r="AU19" s="165" t="s">
        <v>136</v>
      </c>
      <c r="AV19" s="165" t="s">
        <v>136</v>
      </c>
      <c r="AW19" s="165" t="s">
        <v>136</v>
      </c>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row>
    <row r="20" spans="1:81" s="128" customFormat="1" ht="143.25" customHeight="1" x14ac:dyDescent="0.25">
      <c r="A20" s="167">
        <v>8</v>
      </c>
      <c r="B20" s="152" t="s">
        <v>221</v>
      </c>
      <c r="C20" s="152" t="s">
        <v>550</v>
      </c>
      <c r="D20" s="152" t="s">
        <v>178</v>
      </c>
      <c r="E20" s="152" t="s">
        <v>196</v>
      </c>
      <c r="F20" s="152" t="s">
        <v>222</v>
      </c>
      <c r="G20" s="152" t="s">
        <v>197</v>
      </c>
      <c r="H20" s="152" t="s">
        <v>543</v>
      </c>
      <c r="I20" s="152" t="s">
        <v>111</v>
      </c>
      <c r="J20" s="152" t="s">
        <v>538</v>
      </c>
      <c r="K20" s="152" t="s">
        <v>223</v>
      </c>
      <c r="L20" s="152" t="s">
        <v>224</v>
      </c>
      <c r="M20" s="151" t="s">
        <v>132</v>
      </c>
      <c r="N20" s="153" t="str">
        <f t="shared" ref="N20:N22" si="23">IF(M20&lt;=0,"",IF(M20&lt;="La actividad que conlleva el riesgo se ejecuta como máximos 2 veces por año","Muy Baja",IF(M20="La actividad que conlleva el riesgo se ejecuta de 3 a 24 veces por año","Baja",IF(M20="La actividad que conlleva el riesgo se ejecuta de 24 a 500 veces por año","Media",IF(M20="La actividad que conlleva el riesgo se ejecuta mínimo 500 veces al año y máximo 5000 veces por año","Alta","Muy Alta")))))</f>
        <v>Media</v>
      </c>
      <c r="O20" s="154">
        <f t="shared" ref="O20:O22" si="24">IF(N20="","",IF(N20="Muy Baja",0.2,IF(N20="Baja",0.4,IF(N20="Media",0.6,IF(N20="Alta",0.8,IF(N20="Muy Alta",1,))))))</f>
        <v>0.6</v>
      </c>
      <c r="P20" s="155" t="s">
        <v>216</v>
      </c>
      <c r="Q20" s="354" t="str">
        <f ca="1">IF(NOT(ISERROR(MATCH(P20,_xlfn.ANCHORARRAY(#REF!),0))),#REF!&amp;"Por favor no seleccionar los criterios de impacto",P20)</f>
        <v xml:space="preserve">     El riesgo afecta la imagen de la entidad internamente, de conocimiento general, nivel interno, de junta dircetiva y accionistas y/o de provedores</v>
      </c>
      <c r="R20" s="153" t="str">
        <f ca="1">IF(OR(Q20='Tabla Impacto'!$C$11,Q20='Tabla Impacto'!$D$11),"Leve",IF(OR(Q20='Tabla Impacto'!$C$12,Q20='Tabla Impacto'!$D$12),"Menor",IF(OR(Q20='Tabla Impacto'!$C$13,Q20='Tabla Impacto'!$D$13),"Moderado",IF(OR(Q20='Tabla Impacto'!$C$14,Q20='Tabla Impacto'!$D$14),"Mayor",IF(OR(Q20='Tabla Impacto'!$C$15,Q20='Tabla Impacto'!$D$15),"Catastrófico","")))))</f>
        <v>Menor</v>
      </c>
      <c r="S20" s="154">
        <f t="shared" ca="1" si="8"/>
        <v>0.4</v>
      </c>
      <c r="T20" s="156" t="str">
        <f t="shared" ref="T20:T22" ca="1" si="25">IF(OR(AND(N20="Muy Baja",R20="Leve"),AND(N20="Muy Baja",R20="Menor"),AND(N20="Baja",R20="Leve")),"Bajo",IF(OR(AND(N20="Muy baja",R20="Moderado"),AND(N20="Baja",R20="Menor"),AND(N20="Baja",R20="Moderado"),AND(N20="Media",R20="Leve"),AND(N20="Media",R20="Menor"),AND(N20="Media",R20="Moderado"),AND(N20="Alta",R20="Leve"),AND(N20="Alta",R20="Menor")),"Moderado",IF(OR(AND(N20="Muy Baja",R20="Mayor"),AND(N20="Baja",R20="Mayor"),AND(N20="Media",R20="Mayor"),AND(N20="Alta",R20="Moderado"),AND(N20="Alta",R20="Mayor"),AND(N20="Muy Alta",R20="Leve"),AND(N20="Muy Alta",R20="Menor"),AND(N20="Muy Alta",R20="Moderado"),AND(N20="Muy Alta",R20="Mayor")),"Alto",IF(OR(AND(N20="Muy Baja",R20="Catastrófico"),AND(N20="Baja",R20="Catastrófico"),AND(N20="Media",R20="Catastrófico"),AND(N20="Alta",R20="Catastrófico"),AND(N20="Muy Alta",R20="Catastrófico")),"Extremo",""))))</f>
        <v>Moderado</v>
      </c>
      <c r="U20" s="151">
        <v>2</v>
      </c>
      <c r="V20" s="152" t="s">
        <v>534</v>
      </c>
      <c r="W20" s="157" t="s">
        <v>115</v>
      </c>
      <c r="X20" s="157" t="s">
        <v>116</v>
      </c>
      <c r="Y20" s="158" t="str">
        <f t="shared" ref="Y20:Y22" si="26">IF(AND(W20="Preventivo",X20="Automático"),"50%",IF(AND(W20="Preventivo",X20="Manual"),"40%",IF(AND(W20="Detectivo",X20="Automático"),"40%",IF(AND(W20="Detectivo",X20="Manual"),"30%",IF(AND(W20="Correctivo",X20="Automático"),"35%",IF(AND(W20="Correctivo",X20="Manual"),"25%",""))))))</f>
        <v>40%</v>
      </c>
      <c r="Z20" s="157" t="s">
        <v>117</v>
      </c>
      <c r="AA20" s="157" t="s">
        <v>150</v>
      </c>
      <c r="AB20" s="157" t="s">
        <v>119</v>
      </c>
      <c r="AC20" s="159">
        <f>IFERROR(IF(AND(AD19="Probabilidad",AD20="Probabilidad"),(AJ19-(+AJ19*Y20)),IF(AD20="Probabilidad",(O19-(+O19*Y20)),IF(AD20="Impacto",AJ19,""))),"")</f>
        <v>0.216</v>
      </c>
      <c r="AD20" s="159" t="str">
        <f t="shared" si="10"/>
        <v>Probabilidad</v>
      </c>
      <c r="AE20" s="160" t="s">
        <v>227</v>
      </c>
      <c r="AF20" s="160" t="s">
        <v>208</v>
      </c>
      <c r="AG20" s="160" t="s">
        <v>169</v>
      </c>
      <c r="AH20" s="161" t="s">
        <v>136</v>
      </c>
      <c r="AI20" s="162" t="str">
        <f t="shared" si="15"/>
        <v>Baja</v>
      </c>
      <c r="AJ20" s="163">
        <f t="shared" si="11"/>
        <v>0.216</v>
      </c>
      <c r="AK20" s="162" t="str">
        <f t="shared" ca="1" si="12"/>
        <v>Menor</v>
      </c>
      <c r="AL20" s="163">
        <f ca="1">IFERROR(IF(AND(AD19="Impacto",AD20="Impacto"),(AL19-(+AL19*Y20)),IF(AD20="Impacto",($S$5-(+$S$5*AD20)),IF(AD20="Probabilidad",AL19,""))),"")</f>
        <v>0.4</v>
      </c>
      <c r="AM20" s="164" t="str">
        <f ca="1">IFERROR(IF(OR(AND(AI20="Muy Baja",AK20="Leve"),AND(AI20="Muy Baja",AK20="Menor"),AND(AI20="Baja",AK20="Leve")),"Bajo",IF(OR(AND(AI20="Muy baja",AK20="Moderado"),AND(AI20="Baja",AK20="Menor"),AND(AI20="Baja",AK20="Moderado"),AND(AI20="Media",AK20="Leve"),AND(AI20="Media",AK20="Menor"),AND(AI20="Media",AK20="Moderado"),AND(AI20="Alta",AK20="Leve"),AND(AI20="Alta",AK20="Menor")),"Moderado",IF(OR(AND(AI20="Muy Baja",AK20="Mayor"),AND(AI20="Baja",AK20="Mayor"),AND(AI20="Media",AK20="Mayor"),AND(AI20="Alta",AK20="Moderado"),AND(AI20="Alta",AK20="Mayor"),AND(AI20="Muy Alta",AK20="Leve"),AND(AI20="Muy Alta",AK20="Menor"),AND(AI20="Muy Alta",AK20="Moderado"),AND(AI20="Muy Alta",AK20="Mayor")),"Alto",IF(OR(AND(AI20="Muy Baja",AK20="Catastrófico"),AND(AI20="Baja",AK20="Catastrófico"),AND(AI20="Media",AK20="Catastrófico"),AND(AI20="Alta",AK20="Catastrófico"),AND(AI20="Muy Alta",AK20="Catastrófico")),"Extremo","")))),"")</f>
        <v>Moderado</v>
      </c>
      <c r="AN20" s="157" t="s">
        <v>192</v>
      </c>
      <c r="AO20" s="165" t="s">
        <v>193</v>
      </c>
      <c r="AP20" s="165" t="s">
        <v>193</v>
      </c>
      <c r="AQ20" s="152" t="s">
        <v>194</v>
      </c>
      <c r="AR20" s="152" t="s">
        <v>195</v>
      </c>
      <c r="AS20" s="152" t="s">
        <v>195</v>
      </c>
      <c r="AT20" s="165" t="s">
        <v>136</v>
      </c>
      <c r="AU20" s="165" t="s">
        <v>136</v>
      </c>
      <c r="AV20" s="165" t="s">
        <v>136</v>
      </c>
      <c r="AW20" s="165" t="s">
        <v>136</v>
      </c>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row>
    <row r="21" spans="1:81" s="128" customFormat="1" ht="143.25" customHeight="1" x14ac:dyDescent="0.25">
      <c r="A21" s="167">
        <v>8</v>
      </c>
      <c r="B21" s="152" t="s">
        <v>221</v>
      </c>
      <c r="C21" s="152" t="s">
        <v>550</v>
      </c>
      <c r="D21" s="152" t="s">
        <v>178</v>
      </c>
      <c r="E21" s="152" t="s">
        <v>196</v>
      </c>
      <c r="F21" s="152" t="s">
        <v>222</v>
      </c>
      <c r="G21" s="152" t="s">
        <v>197</v>
      </c>
      <c r="H21" s="152" t="s">
        <v>543</v>
      </c>
      <c r="I21" s="152" t="s">
        <v>111</v>
      </c>
      <c r="J21" s="152" t="s">
        <v>538</v>
      </c>
      <c r="K21" s="152" t="s">
        <v>223</v>
      </c>
      <c r="L21" s="152" t="s">
        <v>224</v>
      </c>
      <c r="M21" s="151" t="s">
        <v>132</v>
      </c>
      <c r="N21" s="153" t="str">
        <f t="shared" si="23"/>
        <v>Media</v>
      </c>
      <c r="O21" s="154">
        <f t="shared" si="24"/>
        <v>0.6</v>
      </c>
      <c r="P21" s="155" t="s">
        <v>216</v>
      </c>
      <c r="Q21" s="354" t="str">
        <f ca="1">IF(NOT(ISERROR(MATCH(P21,_xlfn.ANCHORARRAY(#REF!),0))),#REF!&amp;"Por favor no seleccionar los criterios de impacto",P21)</f>
        <v xml:space="preserve">     El riesgo afecta la imagen de la entidad internamente, de conocimiento general, nivel interno, de junta dircetiva y accionistas y/o de provedores</v>
      </c>
      <c r="R21" s="153" t="str">
        <f ca="1">IF(OR(Q21='Tabla Impacto'!$C$11,Q21='Tabla Impacto'!$D$11),"Leve",IF(OR(Q21='Tabla Impacto'!$C$12,Q21='Tabla Impacto'!$D$12),"Menor",IF(OR(Q21='Tabla Impacto'!$C$13,Q21='Tabla Impacto'!$D$13),"Moderado",IF(OR(Q21='Tabla Impacto'!$C$14,Q21='Tabla Impacto'!$D$14),"Mayor",IF(OR(Q21='Tabla Impacto'!$C$15,Q21='Tabla Impacto'!$D$15),"Catastrófico","")))))</f>
        <v>Menor</v>
      </c>
      <c r="S21" s="154">
        <f t="shared" ca="1" si="8"/>
        <v>0.4</v>
      </c>
      <c r="T21" s="156" t="str">
        <f t="shared" ca="1" si="25"/>
        <v>Moderado</v>
      </c>
      <c r="U21" s="151">
        <v>3</v>
      </c>
      <c r="V21" s="152" t="s">
        <v>199</v>
      </c>
      <c r="W21" s="157" t="s">
        <v>115</v>
      </c>
      <c r="X21" s="157" t="s">
        <v>166</v>
      </c>
      <c r="Y21" s="158" t="str">
        <f t="shared" si="26"/>
        <v>50%</v>
      </c>
      <c r="Z21" s="157" t="s">
        <v>117</v>
      </c>
      <c r="AA21" s="157" t="s">
        <v>150</v>
      </c>
      <c r="AB21" s="157" t="s">
        <v>119</v>
      </c>
      <c r="AC21" s="159">
        <f>IFERROR(IF(AND(AD20="Probabilidad",AD21="Probabilidad"),(AJ20-(+AJ20*Y21)),IF(AND(AD20="Impacto",AD21="Probabilidad"),(Y20-(+Y20*Y21)),IF(AD21="Impacto",AD20,""))),"")</f>
        <v>0.108</v>
      </c>
      <c r="AD21" s="159" t="str">
        <f t="shared" si="10"/>
        <v>Probabilidad</v>
      </c>
      <c r="AE21" s="160" t="s">
        <v>228</v>
      </c>
      <c r="AF21" s="160" t="s">
        <v>229</v>
      </c>
      <c r="AG21" s="160" t="s">
        <v>169</v>
      </c>
      <c r="AH21" s="161" t="s">
        <v>136</v>
      </c>
      <c r="AI21" s="162" t="str">
        <f t="shared" si="15"/>
        <v>Muy Baja</v>
      </c>
      <c r="AJ21" s="163">
        <f t="shared" si="11"/>
        <v>0.108</v>
      </c>
      <c r="AK21" s="162" t="str">
        <f t="shared" ca="1" si="12"/>
        <v>Menor</v>
      </c>
      <c r="AL21" s="163">
        <f ca="1">IFERROR(IF(AND(AD20="Impacto",AD21="Impacto"),(AL20-(+AL20*Y21)),IF(AND(AD20="Probabilidad",AD21="Impacto"),(AL19-(+AL19*Y21)),IF(AD21="Probabilidad",AL20,""))),"")</f>
        <v>0.4</v>
      </c>
      <c r="AM21" s="164" t="str">
        <f ca="1">IFERROR(IF(OR(AND(AI21="Muy Baja",AK21="Leve"),AND(AI21="Muy Baja",AK21="Menor"),AND(AI21="Baja",AK21="Leve")),"Bajo",IF(OR(AND(AI21="Muy baja",AK21="Moderado"),AND(AI21="Baja",AK21="Menor"),AND(AI21="Baja",AK21="Moderado"),AND(AI21="Media",AK21="Leve"),AND(AI21="Media",AK21="Menor"),AND(AI21="Media",AK21="Moderado"),AND(AI21="Alta",AK21="Leve"),AND(AI21="Alta",AK21="Menor")),"Moderado",IF(OR(AND(AI21="Muy Baja",AK21="Mayor"),AND(AI21="Baja",AK21="Mayor"),AND(AI21="Media",AK21="Mayor"),AND(AI21="Alta",AK21="Moderado"),AND(AI21="Alta",AK21="Mayor"),AND(AI21="Muy Alta",AK21="Leve"),AND(AI21="Muy Alta",AK21="Menor"),AND(AI21="Muy Alta",AK21="Moderado"),AND(AI21="Muy Alta",AK21="Mayor")),"Alto",IF(OR(AND(AI21="Muy Baja",AK21="Catastrófico"),AND(AI21="Baja",AK21="Catastrófico"),AND(AI21="Media",AK21="Catastrófico"),AND(AI21="Alta",AK21="Catastrófico"),AND(AI21="Muy Alta",AK21="Catastrófico")),"Extremo","")))),"")</f>
        <v>Bajo</v>
      </c>
      <c r="AN21" s="157" t="s">
        <v>123</v>
      </c>
      <c r="AO21" s="152" t="s">
        <v>202</v>
      </c>
      <c r="AP21" s="152" t="s">
        <v>201</v>
      </c>
      <c r="AQ21" s="152" t="s">
        <v>203</v>
      </c>
      <c r="AR21" s="152" t="s">
        <v>204</v>
      </c>
      <c r="AS21" s="152" t="s">
        <v>205</v>
      </c>
      <c r="AT21" s="165">
        <v>44562</v>
      </c>
      <c r="AU21" s="165">
        <v>44896</v>
      </c>
      <c r="AV21" s="152" t="s">
        <v>206</v>
      </c>
      <c r="AW21" s="151" t="s">
        <v>128</v>
      </c>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row>
    <row r="22" spans="1:81" s="128" customFormat="1" ht="153" customHeight="1" x14ac:dyDescent="0.25">
      <c r="A22" s="167">
        <v>8</v>
      </c>
      <c r="B22" s="152" t="s">
        <v>221</v>
      </c>
      <c r="C22" s="152" t="s">
        <v>550</v>
      </c>
      <c r="D22" s="152" t="s">
        <v>178</v>
      </c>
      <c r="E22" s="152" t="s">
        <v>196</v>
      </c>
      <c r="F22" s="152" t="s">
        <v>222</v>
      </c>
      <c r="G22" s="152" t="s">
        <v>197</v>
      </c>
      <c r="H22" s="152" t="s">
        <v>543</v>
      </c>
      <c r="I22" s="152" t="s">
        <v>111</v>
      </c>
      <c r="J22" s="152" t="s">
        <v>538</v>
      </c>
      <c r="K22" s="152" t="s">
        <v>223</v>
      </c>
      <c r="L22" s="152" t="s">
        <v>224</v>
      </c>
      <c r="M22" s="151" t="s">
        <v>132</v>
      </c>
      <c r="N22" s="153" t="str">
        <f t="shared" si="23"/>
        <v>Media</v>
      </c>
      <c r="O22" s="154">
        <f t="shared" si="24"/>
        <v>0.6</v>
      </c>
      <c r="P22" s="155" t="s">
        <v>216</v>
      </c>
      <c r="Q22" s="354" t="str">
        <f ca="1">IF(NOT(ISERROR(MATCH(P22,_xlfn.ANCHORARRAY(#REF!),0))),#REF!&amp;"Por favor no seleccionar los criterios de impacto",P22)</f>
        <v xml:space="preserve">     El riesgo afecta la imagen de la entidad internamente, de conocimiento general, nivel interno, de junta dircetiva y accionistas y/o de provedores</v>
      </c>
      <c r="R22" s="153" t="str">
        <f ca="1">IF(OR(Q22='Tabla Impacto'!$C$11,Q22='Tabla Impacto'!$D$11),"Leve",IF(OR(Q22='Tabla Impacto'!$C$12,Q22='Tabla Impacto'!$D$12),"Menor",IF(OR(Q22='Tabla Impacto'!$C$13,Q22='Tabla Impacto'!$D$13),"Moderado",IF(OR(Q22='Tabla Impacto'!$C$14,Q22='Tabla Impacto'!$D$14),"Mayor",IF(OR(Q22='Tabla Impacto'!$C$15,Q22='Tabla Impacto'!$D$15),"Catastrófico","")))))</f>
        <v>Menor</v>
      </c>
      <c r="S22" s="154">
        <f t="shared" ca="1" si="8"/>
        <v>0.4</v>
      </c>
      <c r="T22" s="156" t="str">
        <f t="shared" ca="1" si="25"/>
        <v>Moderado</v>
      </c>
      <c r="U22" s="151">
        <v>4</v>
      </c>
      <c r="V22" s="152" t="s">
        <v>207</v>
      </c>
      <c r="W22" s="157" t="s">
        <v>115</v>
      </c>
      <c r="X22" s="157" t="s">
        <v>166</v>
      </c>
      <c r="Y22" s="158" t="str">
        <f t="shared" si="26"/>
        <v>50%</v>
      </c>
      <c r="Z22" s="157" t="s">
        <v>117</v>
      </c>
      <c r="AA22" s="157" t="s">
        <v>150</v>
      </c>
      <c r="AB22" s="157" t="s">
        <v>119</v>
      </c>
      <c r="AC22" s="159">
        <f>IFERROR(IF(AND(AD21="Probabilidad",AD22="Probabilidad"),(AJ21-(+AJ21*Y22)),IF(AND(AD21="Impacto",AD22="Probabilidad"),(Y21-(+Y21*Y22)),IF(AD22="Impacto",AD21,""))),"")</f>
        <v>5.3999999999999999E-2</v>
      </c>
      <c r="AD22" s="159" t="str">
        <f t="shared" si="10"/>
        <v>Probabilidad</v>
      </c>
      <c r="AE22" s="160" t="s">
        <v>228</v>
      </c>
      <c r="AF22" s="160" t="s">
        <v>229</v>
      </c>
      <c r="AG22" s="160" t="s">
        <v>169</v>
      </c>
      <c r="AH22" s="161" t="s">
        <v>136</v>
      </c>
      <c r="AI22" s="162" t="str">
        <f t="shared" si="15"/>
        <v>Muy Baja</v>
      </c>
      <c r="AJ22" s="163">
        <f t="shared" si="11"/>
        <v>5.3999999999999999E-2</v>
      </c>
      <c r="AK22" s="162" t="str">
        <f t="shared" ca="1" si="12"/>
        <v>Menor</v>
      </c>
      <c r="AL22" s="163">
        <f ca="1">IFERROR(IF(AND(AD21="Impacto",AD22="Impacto"),(AL21-(+AL21*Y22)),IF(AND(AD21="Probabilidad",AD22="Impacto"),(AL20-(+AL20*Y22)),IF(AD22="Probabilidad",AL21,""))),"")</f>
        <v>0.4</v>
      </c>
      <c r="AM22" s="164" t="str">
        <f t="shared" ref="AM22" ca="1" si="27">IFERROR(IF(OR(AND(AI22="Muy Baja",AK22="Leve"),AND(AI22="Muy Baja",AK22="Menor"),AND(AI22="Baja",AK22="Leve")),"Bajo",IF(OR(AND(AI22="Muy baja",AK22="Moderado"),AND(AI22="Baja",AK22="Menor"),AND(AI22="Baja",AK22="Moderado"),AND(AI22="Media",AK22="Leve"),AND(AI22="Media",AK22="Menor"),AND(AI22="Media",AK22="Moderado"),AND(AI22="Alta",AK22="Leve"),AND(AI22="Alta",AK22="Menor")),"Moderado",IF(OR(AND(AI22="Muy Baja",AK22="Mayor"),AND(AI22="Baja",AK22="Mayor"),AND(AI22="Media",AK22="Mayor"),AND(AI22="Alta",AK22="Moderado"),AND(AI22="Alta",AK22="Mayor"),AND(AI22="Muy Alta",AK22="Leve"),AND(AI22="Muy Alta",AK22="Menor"),AND(AI22="Muy Alta",AK22="Moderado"),AND(AI22="Muy Alta",AK22="Mayor")),"Alto",IF(OR(AND(AI22="Muy Baja",AK22="Catastrófico"),AND(AI22="Baja",AK22="Catastrófico"),AND(AI22="Media",AK22="Catastrófico"),AND(AI22="Alta",AK22="Catastrófico"),AND(AI22="Muy Alta",AK22="Catastrófico")),"Extremo","")))),"")</f>
        <v>Bajo</v>
      </c>
      <c r="AN22" s="157" t="s">
        <v>519</v>
      </c>
      <c r="AO22" s="152" t="s">
        <v>202</v>
      </c>
      <c r="AP22" s="152" t="s">
        <v>201</v>
      </c>
      <c r="AQ22" s="152" t="s">
        <v>203</v>
      </c>
      <c r="AR22" s="152" t="s">
        <v>204</v>
      </c>
      <c r="AS22" s="152" t="s">
        <v>205</v>
      </c>
      <c r="AT22" s="165">
        <v>44562</v>
      </c>
      <c r="AU22" s="165">
        <v>44896</v>
      </c>
      <c r="AV22" s="152" t="s">
        <v>206</v>
      </c>
      <c r="AW22" s="151" t="s">
        <v>128</v>
      </c>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row>
    <row r="23" spans="1:81" s="128" customFormat="1" ht="94.5" x14ac:dyDescent="0.25">
      <c r="A23" s="167">
        <v>9</v>
      </c>
      <c r="B23" s="152" t="s">
        <v>230</v>
      </c>
      <c r="C23" s="152" t="s">
        <v>550</v>
      </c>
      <c r="D23" s="152" t="s">
        <v>178</v>
      </c>
      <c r="E23" s="152" t="s">
        <v>196</v>
      </c>
      <c r="F23" s="152" t="s">
        <v>231</v>
      </c>
      <c r="G23" s="152" t="s">
        <v>232</v>
      </c>
      <c r="H23" s="152" t="s">
        <v>546</v>
      </c>
      <c r="I23" s="152" t="s">
        <v>181</v>
      </c>
      <c r="J23" s="152" t="s">
        <v>538</v>
      </c>
      <c r="K23" s="152" t="s">
        <v>233</v>
      </c>
      <c r="L23" s="152" t="s">
        <v>234</v>
      </c>
      <c r="M23" s="151" t="s">
        <v>132</v>
      </c>
      <c r="N23" s="153" t="str">
        <f>IF(M23&lt;=0,"",IF(M23&lt;="La actividad que conlleva el riesgo se ejecuta como máximos 2 veces por año","Muy Baja",IF(M23="La actividad que conlleva el riesgo se ejecuta de 3 a 24 veces por año","Baja",IF(M23="La actividad que conlleva el riesgo se ejecuta de 24 a 500 veces por año","Media",IF(M23="La actividad que conlleva el riesgo se ejecuta mínimo 500 veces al año y máximo 5000 veces por año","Alta","Muy Alta")))))</f>
        <v>Media</v>
      </c>
      <c r="O23" s="154">
        <f>IF(N23="","",IF(N23="Muy Baja",0.2,IF(N23="Baja",0.4,IF(N23="Media",0.6,IF(N23="Alta",0.8,IF(N23="Muy Alta",1,))))))</f>
        <v>0.6</v>
      </c>
      <c r="P23" s="155" t="s">
        <v>216</v>
      </c>
      <c r="Q23" s="354" t="str">
        <f ca="1">IF(NOT(ISERROR(MATCH(P23,'Tabla Impacto'!$B$221:$B$223,0))),'Tabla Impacto'!$F$223&amp;"Por favor no seleccionar los criterios de impacto(Afectación Económica o presupuestal y Pérdida Reputacional)",P23)</f>
        <v xml:space="preserve">     El riesgo afecta la imagen de la entidad internamente, de conocimiento general, nivel interno, de junta dircetiva y accionistas y/o de provedores</v>
      </c>
      <c r="R23" s="153" t="str">
        <f ca="1">IF(OR(Q23='Tabla Impacto'!$C$11,Q23='Tabla Impacto'!$D$11),"Leve",IF(OR(Q23='Tabla Impacto'!$C$12,Q23='Tabla Impacto'!$D$12),"Menor",IF(OR(Q23='Tabla Impacto'!$C$13,Q23='Tabla Impacto'!$D$13),"Moderado",IF(OR(Q23='Tabla Impacto'!$C$14,Q23='Tabla Impacto'!$D$14),"Mayor",IF(OR(Q23='Tabla Impacto'!$C$15,Q23='Tabla Impacto'!$D$15),"Catastrófico","")))))</f>
        <v>Menor</v>
      </c>
      <c r="S23" s="154">
        <f t="shared" ca="1" si="8"/>
        <v>0.4</v>
      </c>
      <c r="T23" s="156"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Moderado</v>
      </c>
      <c r="U23" s="151">
        <v>1</v>
      </c>
      <c r="V23" s="152" t="s">
        <v>235</v>
      </c>
      <c r="W23" s="157" t="s">
        <v>115</v>
      </c>
      <c r="X23" s="157" t="s">
        <v>116</v>
      </c>
      <c r="Y23" s="158" t="str">
        <f>IF(AND(W23="Preventivo",X23="Automático"),"50%",IF(AND(W23="Preventivo",X23="Manual"),"40%",IF(AND(W23="Detectivo",X23="Automático"),"40%",IF(AND(W23="Detectivo",X23="Manual"),"30%",IF(AND(W23="Correctivo",X23="Automático"),"35%",IF(AND(W23="Correctivo",X23="Manual"),"25%",""))))))</f>
        <v>40%</v>
      </c>
      <c r="Z23" s="157" t="s">
        <v>117</v>
      </c>
      <c r="AA23" s="157" t="s">
        <v>118</v>
      </c>
      <c r="AB23" s="157" t="s">
        <v>119</v>
      </c>
      <c r="AC23" s="159">
        <f>IFERROR(IF(AD23="Probabilidad",(O23-(+O23*Y23)),IF(AD23="Impacto",O23,"")),"")</f>
        <v>0.36</v>
      </c>
      <c r="AD23" s="159" t="str">
        <f t="shared" si="10"/>
        <v>Probabilidad</v>
      </c>
      <c r="AE23" s="160" t="s">
        <v>236</v>
      </c>
      <c r="AF23" s="160" t="s">
        <v>201</v>
      </c>
      <c r="AG23" s="160" t="s">
        <v>169</v>
      </c>
      <c r="AH23" s="161" t="s">
        <v>136</v>
      </c>
      <c r="AI23" s="162" t="str">
        <f t="shared" si="15"/>
        <v>Baja</v>
      </c>
      <c r="AJ23" s="163">
        <f t="shared" si="11"/>
        <v>0.36</v>
      </c>
      <c r="AK23" s="162" t="str">
        <f t="shared" ca="1" si="12"/>
        <v>Menor</v>
      </c>
      <c r="AL23" s="163">
        <f ca="1">IFERROR(IF(AD23="Impacto",(S23-(+S23*Y23)),IF(AD23="Probabilidad",S23,"")),"")</f>
        <v>0.4</v>
      </c>
      <c r="AM23" s="164" t="str">
        <f ca="1">IFERROR(IF(OR(AND(AI23="Muy Baja",AK23="Leve"),AND(AI23="Muy Baja",AK23="Menor"),AND(AI23="Baja",AK23="Leve")),"Bajo",IF(OR(AND(AI23="Muy baja",AK23="Moderado"),AND(AI23="Baja",AK23="Menor"),AND(AI23="Baja",AK23="Moderado"),AND(AI23="Media",AK23="Leve"),AND(AI23="Media",AK23="Menor"),AND(AI23="Media",AK23="Moderado"),AND(AI23="Alta",AK23="Leve"),AND(AI23="Alta",AK23="Menor")),"Moderado",IF(OR(AND(AI23="Muy Baja",AK23="Mayor"),AND(AI23="Baja",AK23="Mayor"),AND(AI23="Media",AK23="Mayor"),AND(AI23="Alta",AK23="Moderado"),AND(AI23="Alta",AK23="Mayor"),AND(AI23="Muy Alta",AK23="Leve"),AND(AI23="Muy Alta",AK23="Menor"),AND(AI23="Muy Alta",AK23="Moderado"),AND(AI23="Muy Alta",AK23="Mayor")),"Alto",IF(OR(AND(AI23="Muy Baja",AK23="Catastrófico"),AND(AI23="Baja",AK23="Catastrófico"),AND(AI23="Media",AK23="Catastrófico"),AND(AI23="Alta",AK23="Catastrófico"),AND(AI23="Muy Alta",AK23="Catastrófico")),"Extremo","")))),"")</f>
        <v>Moderado</v>
      </c>
      <c r="AN23" s="157" t="s">
        <v>123</v>
      </c>
      <c r="AO23" s="152" t="s">
        <v>237</v>
      </c>
      <c r="AP23" s="152" t="s">
        <v>171</v>
      </c>
      <c r="AQ23" s="152" t="s">
        <v>238</v>
      </c>
      <c r="AR23" s="152" t="s">
        <v>239</v>
      </c>
      <c r="AS23" s="152" t="s">
        <v>240</v>
      </c>
      <c r="AT23" s="165">
        <v>44562</v>
      </c>
      <c r="AU23" s="165">
        <v>44896</v>
      </c>
      <c r="AV23" s="152" t="s">
        <v>206</v>
      </c>
      <c r="AW23" s="151" t="s">
        <v>128</v>
      </c>
    </row>
    <row r="24" spans="1:81" s="128" customFormat="1" ht="105" x14ac:dyDescent="0.25">
      <c r="A24" s="167">
        <v>9</v>
      </c>
      <c r="B24" s="152" t="s">
        <v>230</v>
      </c>
      <c r="C24" s="152" t="s">
        <v>550</v>
      </c>
      <c r="D24" s="152" t="s">
        <v>178</v>
      </c>
      <c r="E24" s="152" t="s">
        <v>196</v>
      </c>
      <c r="F24" s="152" t="s">
        <v>231</v>
      </c>
      <c r="G24" s="152" t="s">
        <v>232</v>
      </c>
      <c r="H24" s="152" t="s">
        <v>546</v>
      </c>
      <c r="I24" s="152" t="s">
        <v>181</v>
      </c>
      <c r="J24" s="152" t="s">
        <v>538</v>
      </c>
      <c r="K24" s="152" t="s">
        <v>233</v>
      </c>
      <c r="L24" s="152" t="s">
        <v>234</v>
      </c>
      <c r="M24" s="151" t="s">
        <v>132</v>
      </c>
      <c r="N24" s="153" t="str">
        <f t="shared" ref="N24:N25" si="28">IF(M24&lt;=0,"",IF(M24&lt;="La actividad que conlleva el riesgo se ejecuta como máximos 2 veces por año","Muy Baja",IF(M24="La actividad que conlleva el riesgo se ejecuta de 3 a 24 veces por año","Baja",IF(M24="La actividad que conlleva el riesgo se ejecuta de 24 a 500 veces por año","Media",IF(M24="La actividad que conlleva el riesgo se ejecuta mínimo 500 veces al año y máximo 5000 veces por año","Alta","Muy Alta")))))</f>
        <v>Media</v>
      </c>
      <c r="O24" s="154">
        <f t="shared" ref="O24:O25" si="29">IF(N24="","",IF(N24="Muy Baja",0.2,IF(N24="Baja",0.4,IF(N24="Media",0.6,IF(N24="Alta",0.8,IF(N24="Muy Alta",1,))))))</f>
        <v>0.6</v>
      </c>
      <c r="P24" s="155" t="s">
        <v>216</v>
      </c>
      <c r="Q24" s="354" t="str">
        <f ca="1">IF(NOT(ISERROR(MATCH(P24,_xlfn.ANCHORARRAY(#REF!),0))),#REF!&amp;"Por favor no seleccionar los criterios de impacto",P24)</f>
        <v xml:space="preserve">     El riesgo afecta la imagen de la entidad internamente, de conocimiento general, nivel interno, de junta dircetiva y accionistas y/o de provedores</v>
      </c>
      <c r="R24" s="153" t="str">
        <f ca="1">IF(OR(Q24='Tabla Impacto'!$C$11,Q24='Tabla Impacto'!$D$11),"Leve",IF(OR(Q24='Tabla Impacto'!$C$12,Q24='Tabla Impacto'!$D$12),"Menor",IF(OR(Q24='Tabla Impacto'!$C$13,Q24='Tabla Impacto'!$D$13),"Moderado",IF(OR(Q24='Tabla Impacto'!$C$14,Q24='Tabla Impacto'!$D$14),"Mayor",IF(OR(Q24='Tabla Impacto'!$C$15,Q24='Tabla Impacto'!$D$15),"Catastrófico","")))))</f>
        <v>Menor</v>
      </c>
      <c r="S24" s="154">
        <f t="shared" ca="1" si="8"/>
        <v>0.4</v>
      </c>
      <c r="T24" s="156" t="str">
        <f t="shared" ref="T24:T25" ca="1" si="30">IF(OR(AND(N24="Muy Baja",R24="Leve"),AND(N24="Muy Baja",R24="Menor"),AND(N24="Baja",R24="Leve")),"Bajo",IF(OR(AND(N24="Muy baja",R24="Moderado"),AND(N24="Baja",R24="Menor"),AND(N24="Baja",R24="Moderado"),AND(N24="Media",R24="Leve"),AND(N24="Media",R24="Menor"),AND(N24="Media",R24="Moderado"),AND(N24="Alta",R24="Leve"),AND(N24="Alta",R24="Menor")),"Moderado",IF(OR(AND(N24="Muy Baja",R24="Mayor"),AND(N24="Baja",R24="Mayor"),AND(N24="Media",R24="Mayor"),AND(N24="Alta",R24="Moderado"),AND(N24="Alta",R24="Mayor"),AND(N24="Muy Alta",R24="Leve"),AND(N24="Muy Alta",R24="Menor"),AND(N24="Muy Alta",R24="Moderado"),AND(N24="Muy Alta",R24="Mayor")),"Alto",IF(OR(AND(N24="Muy Baja",R24="Catastrófico"),AND(N24="Baja",R24="Catastrófico"),AND(N24="Media",R24="Catastrófico"),AND(N24="Alta",R24="Catastrófico"),AND(N24="Muy Alta",R24="Catastrófico")),"Extremo",""))))</f>
        <v>Moderado</v>
      </c>
      <c r="U24" s="151">
        <v>2</v>
      </c>
      <c r="V24" s="152" t="s">
        <v>199</v>
      </c>
      <c r="W24" s="157" t="s">
        <v>115</v>
      </c>
      <c r="X24" s="157" t="s">
        <v>166</v>
      </c>
      <c r="Y24" s="158" t="str">
        <f t="shared" ref="Y24:Y25" si="31">IF(AND(W24="Preventivo",X24="Automático"),"50%",IF(AND(W24="Preventivo",X24="Manual"),"40%",IF(AND(W24="Detectivo",X24="Automático"),"40%",IF(AND(W24="Detectivo",X24="Manual"),"30%",IF(AND(W24="Correctivo",X24="Automático"),"35%",IF(AND(W24="Correctivo",X24="Manual"),"25%",""))))))</f>
        <v>50%</v>
      </c>
      <c r="Z24" s="157" t="s">
        <v>117</v>
      </c>
      <c r="AA24" s="157" t="s">
        <v>118</v>
      </c>
      <c r="AB24" s="157" t="s">
        <v>119</v>
      </c>
      <c r="AC24" s="159">
        <f>IFERROR(IF(AND(AD23="Probabilidad",AD24="Probabilidad"),(AJ23-(+AJ23*Y24)),IF(AD24="Probabilidad",(O23-(+O23*Y24)),IF(AD24="Impacto",AJ23,""))),"")</f>
        <v>0.18</v>
      </c>
      <c r="AD24" s="159" t="str">
        <f t="shared" si="10"/>
        <v>Probabilidad</v>
      </c>
      <c r="AE24" s="160" t="s">
        <v>200</v>
      </c>
      <c r="AF24" s="160" t="s">
        <v>201</v>
      </c>
      <c r="AG24" s="160" t="s">
        <v>169</v>
      </c>
      <c r="AH24" s="161" t="s">
        <v>136</v>
      </c>
      <c r="AI24" s="162" t="str">
        <f t="shared" si="15"/>
        <v>Muy Baja</v>
      </c>
      <c r="AJ24" s="163">
        <f t="shared" si="11"/>
        <v>0.18</v>
      </c>
      <c r="AK24" s="162" t="str">
        <f t="shared" ca="1" si="12"/>
        <v>Menor</v>
      </c>
      <c r="AL24" s="163">
        <f ca="1">IFERROR(IF(AND(AD23="Impacto",AD24="Impacto"),(AL23-(+AL23*Y24)),IF(AD24="Impacto",($S$5-(+$S$5*AD24)),IF(AD24="Probabilidad",AL23,""))),"")</f>
        <v>0.4</v>
      </c>
      <c r="AM24" s="164" t="str">
        <f ca="1">IFERROR(IF(OR(AND(AI24="Muy Baja",AK24="Leve"),AND(AI24="Muy Baja",AK24="Menor"),AND(AI24="Baja",AK24="Leve")),"Bajo",IF(OR(AND(AI24="Muy baja",AK24="Moderado"),AND(AI24="Baja",AK24="Menor"),AND(AI24="Baja",AK24="Moderado"),AND(AI24="Media",AK24="Leve"),AND(AI24="Media",AK24="Menor"),AND(AI24="Media",AK24="Moderado"),AND(AI24="Alta",AK24="Leve"),AND(AI24="Alta",AK24="Menor")),"Moderado",IF(OR(AND(AI24="Muy Baja",AK24="Mayor"),AND(AI24="Baja",AK24="Mayor"),AND(AI24="Media",AK24="Mayor"),AND(AI24="Alta",AK24="Moderado"),AND(AI24="Alta",AK24="Mayor"),AND(AI24="Muy Alta",AK24="Leve"),AND(AI24="Muy Alta",AK24="Menor"),AND(AI24="Muy Alta",AK24="Moderado"),AND(AI24="Muy Alta",AK24="Mayor")),"Alto",IF(OR(AND(AI24="Muy Baja",AK24="Catastrófico"),AND(AI24="Baja",AK24="Catastrófico"),AND(AI24="Media",AK24="Catastrófico"),AND(AI24="Alta",AK24="Catastrófico"),AND(AI24="Muy Alta",AK24="Catastrófico")),"Extremo","")))),"")</f>
        <v>Bajo</v>
      </c>
      <c r="AN24" s="157" t="s">
        <v>123</v>
      </c>
      <c r="AO24" s="152" t="s">
        <v>202</v>
      </c>
      <c r="AP24" s="152" t="s">
        <v>201</v>
      </c>
      <c r="AQ24" s="152" t="s">
        <v>203</v>
      </c>
      <c r="AR24" s="152" t="s">
        <v>204</v>
      </c>
      <c r="AS24" s="152" t="s">
        <v>205</v>
      </c>
      <c r="AT24" s="165">
        <v>44562</v>
      </c>
      <c r="AU24" s="165">
        <v>44896</v>
      </c>
      <c r="AV24" s="152" t="s">
        <v>206</v>
      </c>
      <c r="AW24" s="151" t="s">
        <v>128</v>
      </c>
    </row>
    <row r="25" spans="1:81" s="128" customFormat="1" ht="108.75" x14ac:dyDescent="0.25">
      <c r="A25" s="167">
        <v>9</v>
      </c>
      <c r="B25" s="152" t="s">
        <v>230</v>
      </c>
      <c r="C25" s="152" t="s">
        <v>550</v>
      </c>
      <c r="D25" s="152" t="s">
        <v>178</v>
      </c>
      <c r="E25" s="152" t="s">
        <v>196</v>
      </c>
      <c r="F25" s="152" t="s">
        <v>231</v>
      </c>
      <c r="G25" s="152" t="s">
        <v>232</v>
      </c>
      <c r="H25" s="152" t="s">
        <v>546</v>
      </c>
      <c r="I25" s="152" t="s">
        <v>181</v>
      </c>
      <c r="J25" s="152" t="s">
        <v>538</v>
      </c>
      <c r="K25" s="152" t="s">
        <v>233</v>
      </c>
      <c r="L25" s="152" t="s">
        <v>234</v>
      </c>
      <c r="M25" s="151" t="s">
        <v>132</v>
      </c>
      <c r="N25" s="153" t="str">
        <f t="shared" si="28"/>
        <v>Media</v>
      </c>
      <c r="O25" s="154">
        <f t="shared" si="29"/>
        <v>0.6</v>
      </c>
      <c r="P25" s="155" t="s">
        <v>216</v>
      </c>
      <c r="Q25" s="354" t="str">
        <f ca="1">IF(NOT(ISERROR(MATCH(P25,_xlfn.ANCHORARRAY(#REF!),0))),#REF!&amp;"Por favor no seleccionar los criterios de impacto",P25)</f>
        <v xml:space="preserve">     El riesgo afecta la imagen de la entidad internamente, de conocimiento general, nivel interno, de junta dircetiva y accionistas y/o de provedores</v>
      </c>
      <c r="R25" s="153" t="str">
        <f ca="1">IF(OR(Q25='Tabla Impacto'!$C$11,Q25='Tabla Impacto'!$D$11),"Leve",IF(OR(Q25='Tabla Impacto'!$C$12,Q25='Tabla Impacto'!$D$12),"Menor",IF(OR(Q25='Tabla Impacto'!$C$13,Q25='Tabla Impacto'!$D$13),"Moderado",IF(OR(Q25='Tabla Impacto'!$C$14,Q25='Tabla Impacto'!$D$14),"Mayor",IF(OR(Q25='Tabla Impacto'!$C$15,Q25='Tabla Impacto'!$D$15),"Catastrófico","")))))</f>
        <v>Menor</v>
      </c>
      <c r="S25" s="154">
        <f t="shared" ca="1" si="8"/>
        <v>0.4</v>
      </c>
      <c r="T25" s="156" t="str">
        <f t="shared" ca="1" si="30"/>
        <v>Moderado</v>
      </c>
      <c r="U25" s="151">
        <v>3</v>
      </c>
      <c r="V25" s="152" t="s">
        <v>207</v>
      </c>
      <c r="W25" s="157" t="s">
        <v>115</v>
      </c>
      <c r="X25" s="157" t="s">
        <v>166</v>
      </c>
      <c r="Y25" s="158" t="str">
        <f t="shared" si="31"/>
        <v>50%</v>
      </c>
      <c r="Z25" s="157" t="s">
        <v>117</v>
      </c>
      <c r="AA25" s="157" t="s">
        <v>118</v>
      </c>
      <c r="AB25" s="157" t="s">
        <v>119</v>
      </c>
      <c r="AC25" s="159">
        <f>IFERROR(IF(AND(AD24="Probabilidad",AD25="Probabilidad"),(AJ24-(+AJ24*Y25)),IF(AND(AD24="Impacto",AD25="Probabilidad"),(Y24-(+Y24*Y25)),IF(AD25="Impacto",AD24,""))),"")</f>
        <v>0.09</v>
      </c>
      <c r="AD25" s="159" t="str">
        <f t="shared" si="10"/>
        <v>Probabilidad</v>
      </c>
      <c r="AE25" s="160" t="s">
        <v>200</v>
      </c>
      <c r="AF25" s="160" t="s">
        <v>201</v>
      </c>
      <c r="AG25" s="160" t="s">
        <v>169</v>
      </c>
      <c r="AH25" s="161" t="s">
        <v>136</v>
      </c>
      <c r="AI25" s="162" t="str">
        <f t="shared" si="15"/>
        <v>Muy Baja</v>
      </c>
      <c r="AJ25" s="163">
        <f t="shared" si="11"/>
        <v>0.09</v>
      </c>
      <c r="AK25" s="162" t="str">
        <f t="shared" ca="1" si="12"/>
        <v>Menor</v>
      </c>
      <c r="AL25" s="163">
        <f ca="1">IFERROR(IF(AND(AD24="Impacto",AD25="Impacto"),(AL24-(+AL24*Y25)),IF(AND(AD24="Probabilidad",AD25="Impacto"),(AL23-(+AL23*Y25)),IF(AD25="Probabilidad",AL24,""))),"")</f>
        <v>0.4</v>
      </c>
      <c r="AM25" s="164" t="str">
        <f ca="1">IFERROR(IF(OR(AND(AI25="Muy Baja",AK25="Leve"),AND(AI25="Muy Baja",AK25="Menor"),AND(AI25="Baja",AK25="Leve")),"Bajo",IF(OR(AND(AI25="Muy baja",AK25="Moderado"),AND(AI25="Baja",AK25="Menor"),AND(AI25="Baja",AK25="Moderado"),AND(AI25="Media",AK25="Leve"),AND(AI25="Media",AK25="Menor"),AND(AI25="Media",AK25="Moderado"),AND(AI25="Alta",AK25="Leve"),AND(AI25="Alta",AK25="Menor")),"Moderado",IF(OR(AND(AI25="Muy Baja",AK25="Mayor"),AND(AI25="Baja",AK25="Mayor"),AND(AI25="Media",AK25="Mayor"),AND(AI25="Alta",AK25="Moderado"),AND(AI25="Alta",AK25="Mayor"),AND(AI25="Muy Alta",AK25="Leve"),AND(AI25="Muy Alta",AK25="Menor"),AND(AI25="Muy Alta",AK25="Moderado"),AND(AI25="Muy Alta",AK25="Mayor")),"Alto",IF(OR(AND(AI25="Muy Baja",AK25="Catastrófico"),AND(AI25="Baja",AK25="Catastrófico"),AND(AI25="Media",AK25="Catastrófico"),AND(AI25="Alta",AK25="Catastrófico"),AND(AI25="Muy Alta",AK25="Catastrófico")),"Extremo","")))),"")</f>
        <v>Bajo</v>
      </c>
      <c r="AN25" s="157" t="s">
        <v>519</v>
      </c>
      <c r="AO25" s="152" t="s">
        <v>202</v>
      </c>
      <c r="AP25" s="152" t="s">
        <v>201</v>
      </c>
      <c r="AQ25" s="152" t="s">
        <v>203</v>
      </c>
      <c r="AR25" s="152" t="s">
        <v>204</v>
      </c>
      <c r="AS25" s="152" t="s">
        <v>205</v>
      </c>
      <c r="AT25" s="165">
        <v>44562</v>
      </c>
      <c r="AU25" s="165">
        <v>44896</v>
      </c>
      <c r="AV25" s="152" t="s">
        <v>206</v>
      </c>
      <c r="AW25" s="151" t="s">
        <v>128</v>
      </c>
    </row>
    <row r="26" spans="1:81" s="128" customFormat="1" ht="120" x14ac:dyDescent="0.25">
      <c r="A26" s="167">
        <v>10</v>
      </c>
      <c r="B26" s="152" t="s">
        <v>241</v>
      </c>
      <c r="C26" s="152" t="s">
        <v>550</v>
      </c>
      <c r="D26" s="152" t="s">
        <v>178</v>
      </c>
      <c r="E26" s="152" t="s">
        <v>109</v>
      </c>
      <c r="F26" s="152" t="s">
        <v>242</v>
      </c>
      <c r="G26" s="152" t="s">
        <v>232</v>
      </c>
      <c r="H26" s="152" t="s">
        <v>547</v>
      </c>
      <c r="I26" s="152" t="s">
        <v>181</v>
      </c>
      <c r="J26" s="152" t="s">
        <v>537</v>
      </c>
      <c r="K26" s="152" t="s">
        <v>233</v>
      </c>
      <c r="L26" s="152" t="s">
        <v>234</v>
      </c>
      <c r="M26" s="151" t="s">
        <v>132</v>
      </c>
      <c r="N26" s="153" t="str">
        <f>IF(M26&lt;=0,"",IF(M26&lt;="La actividad que conlleva el riesgo se ejecuta como máximos 2 veces por año","Muy Baja",IF(M26="La actividad que conlleva el riesgo se ejecuta de 3 a 24 veces por año","Baja",IF(M26="La actividad que conlleva el riesgo se ejecuta de 24 a 500 veces por año","Media",IF(M26="La actividad que conlleva el riesgo se ejecuta mínimo 500 veces al año y máximo 5000 veces por año","Alta","Muy Alta")))))</f>
        <v>Media</v>
      </c>
      <c r="O26" s="154">
        <f>IF(N26="","",IF(N26="Muy Baja",0.2,IF(N26="Baja",0.4,IF(N26="Media",0.6,IF(N26="Alta",0.8,IF(N26="Muy Alta",1,))))))</f>
        <v>0.6</v>
      </c>
      <c r="P26" s="155" t="s">
        <v>243</v>
      </c>
      <c r="Q26" s="154" t="str">
        <f ca="1">IF(NOT(ISERROR(MATCH(P26,'Tabla Impacto'!$B$221:$B$223,0))),'Tabla Impacto'!$F$223&amp;"Por favor no seleccionar los criterios de impacto(Afectación Económica o presupuestal y Pérdida Reputacional)",P26)</f>
        <v xml:space="preserve">     El riesgo afecta la imagen de alguna área de la organización</v>
      </c>
      <c r="R26" s="153" t="str">
        <f ca="1">IF(OR(Q26='Tabla Impacto'!$C$11,Q26='Tabla Impacto'!$D$11),"Leve",IF(OR(Q26='Tabla Impacto'!$C$12,Q26='Tabla Impacto'!$D$12),"Menor",IF(OR(Q26='Tabla Impacto'!$C$13,Q26='Tabla Impacto'!$D$13),"Moderado",IF(OR(Q26='Tabla Impacto'!$C$14,Q26='Tabla Impacto'!$D$14),"Mayor",IF(OR(Q26='Tabla Impacto'!$C$15,Q26='Tabla Impacto'!$D$15),"Catastrófico","")))))</f>
        <v>Leve</v>
      </c>
      <c r="S26" s="154">
        <f ca="1">IF(R26="","",IF(R26="Leve",0.2,IF(R26="Menor",0.4,IF(R26="Moderado",0.6,IF(R26="Mayor",0.8,IF(R26="Catastrófico",1,))))))</f>
        <v>0.2</v>
      </c>
      <c r="T26" s="156" t="str">
        <f ca="1">IF(OR(AND(N26="Muy Baja",R26="Leve"),AND(N26="Muy Baja",R26="Menor"),AND(N26="Baja",R26="Leve")),"Bajo",IF(OR(AND(N26="Muy baja",R26="Moderado"),AND(N26="Baja",R26="Menor"),AND(N26="Baja",R26="Moderado"),AND(N26="Media",R26="Leve"),AND(N26="Media",R26="Menor"),AND(N26="Media",R26="Moderado"),AND(N26="Alta",R26="Leve"),AND(N26="Alta",R26="Menor")),"Moderado",IF(OR(AND(N26="Muy Baja",R26="Mayor"),AND(N26="Baja",R26="Mayor"),AND(N26="Media",R26="Mayor"),AND(N26="Alta",R26="Moderado"),AND(N26="Alta",R26="Mayor"),AND(N26="Muy Alta",R26="Leve"),AND(N26="Muy Alta",R26="Menor"),AND(N26="Muy Alta",R26="Moderado"),AND(N26="Muy Alta",R26="Mayor")),"Alto",IF(OR(AND(N26="Muy Baja",R26="Catastrófico"),AND(N26="Baja",R26="Catastrófico"),AND(N26="Media",R26="Catastrófico"),AND(N26="Alta",R26="Catastrófico"),AND(N26="Muy Alta",R26="Catastrófico")),"Extremo",""))))</f>
        <v>Moderado</v>
      </c>
      <c r="U26" s="151">
        <v>1</v>
      </c>
      <c r="V26" s="152" t="s">
        <v>235</v>
      </c>
      <c r="W26" s="157" t="s">
        <v>115</v>
      </c>
      <c r="X26" s="157" t="s">
        <v>116</v>
      </c>
      <c r="Y26" s="158" t="str">
        <f>IF(AND(W26="Preventivo",X26="Automático"),"50%",IF(AND(W26="Preventivo",X26="Manual"),"40%",IF(AND(W26="Detectivo",X26="Automático"),"40%",IF(AND(W26="Detectivo",X26="Manual"),"30%",IF(AND(W26="Correctivo",X26="Automático"),"35%",IF(AND(W26="Correctivo",X26="Manual"),"25%",""))))))</f>
        <v>40%</v>
      </c>
      <c r="Z26" s="157" t="s">
        <v>117</v>
      </c>
      <c r="AA26" s="157" t="s">
        <v>118</v>
      </c>
      <c r="AB26" s="157" t="s">
        <v>119</v>
      </c>
      <c r="AC26" s="159">
        <v>0.36</v>
      </c>
      <c r="AD26" s="159" t="s">
        <v>244</v>
      </c>
      <c r="AE26" s="160" t="s">
        <v>236</v>
      </c>
      <c r="AF26" s="160" t="s">
        <v>201</v>
      </c>
      <c r="AG26" s="160" t="s">
        <v>169</v>
      </c>
      <c r="AH26" s="161" t="s">
        <v>136</v>
      </c>
      <c r="AI26" s="162" t="s">
        <v>245</v>
      </c>
      <c r="AJ26" s="163">
        <v>0.36</v>
      </c>
      <c r="AK26" s="162" t="s">
        <v>246</v>
      </c>
      <c r="AL26" s="163">
        <v>0.4</v>
      </c>
      <c r="AM26" s="164" t="s">
        <v>247</v>
      </c>
      <c r="AN26" s="157" t="s">
        <v>123</v>
      </c>
      <c r="AO26" s="152" t="s">
        <v>237</v>
      </c>
      <c r="AP26" s="152" t="s">
        <v>171</v>
      </c>
      <c r="AQ26" s="152" t="s">
        <v>238</v>
      </c>
      <c r="AR26" s="152" t="s">
        <v>239</v>
      </c>
      <c r="AS26" s="152" t="s">
        <v>240</v>
      </c>
      <c r="AT26" s="165">
        <v>44562</v>
      </c>
      <c r="AU26" s="165">
        <v>44896</v>
      </c>
      <c r="AV26" s="152" t="s">
        <v>206</v>
      </c>
      <c r="AW26" s="151" t="s">
        <v>128</v>
      </c>
    </row>
    <row r="27" spans="1:81" s="128" customFormat="1" ht="135" x14ac:dyDescent="0.25">
      <c r="A27" s="151">
        <v>11</v>
      </c>
      <c r="B27" s="152" t="s">
        <v>250</v>
      </c>
      <c r="C27" s="152" t="s">
        <v>555</v>
      </c>
      <c r="D27" s="152" t="s">
        <v>251</v>
      </c>
      <c r="E27" s="152" t="s">
        <v>109</v>
      </c>
      <c r="F27" s="152" t="s">
        <v>252</v>
      </c>
      <c r="G27" s="152" t="s">
        <v>253</v>
      </c>
      <c r="H27" s="152" t="s">
        <v>544</v>
      </c>
      <c r="I27" s="152" t="s">
        <v>111</v>
      </c>
      <c r="J27" s="152" t="s">
        <v>537</v>
      </c>
      <c r="K27" s="152" t="s">
        <v>112</v>
      </c>
      <c r="L27" s="152" t="s">
        <v>254</v>
      </c>
      <c r="M27" s="151" t="s">
        <v>113</v>
      </c>
      <c r="N27" s="153" t="str">
        <f>IF(M27&lt;=0,"",IF(M27&lt;="La actividad que conlleva el riesgo se ejecuta como máximos 2 veces por año","Muy Baja",IF(M27="La actividad que conlleva el riesgo se ejecuta de 3 a 24 veces por año","Baja",IF(M27="La actividad que conlleva el riesgo se ejecuta de 24 a 500 veces por año","Media",IF(M27="La actividad que conlleva el riesgo se ejecuta mínimo 500 veces al año y máximo 5000 veces por año","Alta","Muy Alta")))))</f>
        <v>Baja</v>
      </c>
      <c r="O27" s="154">
        <f>IF(N27="","",IF(N27="Muy Baja",0.2,IF(N27="Baja",0.4,IF(N27="Media",0.6,IF(N27="Alta",0.8,IF(N27="Muy Alta",1,))))))</f>
        <v>0.4</v>
      </c>
      <c r="P27" s="155" t="s">
        <v>243</v>
      </c>
      <c r="Q27" s="154" t="str">
        <f ca="1">IF(NOT(ISERROR(MATCH(P27,'Tabla Impacto'!$B$221:$B$223,0))),'Tabla Impacto'!$F$223&amp;"Por favor no seleccionar los criterios de impacto(Afectación Económica o presupuestal y Pérdida Reputacional)",P27)</f>
        <v xml:space="preserve">     El riesgo afecta la imagen de alguna área de la organización</v>
      </c>
      <c r="R27" s="153" t="str">
        <f ca="1">IF(OR(Q27='Tabla Impacto'!$C$11,Q27='Tabla Impacto'!$D$11),"Leve",IF(OR(Q27='Tabla Impacto'!$C$12,Q27='Tabla Impacto'!$D$12),"Menor",IF(OR(Q27='Tabla Impacto'!$C$13,Q27='Tabla Impacto'!$D$13),"Moderado",IF(OR(Q27='Tabla Impacto'!$C$14,Q27='Tabla Impacto'!$D$14),"Mayor",IF(OR(Q27='Tabla Impacto'!$C$15,Q27='Tabla Impacto'!$D$15),"Catastrófico","")))))</f>
        <v>Leve</v>
      </c>
      <c r="S27" s="154">
        <f ca="1">IF(R27="","",IF(R27="Leve",0.2,IF(R27="Menor",0.4,IF(R27="Moderado",0.6,IF(R27="Mayor",0.8,IF(R27="Catastrófico",1,))))))</f>
        <v>0.2</v>
      </c>
      <c r="T27" s="156" t="str">
        <f ca="1">IF(OR(AND(N27="Muy Baja",R27="Leve"),AND(N27="Muy Baja",R27="Menor"),AND(N27="Baja",R27="Leve")),"Bajo",IF(OR(AND(N27="Muy baja",R27="Moderado"),AND(N27="Baja",R27="Menor"),AND(N27="Baja",R27="Moderado"),AND(N27="Media",R27="Leve"),AND(N27="Media",R27="Menor"),AND(N27="Media",R27="Moderado"),AND(N27="Alta",R27="Leve"),AND(N27="Alta",R27="Menor")),"Moderado",IF(OR(AND(N27="Muy Baja",R27="Mayor"),AND(N27="Baja",R27="Mayor"),AND(N27="Media",R27="Mayor"),AND(N27="Alta",R27="Moderado"),AND(N27="Alta",R27="Mayor"),AND(N27="Muy Alta",R27="Leve"),AND(N27="Muy Alta",R27="Menor"),AND(N27="Muy Alta",R27="Moderado"),AND(N27="Muy Alta",R27="Mayor")),"Alto",IF(OR(AND(N27="Muy Baja",R27="Catastrófico"),AND(N27="Baja",R27="Catastrófico"),AND(N27="Media",R27="Catastrófico"),AND(N27="Alta",R27="Catastrófico"),AND(N27="Muy Alta",R27="Catastrófico")),"Extremo",""))))</f>
        <v>Bajo</v>
      </c>
      <c r="U27" s="151">
        <v>1</v>
      </c>
      <c r="V27" s="152" t="s">
        <v>255</v>
      </c>
      <c r="W27" s="157" t="s">
        <v>115</v>
      </c>
      <c r="X27" s="157" t="s">
        <v>116</v>
      </c>
      <c r="Y27" s="158" t="str">
        <f>IF(AND(W27="Preventivo",X27="Automático"),"50%",IF(AND(W27="Preventivo",X27="Manual"),"40%",IF(AND(W27="Detectivo",X27="Automático"),"40%",IF(AND(W27="Detectivo",X27="Manual"),"30%",IF(AND(W27="Correctivo",X27="Automático"),"35%",IF(AND(W27="Correctivo",X27="Manual"),"25%",""))))))</f>
        <v>40%</v>
      </c>
      <c r="Z27" s="157" t="s">
        <v>117</v>
      </c>
      <c r="AA27" s="157" t="s">
        <v>150</v>
      </c>
      <c r="AB27" s="157" t="s">
        <v>119</v>
      </c>
      <c r="AC27" s="159">
        <f>IFERROR(IF(AD27="Probabilidad",(O27-(+O27*Y27)),IF(AD27="Impacto",O27,"")),"")</f>
        <v>0.24</v>
      </c>
      <c r="AD27" s="159" t="str">
        <f t="shared" ref="AD27:AD30" si="32">IF(OR(W27="Preventivo",W27="Detectivo"),"Probabilidad",IF(W27="Correctivo","Impacto",""))</f>
        <v>Probabilidad</v>
      </c>
      <c r="AE27" s="160" t="s">
        <v>256</v>
      </c>
      <c r="AF27" s="160" t="s">
        <v>257</v>
      </c>
      <c r="AG27" s="160" t="s">
        <v>169</v>
      </c>
      <c r="AH27" s="161" t="s">
        <v>136</v>
      </c>
      <c r="AI27" s="162" t="str">
        <f t="shared" ref="AI27:AI30" si="33">IFERROR(IF(AC27="","",IF(AC27&lt;=0.2,"Muy Baja",IF(AC27&lt;=0.4,"Baja",IF(AC27&lt;=0.6,"Media",IF(AC27&lt;=0.8,"Alta","Muy Alta"))))),"")</f>
        <v>Baja</v>
      </c>
      <c r="AJ27" s="163">
        <f t="shared" ref="AJ27:AJ30" si="34">+AC27</f>
        <v>0.24</v>
      </c>
      <c r="AK27" s="162" t="str">
        <f t="shared" ref="AK27:AK30" ca="1" si="35">IFERROR(IF(AL27="","",IF(AL27&lt;=0.2,"Leve",IF(AL27&lt;=0.4,"Menor",IF(AL27&lt;=0.6,"Moderado",IF(AL27&lt;=0.8,"Mayor","Catastrófico"))))),"")</f>
        <v>Leve</v>
      </c>
      <c r="AL27" s="163">
        <f ca="1">IFERROR(IF(AD27="Impacto",(S27-(+S27*Y27)),IF(AD27="Probabilidad",S27,"")),"")</f>
        <v>0.2</v>
      </c>
      <c r="AM27" s="164" t="str">
        <f ca="1">IFERROR(IF(OR(AND(AI27="Muy Baja",AK27="Leve"),AND(AI27="Muy Baja",AK27="Menor"),AND(AI27="Baja",AK27="Leve")),"Bajo",IF(OR(AND(AI27="Muy baja",AK27="Moderado"),AND(AI27="Baja",AK27="Menor"),AND(AI27="Baja",AK27="Moderado"),AND(AI27="Media",AK27="Leve"),AND(AI27="Media",AK27="Menor"),AND(AI27="Media",AK27="Moderado"),AND(AI27="Alta",AK27="Leve"),AND(AI27="Alta",AK27="Menor")),"Moderado",IF(OR(AND(AI27="Muy Baja",AK27="Mayor"),AND(AI27="Baja",AK27="Mayor"),AND(AI27="Media",AK27="Mayor"),AND(AI27="Alta",AK27="Moderado"),AND(AI27="Alta",AK27="Mayor"),AND(AI27="Muy Alta",AK27="Leve"),AND(AI27="Muy Alta",AK27="Menor"),AND(AI27="Muy Alta",AK27="Moderado"),AND(AI27="Muy Alta",AK27="Mayor")),"Alto",IF(OR(AND(AI27="Muy Baja",AK27="Catastrófico"),AND(AI27="Baja",AK27="Catastrófico"),AND(AI27="Media",AK27="Catastrófico"),AND(AI27="Alta",AK27="Catastrófico"),AND(AI27="Muy Alta",AK27="Catastrófico")),"Extremo","")))),"")</f>
        <v>Bajo</v>
      </c>
      <c r="AN27" s="157" t="s">
        <v>123</v>
      </c>
      <c r="AO27" s="152" t="s">
        <v>249</v>
      </c>
      <c r="AP27" s="152" t="s">
        <v>258</v>
      </c>
      <c r="AQ27" s="152" t="s">
        <v>138</v>
      </c>
      <c r="AR27" s="152" t="s">
        <v>139</v>
      </c>
      <c r="AS27" s="152" t="s">
        <v>259</v>
      </c>
      <c r="AT27" s="165">
        <v>44562</v>
      </c>
      <c r="AU27" s="165">
        <v>44896</v>
      </c>
      <c r="AV27" s="152" t="s">
        <v>121</v>
      </c>
      <c r="AW27" s="151" t="s">
        <v>128</v>
      </c>
    </row>
    <row r="28" spans="1:81" ht="135" x14ac:dyDescent="0.2">
      <c r="A28" s="151">
        <v>12</v>
      </c>
      <c r="B28" s="152" t="s">
        <v>260</v>
      </c>
      <c r="C28" s="152" t="s">
        <v>555</v>
      </c>
      <c r="D28" s="152" t="s">
        <v>261</v>
      </c>
      <c r="E28" s="152" t="s">
        <v>109</v>
      </c>
      <c r="F28" s="152" t="s">
        <v>262</v>
      </c>
      <c r="G28" s="152" t="s">
        <v>253</v>
      </c>
      <c r="H28" s="152" t="s">
        <v>544</v>
      </c>
      <c r="I28" s="152" t="s">
        <v>111</v>
      </c>
      <c r="J28" s="152" t="s">
        <v>537</v>
      </c>
      <c r="K28" s="152" t="s">
        <v>112</v>
      </c>
      <c r="L28" s="152" t="s">
        <v>263</v>
      </c>
      <c r="M28" s="151" t="s">
        <v>113</v>
      </c>
      <c r="N28" s="153" t="str">
        <f>IF(M28&lt;=0,"",IF(M28&lt;="La actividad que conlleva el riesgo se ejecuta como máximos 2 veces por año","Muy Baja",IF(M28="La actividad que conlleva el riesgo se ejecuta de 3 a 24 veces por año","Baja",IF(M28="La actividad que conlleva el riesgo se ejecuta de 24 a 500 veces por año","Media",IF(M28="La actividad que conlleva el riesgo se ejecuta mínimo 500 veces al año y máximo 5000 veces por año","Alta","Muy Alta")))))</f>
        <v>Baja</v>
      </c>
      <c r="O28" s="154">
        <f>IF(N28="","",IF(N28="Muy Baja",0.2,IF(N28="Baja",0.4,IF(N28="Media",0.6,IF(N28="Alta",0.8,IF(N28="Muy Alta",1,))))))</f>
        <v>0.4</v>
      </c>
      <c r="P28" s="155" t="s">
        <v>243</v>
      </c>
      <c r="Q28" s="354" t="str">
        <f ca="1">IF(NOT(ISERROR(MATCH(P28,'Tabla Impacto'!$B$221:$B$223,0))),'Tabla Impacto'!$F$223&amp;"Por favor no seleccionar los criterios de impacto(Afectación Económica o presupuestal y Pérdida Reputacional)",P28)</f>
        <v xml:space="preserve">     El riesgo afecta la imagen de alguna área de la organización</v>
      </c>
      <c r="R28" s="153" t="str">
        <f ca="1">IF(OR(Q28='Tabla Impacto'!$C$11,Q28='Tabla Impacto'!$D$11),"Leve",IF(OR(Q28='Tabla Impacto'!$C$12,Q28='Tabla Impacto'!$D$12),"Menor",IF(OR(Q28='Tabla Impacto'!$C$13,Q28='Tabla Impacto'!$D$13),"Moderado",IF(OR(Q28='Tabla Impacto'!$C$14,Q28='Tabla Impacto'!$D$14),"Mayor",IF(OR(Q28='Tabla Impacto'!$C$15,Q28='Tabla Impacto'!$D$15),"Catastrófico","")))))</f>
        <v>Leve</v>
      </c>
      <c r="S28" s="154">
        <f ca="1">IF(R28="","",IF(R28="Leve",0.2,IF(R28="Menor",0.4,IF(R28="Moderado",0.6,IF(R28="Mayor",0.8,IF(R28="Catastrófico",1,))))))</f>
        <v>0.2</v>
      </c>
      <c r="T28" s="156" t="str">
        <f ca="1">IF(OR(AND(N28="Muy Baja",R28="Leve"),AND(N28="Muy Baja",R28="Menor"),AND(N28="Baja",R28="Leve")),"Bajo",IF(OR(AND(N28="Muy baja",R28="Moderado"),AND(N28="Baja",R28="Menor"),AND(N28="Baja",R28="Moderado"),AND(N28="Media",R28="Leve"),AND(N28="Media",R28="Menor"),AND(N28="Media",R28="Moderado"),AND(N28="Alta",R28="Leve"),AND(N28="Alta",R28="Menor")),"Moderado",IF(OR(AND(N28="Muy Baja",R28="Mayor"),AND(N28="Baja",R28="Mayor"),AND(N28="Media",R28="Mayor"),AND(N28="Alta",R28="Moderado"),AND(N28="Alta",R28="Mayor"),AND(N28="Muy Alta",R28="Leve"),AND(N28="Muy Alta",R28="Menor"),AND(N28="Muy Alta",R28="Moderado"),AND(N28="Muy Alta",R28="Mayor")),"Alto",IF(OR(AND(N28="Muy Baja",R28="Catastrófico"),AND(N28="Baja",R28="Catastrófico"),AND(N28="Media",R28="Catastrófico"),AND(N28="Alta",R28="Catastrófico"),AND(N28="Muy Alta",R28="Catastrófico")),"Extremo",""))))</f>
        <v>Bajo</v>
      </c>
      <c r="U28" s="151">
        <v>1</v>
      </c>
      <c r="V28" s="152" t="s">
        <v>264</v>
      </c>
      <c r="W28" s="157" t="s">
        <v>115</v>
      </c>
      <c r="X28" s="157" t="s">
        <v>116</v>
      </c>
      <c r="Y28" s="158" t="str">
        <f>IF(AND(W28="Preventivo",X28="Automático"),"50%",IF(AND(W28="Preventivo",X28="Manual"),"40%",IF(AND(W28="Detectivo",X28="Automático"),"40%",IF(AND(W28="Detectivo",X28="Manual"),"30%",IF(AND(W28="Correctivo",X28="Automático"),"35%",IF(AND(W28="Correctivo",X28="Manual"),"25%",""))))))</f>
        <v>40%</v>
      </c>
      <c r="Z28" s="157" t="s">
        <v>117</v>
      </c>
      <c r="AA28" s="157" t="s">
        <v>150</v>
      </c>
      <c r="AB28" s="157" t="s">
        <v>119</v>
      </c>
      <c r="AC28" s="159">
        <f>IFERROR(IF(AD28="Probabilidad",(O28-(+O28*Y28)),IF(AD28="Impacto",O28,"")),"")</f>
        <v>0.24</v>
      </c>
      <c r="AD28" s="159" t="str">
        <f t="shared" si="32"/>
        <v>Probabilidad</v>
      </c>
      <c r="AE28" s="160" t="s">
        <v>265</v>
      </c>
      <c r="AF28" s="160" t="s">
        <v>266</v>
      </c>
      <c r="AG28" s="160" t="s">
        <v>169</v>
      </c>
      <c r="AH28" s="161" t="s">
        <v>136</v>
      </c>
      <c r="AI28" s="162" t="str">
        <f t="shared" si="33"/>
        <v>Baja</v>
      </c>
      <c r="AJ28" s="163">
        <f t="shared" si="34"/>
        <v>0.24</v>
      </c>
      <c r="AK28" s="162" t="str">
        <f t="shared" ca="1" si="35"/>
        <v>Leve</v>
      </c>
      <c r="AL28" s="163">
        <f ca="1">IFERROR(IF(AD28="Impacto",(S28-(+S28*Y28)),IF(AD28="Probabilidad",S28,"")),"")</f>
        <v>0.2</v>
      </c>
      <c r="AM28" s="164" t="str">
        <f ca="1">IFERROR(IF(OR(AND(AI28="Muy Baja",AK28="Leve"),AND(AI28="Muy Baja",AK28="Menor"),AND(AI28="Baja",AK28="Leve")),"Bajo",IF(OR(AND(AI28="Muy baja",AK28="Moderado"),AND(AI28="Baja",AK28="Menor"),AND(AI28="Baja",AK28="Moderado"),AND(AI28="Media",AK28="Leve"),AND(AI28="Media",AK28="Menor"),AND(AI28="Media",AK28="Moderado"),AND(AI28="Alta",AK28="Leve"),AND(AI28="Alta",AK28="Menor")),"Moderado",IF(OR(AND(AI28="Muy Baja",AK28="Mayor"),AND(AI28="Baja",AK28="Mayor"),AND(AI28="Media",AK28="Mayor"),AND(AI28="Alta",AK28="Moderado"),AND(AI28="Alta",AK28="Mayor"),AND(AI28="Muy Alta",AK28="Leve"),AND(AI28="Muy Alta",AK28="Menor"),AND(AI28="Muy Alta",AK28="Moderado"),AND(AI28="Muy Alta",AK28="Mayor")),"Alto",IF(OR(AND(AI28="Muy Baja",AK28="Catastrófico"),AND(AI28="Baja",AK28="Catastrófico"),AND(AI28="Media",AK28="Catastrófico"),AND(AI28="Alta",AK28="Catastrófico"),AND(AI28="Muy Alta",AK28="Catastrófico")),"Extremo","")))),"")</f>
        <v>Bajo</v>
      </c>
      <c r="AN28" s="157" t="s">
        <v>192</v>
      </c>
      <c r="AO28" s="165" t="s">
        <v>193</v>
      </c>
      <c r="AP28" s="165" t="s">
        <v>193</v>
      </c>
      <c r="AQ28" s="152" t="s">
        <v>194</v>
      </c>
      <c r="AR28" s="152" t="s">
        <v>195</v>
      </c>
      <c r="AS28" s="152" t="s">
        <v>195</v>
      </c>
      <c r="AT28" s="165" t="s">
        <v>136</v>
      </c>
      <c r="AU28" s="165" t="s">
        <v>136</v>
      </c>
      <c r="AV28" s="165" t="s">
        <v>136</v>
      </c>
      <c r="AW28" s="165" t="s">
        <v>136</v>
      </c>
    </row>
    <row r="29" spans="1:81" ht="135" x14ac:dyDescent="0.2">
      <c r="A29" s="151">
        <v>12</v>
      </c>
      <c r="B29" s="152" t="s">
        <v>260</v>
      </c>
      <c r="C29" s="152" t="s">
        <v>555</v>
      </c>
      <c r="D29" s="152" t="s">
        <v>261</v>
      </c>
      <c r="E29" s="152" t="s">
        <v>109</v>
      </c>
      <c r="F29" s="152" t="s">
        <v>262</v>
      </c>
      <c r="G29" s="152" t="s">
        <v>253</v>
      </c>
      <c r="H29" s="152" t="s">
        <v>544</v>
      </c>
      <c r="I29" s="152" t="s">
        <v>111</v>
      </c>
      <c r="J29" s="152" t="s">
        <v>537</v>
      </c>
      <c r="K29" s="152" t="s">
        <v>112</v>
      </c>
      <c r="L29" s="152" t="s">
        <v>263</v>
      </c>
      <c r="M29" s="151" t="s">
        <v>113</v>
      </c>
      <c r="N29" s="153" t="str">
        <f t="shared" ref="N29:N30" si="36">IF(M29&lt;=0,"",IF(M29&lt;="La actividad que conlleva el riesgo se ejecuta como máximos 2 veces por año","Muy Baja",IF(M29="La actividad que conlleva el riesgo se ejecuta de 3 a 24 veces por año","Baja",IF(M29="La actividad que conlleva el riesgo se ejecuta de 24 a 500 veces por año","Media",IF(M29="La actividad que conlleva el riesgo se ejecuta mínimo 500 veces al año y máximo 5000 veces por año","Alta","Muy Alta")))))</f>
        <v>Baja</v>
      </c>
      <c r="O29" s="154">
        <f t="shared" ref="O29:O30" si="37">IF(N29="","",IF(N29="Muy Baja",0.2,IF(N29="Baja",0.4,IF(N29="Media",0.6,IF(N29="Alta",0.8,IF(N29="Muy Alta",1,))))))</f>
        <v>0.4</v>
      </c>
      <c r="P29" s="155" t="s">
        <v>243</v>
      </c>
      <c r="Q29" s="354" t="str">
        <f ca="1">IF(NOT(ISERROR(MATCH(P29,_xlfn.ANCHORARRAY(#REF!),0))),#REF!&amp;"Por favor no seleccionar los criterios de impacto",P29)</f>
        <v xml:space="preserve">     El riesgo afecta la imagen de alguna área de la organización</v>
      </c>
      <c r="R29" s="153" t="str">
        <f ca="1">IF(OR(Q29='Tabla Impacto'!$C$11,Q29='Tabla Impacto'!$D$11),"Leve",IF(OR(Q29='Tabla Impacto'!$C$12,Q29='Tabla Impacto'!$D$12),"Menor",IF(OR(Q29='Tabla Impacto'!$C$13,Q29='Tabla Impacto'!$D$13),"Moderado",IF(OR(Q29='Tabla Impacto'!$C$14,Q29='Tabla Impacto'!$D$14),"Mayor",IF(OR(Q29='Tabla Impacto'!$C$15,Q29='Tabla Impacto'!$D$15),"Catastrófico","")))))</f>
        <v>Leve</v>
      </c>
      <c r="S29" s="154">
        <f t="shared" ref="S29:S30" ca="1" si="38">IF(R29="","",IF(R29="Leve",0.2,IF(R29="Menor",0.4,IF(R29="Moderado",0.6,IF(R29="Mayor",0.8,IF(R29="Catastrófico",1,))))))</f>
        <v>0.2</v>
      </c>
      <c r="T29" s="156" t="str">
        <f t="shared" ref="T29:T30" ca="1" si="39">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Bajo</v>
      </c>
      <c r="U29" s="151">
        <v>2</v>
      </c>
      <c r="V29" s="152" t="s">
        <v>199</v>
      </c>
      <c r="W29" s="157" t="s">
        <v>115</v>
      </c>
      <c r="X29" s="157" t="s">
        <v>166</v>
      </c>
      <c r="Y29" s="158" t="str">
        <f t="shared" ref="Y29:Y30" si="40">IF(AND(W29="Preventivo",X29="Automático"),"50%",IF(AND(W29="Preventivo",X29="Manual"),"40%",IF(AND(W29="Detectivo",X29="Automático"),"40%",IF(AND(W29="Detectivo",X29="Manual"),"30%",IF(AND(W29="Correctivo",X29="Automático"),"35%",IF(AND(W29="Correctivo",X29="Manual"),"25%",""))))))</f>
        <v>50%</v>
      </c>
      <c r="Z29" s="157" t="s">
        <v>117</v>
      </c>
      <c r="AA29" s="157" t="s">
        <v>150</v>
      </c>
      <c r="AB29" s="157" t="s">
        <v>119</v>
      </c>
      <c r="AC29" s="159">
        <f>IFERROR(IF(AND(AD28="Probabilidad",AD29="Probabilidad"),(AJ28-(+AJ28*Y29)),IF(AD29="Probabilidad",(O28-(+O28*Y29)),IF(AD29="Impacto",AJ28,""))),"")</f>
        <v>0.12</v>
      </c>
      <c r="AD29" s="159" t="str">
        <f t="shared" si="32"/>
        <v>Probabilidad</v>
      </c>
      <c r="AE29" s="160" t="s">
        <v>200</v>
      </c>
      <c r="AF29" s="160" t="s">
        <v>201</v>
      </c>
      <c r="AG29" s="160" t="s">
        <v>169</v>
      </c>
      <c r="AH29" s="161" t="s">
        <v>136</v>
      </c>
      <c r="AI29" s="162" t="str">
        <f t="shared" si="33"/>
        <v>Muy Baja</v>
      </c>
      <c r="AJ29" s="163">
        <f t="shared" si="34"/>
        <v>0.12</v>
      </c>
      <c r="AK29" s="162" t="str">
        <f t="shared" ca="1" si="35"/>
        <v>Leve</v>
      </c>
      <c r="AL29" s="163">
        <f ca="1">IFERROR(IF(AND(AD28="Impacto",AD29="Impacto"),(AL28-(+AL28*Y29)),IF(AD29="Impacto",($S$5-(+$S$5*AD29)),IF(AD29="Probabilidad",AL28,""))),"")</f>
        <v>0.2</v>
      </c>
      <c r="AM29" s="164" t="str">
        <f ca="1">IFERROR(IF(OR(AND(AI29="Muy Baja",AK29="Leve"),AND(AI29="Muy Baja",AK29="Menor"),AND(AI29="Baja",AK29="Leve")),"Bajo",IF(OR(AND(AI29="Muy baja",AK29="Moderado"),AND(AI29="Baja",AK29="Menor"),AND(AI29="Baja",AK29="Moderado"),AND(AI29="Media",AK29="Leve"),AND(AI29="Media",AK29="Menor"),AND(AI29="Media",AK29="Moderado"),AND(AI29="Alta",AK29="Leve"),AND(AI29="Alta",AK29="Menor")),"Moderado",IF(OR(AND(AI29="Muy Baja",AK29="Mayor"),AND(AI29="Baja",AK29="Mayor"),AND(AI29="Media",AK29="Mayor"),AND(AI29="Alta",AK29="Moderado"),AND(AI29="Alta",AK29="Mayor"),AND(AI29="Muy Alta",AK29="Leve"),AND(AI29="Muy Alta",AK29="Menor"),AND(AI29="Muy Alta",AK29="Moderado"),AND(AI29="Muy Alta",AK29="Mayor")),"Alto",IF(OR(AND(AI29="Muy Baja",AK29="Catastrófico"),AND(AI29="Baja",AK29="Catastrófico"),AND(AI29="Media",AK29="Catastrófico"),AND(AI29="Alta",AK29="Catastrófico"),AND(AI29="Muy Alta",AK29="Catastrófico")),"Extremo","")))),"")</f>
        <v>Bajo</v>
      </c>
      <c r="AN29" s="157" t="s">
        <v>192</v>
      </c>
      <c r="AO29" s="165" t="s">
        <v>193</v>
      </c>
      <c r="AP29" s="165" t="s">
        <v>193</v>
      </c>
      <c r="AQ29" s="152" t="s">
        <v>194</v>
      </c>
      <c r="AR29" s="152" t="s">
        <v>195</v>
      </c>
      <c r="AS29" s="152" t="s">
        <v>195</v>
      </c>
      <c r="AT29" s="165" t="s">
        <v>136</v>
      </c>
      <c r="AU29" s="165" t="s">
        <v>136</v>
      </c>
      <c r="AV29" s="165" t="s">
        <v>136</v>
      </c>
      <c r="AW29" s="165" t="s">
        <v>136</v>
      </c>
    </row>
    <row r="30" spans="1:81" ht="135" x14ac:dyDescent="0.2">
      <c r="A30" s="151">
        <v>12</v>
      </c>
      <c r="B30" s="152" t="s">
        <v>260</v>
      </c>
      <c r="C30" s="152" t="s">
        <v>555</v>
      </c>
      <c r="D30" s="152" t="s">
        <v>261</v>
      </c>
      <c r="E30" s="152" t="s">
        <v>109</v>
      </c>
      <c r="F30" s="152" t="s">
        <v>262</v>
      </c>
      <c r="G30" s="152" t="s">
        <v>253</v>
      </c>
      <c r="H30" s="152" t="s">
        <v>544</v>
      </c>
      <c r="I30" s="152" t="s">
        <v>111</v>
      </c>
      <c r="J30" s="152" t="s">
        <v>537</v>
      </c>
      <c r="K30" s="152" t="s">
        <v>112</v>
      </c>
      <c r="L30" s="152" t="s">
        <v>263</v>
      </c>
      <c r="M30" s="151" t="s">
        <v>113</v>
      </c>
      <c r="N30" s="153" t="str">
        <f t="shared" si="36"/>
        <v>Baja</v>
      </c>
      <c r="O30" s="154">
        <f t="shared" si="37"/>
        <v>0.4</v>
      </c>
      <c r="P30" s="155" t="s">
        <v>243</v>
      </c>
      <c r="Q30" s="354" t="str">
        <f ca="1">IF(NOT(ISERROR(MATCH(P30,_xlfn.ANCHORARRAY(#REF!),0))),#REF!&amp;"Por favor no seleccionar los criterios de impacto",P30)</f>
        <v xml:space="preserve">     El riesgo afecta la imagen de alguna área de la organización</v>
      </c>
      <c r="R30" s="153" t="str">
        <f ca="1">IF(OR(Q30='Tabla Impacto'!$C$11,Q30='Tabla Impacto'!$D$11),"Leve",IF(OR(Q30='Tabla Impacto'!$C$12,Q30='Tabla Impacto'!$D$12),"Menor",IF(OR(Q30='Tabla Impacto'!$C$13,Q30='Tabla Impacto'!$D$13),"Moderado",IF(OR(Q30='Tabla Impacto'!$C$14,Q30='Tabla Impacto'!$D$14),"Mayor",IF(OR(Q30='Tabla Impacto'!$C$15,Q30='Tabla Impacto'!$D$15),"Catastrófico","")))))</f>
        <v>Leve</v>
      </c>
      <c r="S30" s="154">
        <f t="shared" ca="1" si="38"/>
        <v>0.2</v>
      </c>
      <c r="T30" s="156" t="str">
        <f t="shared" ca="1" si="39"/>
        <v>Bajo</v>
      </c>
      <c r="U30" s="151">
        <v>3</v>
      </c>
      <c r="V30" s="152" t="s">
        <v>207</v>
      </c>
      <c r="W30" s="157" t="s">
        <v>115</v>
      </c>
      <c r="X30" s="157" t="s">
        <v>166</v>
      </c>
      <c r="Y30" s="158" t="str">
        <f t="shared" si="40"/>
        <v>50%</v>
      </c>
      <c r="Z30" s="157" t="s">
        <v>117</v>
      </c>
      <c r="AA30" s="157" t="s">
        <v>150</v>
      </c>
      <c r="AB30" s="157" t="s">
        <v>119</v>
      </c>
      <c r="AC30" s="159">
        <f>IFERROR(IF(AND(AD29="Probabilidad",AD30="Probabilidad"),(AJ29-(+AJ29*Y30)),IF(AND(AD29="Impacto",AD30="Probabilidad"),(Y29-(+Y29*Y30)),IF(AD30="Impacto",AD29,""))),"")</f>
        <v>0.06</v>
      </c>
      <c r="AD30" s="159" t="str">
        <f t="shared" si="32"/>
        <v>Probabilidad</v>
      </c>
      <c r="AE30" s="160" t="s">
        <v>200</v>
      </c>
      <c r="AF30" s="160" t="s">
        <v>201</v>
      </c>
      <c r="AG30" s="160" t="s">
        <v>169</v>
      </c>
      <c r="AH30" s="161" t="s">
        <v>136</v>
      </c>
      <c r="AI30" s="162" t="str">
        <f t="shared" si="33"/>
        <v>Muy Baja</v>
      </c>
      <c r="AJ30" s="163">
        <f t="shared" si="34"/>
        <v>0.06</v>
      </c>
      <c r="AK30" s="162" t="str">
        <f t="shared" ca="1" si="35"/>
        <v>Leve</v>
      </c>
      <c r="AL30" s="163">
        <f ca="1">IFERROR(IF(AND(AD29="Impacto",AD30="Impacto"),(AL29-(+AL29*Y30)),IF(AND(AD29="Probabilidad",AD30="Impacto"),(AL28-(+AL28*Y30)),IF(AD30="Probabilidad",AL29,""))),"")</f>
        <v>0.2</v>
      </c>
      <c r="AM30" s="164" t="str">
        <f ca="1">IFERROR(IF(OR(AND(AI30="Muy Baja",AK30="Leve"),AND(AI30="Muy Baja",AK30="Menor"),AND(AI30="Baja",AK30="Leve")),"Bajo",IF(OR(AND(AI30="Muy baja",AK30="Moderado"),AND(AI30="Baja",AK30="Menor"),AND(AI30="Baja",AK30="Moderado"),AND(AI30="Media",AK30="Leve"),AND(AI30="Media",AK30="Menor"),AND(AI30="Media",AK30="Moderado"),AND(AI30="Alta",AK30="Leve"),AND(AI30="Alta",AK30="Menor")),"Moderado",IF(OR(AND(AI30="Muy Baja",AK30="Mayor"),AND(AI30="Baja",AK30="Mayor"),AND(AI30="Media",AK30="Mayor"),AND(AI30="Alta",AK30="Moderado"),AND(AI30="Alta",AK30="Mayor"),AND(AI30="Muy Alta",AK30="Leve"),AND(AI30="Muy Alta",AK30="Menor"),AND(AI30="Muy Alta",AK30="Moderado"),AND(AI30="Muy Alta",AK30="Mayor")),"Alto",IF(OR(AND(AI30="Muy Baja",AK30="Catastrófico"),AND(AI30="Baja",AK30="Catastrófico"),AND(AI30="Media",AK30="Catastrófico"),AND(AI30="Alta",AK30="Catastrófico"),AND(AI30="Muy Alta",AK30="Catastrófico")),"Extremo","")))),"")</f>
        <v>Bajo</v>
      </c>
      <c r="AN30" s="157" t="s">
        <v>192</v>
      </c>
      <c r="AO30" s="165" t="s">
        <v>193</v>
      </c>
      <c r="AP30" s="165" t="s">
        <v>193</v>
      </c>
      <c r="AQ30" s="152" t="s">
        <v>194</v>
      </c>
      <c r="AR30" s="152" t="s">
        <v>195</v>
      </c>
      <c r="AS30" s="152" t="s">
        <v>195</v>
      </c>
      <c r="AT30" s="165" t="s">
        <v>136</v>
      </c>
      <c r="AU30" s="165" t="s">
        <v>136</v>
      </c>
      <c r="AV30" s="165" t="s">
        <v>136</v>
      </c>
      <c r="AW30" s="165" t="s">
        <v>136</v>
      </c>
    </row>
  </sheetData>
  <dataConsolidate/>
  <mergeCells count="10">
    <mergeCell ref="A1:AW1"/>
    <mergeCell ref="Q19:Q22"/>
    <mergeCell ref="Q23:Q25"/>
    <mergeCell ref="Q28:Q30"/>
    <mergeCell ref="Q5:Q6"/>
    <mergeCell ref="Q7:Q8"/>
    <mergeCell ref="Q9:Q11"/>
    <mergeCell ref="Q12:Q13"/>
    <mergeCell ref="Q14:Q16"/>
    <mergeCell ref="Q17:Q18"/>
  </mergeCells>
  <conditionalFormatting sqref="AI14:AI16 N16 AI23:AI25">
    <cfRule type="cellIs" dxfId="488" priority="666" operator="equal">
      <formula>"Muy Alta"</formula>
    </cfRule>
    <cfRule type="cellIs" dxfId="487" priority="667" operator="equal">
      <formula>"Alta"</formula>
    </cfRule>
    <cfRule type="cellIs" dxfId="486" priority="668" operator="equal">
      <formula>"Media"</formula>
    </cfRule>
    <cfRule type="cellIs" dxfId="485" priority="669" operator="equal">
      <formula>"Baja"</formula>
    </cfRule>
    <cfRule type="cellIs" dxfId="484" priority="670" operator="equal">
      <formula>"Muy Baja"</formula>
    </cfRule>
  </conditionalFormatting>
  <conditionalFormatting sqref="R5 R7 R9 R12 R19 R14:R17 AK5:AK25">
    <cfRule type="cellIs" dxfId="483" priority="661" operator="equal">
      <formula>"Catastrófico"</formula>
    </cfRule>
    <cfRule type="cellIs" dxfId="482" priority="662" operator="equal">
      <formula>"Mayor"</formula>
    </cfRule>
    <cfRule type="cellIs" dxfId="481" priority="663" operator="equal">
      <formula>"Moderado"</formula>
    </cfRule>
    <cfRule type="cellIs" dxfId="480" priority="664" operator="equal">
      <formula>"Menor"</formula>
    </cfRule>
    <cfRule type="cellIs" dxfId="479" priority="665" operator="equal">
      <formula>"Leve"</formula>
    </cfRule>
  </conditionalFormatting>
  <conditionalFormatting sqref="T15:T16">
    <cfRule type="cellIs" dxfId="478" priority="657" operator="equal">
      <formula>"Extremo"</formula>
    </cfRule>
    <cfRule type="cellIs" dxfId="477" priority="658" operator="equal">
      <formula>"Alto"</formula>
    </cfRule>
    <cfRule type="cellIs" dxfId="476" priority="659" operator="equal">
      <formula>"Moderado"</formula>
    </cfRule>
    <cfRule type="cellIs" dxfId="475" priority="660" operator="equal">
      <formula>"Bajo"</formula>
    </cfRule>
  </conditionalFormatting>
  <conditionalFormatting sqref="T5">
    <cfRule type="cellIs" dxfId="474" priority="639" operator="equal">
      <formula>"Extremo"</formula>
    </cfRule>
    <cfRule type="cellIs" dxfId="473" priority="640" operator="equal">
      <formula>"Alto"</formula>
    </cfRule>
    <cfRule type="cellIs" dxfId="472" priority="641" operator="equal">
      <formula>"Moderado"</formula>
    </cfRule>
    <cfRule type="cellIs" dxfId="471" priority="642" operator="equal">
      <formula>"Bajo"</formula>
    </cfRule>
  </conditionalFormatting>
  <conditionalFormatting sqref="T7">
    <cfRule type="cellIs" dxfId="470" priority="635" operator="equal">
      <formula>"Extremo"</formula>
    </cfRule>
    <cfRule type="cellIs" dxfId="469" priority="636" operator="equal">
      <formula>"Alto"</formula>
    </cfRule>
    <cfRule type="cellIs" dxfId="468" priority="637" operator="equal">
      <formula>"Moderado"</formula>
    </cfRule>
    <cfRule type="cellIs" dxfId="467" priority="638" operator="equal">
      <formula>"Bajo"</formula>
    </cfRule>
  </conditionalFormatting>
  <conditionalFormatting sqref="AI7:AI8">
    <cfRule type="cellIs" dxfId="466" priority="630" operator="equal">
      <formula>"Muy Alta"</formula>
    </cfRule>
    <cfRule type="cellIs" dxfId="465" priority="631" operator="equal">
      <formula>"Alta"</formula>
    </cfRule>
    <cfRule type="cellIs" dxfId="464" priority="632" operator="equal">
      <formula>"Media"</formula>
    </cfRule>
    <cfRule type="cellIs" dxfId="463" priority="633" operator="equal">
      <formula>"Baja"</formula>
    </cfRule>
    <cfRule type="cellIs" dxfId="462" priority="634" operator="equal">
      <formula>"Muy Baja"</formula>
    </cfRule>
  </conditionalFormatting>
  <conditionalFormatting sqref="AK7:AK8">
    <cfRule type="cellIs" dxfId="461" priority="625" operator="equal">
      <formula>"Catastrófico"</formula>
    </cfRule>
    <cfRule type="cellIs" dxfId="460" priority="626" operator="equal">
      <formula>"Mayor"</formula>
    </cfRule>
    <cfRule type="cellIs" dxfId="459" priority="627" operator="equal">
      <formula>"Moderado"</formula>
    </cfRule>
    <cfRule type="cellIs" dxfId="458" priority="628" operator="equal">
      <formula>"Menor"</formula>
    </cfRule>
    <cfRule type="cellIs" dxfId="457" priority="629" operator="equal">
      <formula>"Leve"</formula>
    </cfRule>
  </conditionalFormatting>
  <conditionalFormatting sqref="T9">
    <cfRule type="cellIs" dxfId="456" priority="621" operator="equal">
      <formula>"Extremo"</formula>
    </cfRule>
    <cfRule type="cellIs" dxfId="455" priority="622" operator="equal">
      <formula>"Alto"</formula>
    </cfRule>
    <cfRule type="cellIs" dxfId="454" priority="623" operator="equal">
      <formula>"Moderado"</formula>
    </cfRule>
    <cfRule type="cellIs" dxfId="453" priority="624" operator="equal">
      <formula>"Bajo"</formula>
    </cfRule>
  </conditionalFormatting>
  <conditionalFormatting sqref="AI9:AI11">
    <cfRule type="cellIs" dxfId="452" priority="616" operator="equal">
      <formula>"Muy Alta"</formula>
    </cfRule>
    <cfRule type="cellIs" dxfId="451" priority="617" operator="equal">
      <formula>"Alta"</formula>
    </cfRule>
    <cfRule type="cellIs" dxfId="450" priority="618" operator="equal">
      <formula>"Media"</formula>
    </cfRule>
    <cfRule type="cellIs" dxfId="449" priority="619" operator="equal">
      <formula>"Baja"</formula>
    </cfRule>
    <cfRule type="cellIs" dxfId="448" priority="620" operator="equal">
      <formula>"Muy Baja"</formula>
    </cfRule>
  </conditionalFormatting>
  <conditionalFormatting sqref="AK9:AK11">
    <cfRule type="cellIs" dxfId="447" priority="611" operator="equal">
      <formula>"Catastrófico"</formula>
    </cfRule>
    <cfRule type="cellIs" dxfId="446" priority="612" operator="equal">
      <formula>"Mayor"</formula>
    </cfRule>
    <cfRule type="cellIs" dxfId="445" priority="613" operator="equal">
      <formula>"Moderado"</formula>
    </cfRule>
    <cfRule type="cellIs" dxfId="444" priority="614" operator="equal">
      <formula>"Menor"</formula>
    </cfRule>
    <cfRule type="cellIs" dxfId="443" priority="615" operator="equal">
      <formula>"Leve"</formula>
    </cfRule>
  </conditionalFormatting>
  <conditionalFormatting sqref="T12">
    <cfRule type="cellIs" dxfId="442" priority="607" operator="equal">
      <formula>"Extremo"</formula>
    </cfRule>
    <cfRule type="cellIs" dxfId="441" priority="608" operator="equal">
      <formula>"Alto"</formula>
    </cfRule>
    <cfRule type="cellIs" dxfId="440" priority="609" operator="equal">
      <formula>"Moderado"</formula>
    </cfRule>
    <cfRule type="cellIs" dxfId="439" priority="610" operator="equal">
      <formula>"Bajo"</formula>
    </cfRule>
  </conditionalFormatting>
  <conditionalFormatting sqref="AI12:AI13">
    <cfRule type="cellIs" dxfId="438" priority="602" operator="equal">
      <formula>"Muy Alta"</formula>
    </cfRule>
    <cfRule type="cellIs" dxfId="437" priority="603" operator="equal">
      <formula>"Alta"</formula>
    </cfRule>
    <cfRule type="cellIs" dxfId="436" priority="604" operator="equal">
      <formula>"Media"</formula>
    </cfRule>
    <cfRule type="cellIs" dxfId="435" priority="605" operator="equal">
      <formula>"Baja"</formula>
    </cfRule>
    <cfRule type="cellIs" dxfId="434" priority="606" operator="equal">
      <formula>"Muy Baja"</formula>
    </cfRule>
  </conditionalFormatting>
  <conditionalFormatting sqref="AK12:AK13">
    <cfRule type="cellIs" dxfId="433" priority="597" operator="equal">
      <formula>"Catastrófico"</formula>
    </cfRule>
    <cfRule type="cellIs" dxfId="432" priority="598" operator="equal">
      <formula>"Mayor"</formula>
    </cfRule>
    <cfRule type="cellIs" dxfId="431" priority="599" operator="equal">
      <formula>"Moderado"</formula>
    </cfRule>
    <cfRule type="cellIs" dxfId="430" priority="600" operator="equal">
      <formula>"Menor"</formula>
    </cfRule>
    <cfRule type="cellIs" dxfId="429" priority="601" operator="equal">
      <formula>"Leve"</formula>
    </cfRule>
  </conditionalFormatting>
  <conditionalFormatting sqref="T14">
    <cfRule type="cellIs" dxfId="428" priority="593" operator="equal">
      <formula>"Extremo"</formula>
    </cfRule>
    <cfRule type="cellIs" dxfId="427" priority="594" operator="equal">
      <formula>"Alto"</formula>
    </cfRule>
    <cfRule type="cellIs" dxfId="426" priority="595" operator="equal">
      <formula>"Moderado"</formula>
    </cfRule>
    <cfRule type="cellIs" dxfId="425" priority="596" operator="equal">
      <formula>"Bajo"</formula>
    </cfRule>
  </conditionalFormatting>
  <conditionalFormatting sqref="T17">
    <cfRule type="cellIs" dxfId="424" priority="589" operator="equal">
      <formula>"Extremo"</formula>
    </cfRule>
    <cfRule type="cellIs" dxfId="423" priority="590" operator="equal">
      <formula>"Alto"</formula>
    </cfRule>
    <cfRule type="cellIs" dxfId="422" priority="591" operator="equal">
      <formula>"Moderado"</formula>
    </cfRule>
    <cfRule type="cellIs" dxfId="421" priority="592" operator="equal">
      <formula>"Bajo"</formula>
    </cfRule>
  </conditionalFormatting>
  <conditionalFormatting sqref="AI17:AI18">
    <cfRule type="cellIs" dxfId="420" priority="584" operator="equal">
      <formula>"Muy Alta"</formula>
    </cfRule>
    <cfRule type="cellIs" dxfId="419" priority="585" operator="equal">
      <formula>"Alta"</formula>
    </cfRule>
    <cfRule type="cellIs" dxfId="418" priority="586" operator="equal">
      <formula>"Media"</formula>
    </cfRule>
    <cfRule type="cellIs" dxfId="417" priority="587" operator="equal">
      <formula>"Baja"</formula>
    </cfRule>
    <cfRule type="cellIs" dxfId="416" priority="588" operator="equal">
      <formula>"Muy Baja"</formula>
    </cfRule>
  </conditionalFormatting>
  <conditionalFormatting sqref="AK17:AK18">
    <cfRule type="cellIs" dxfId="415" priority="579" operator="equal">
      <formula>"Catastrófico"</formula>
    </cfRule>
    <cfRule type="cellIs" dxfId="414" priority="580" operator="equal">
      <formula>"Mayor"</formula>
    </cfRule>
    <cfRule type="cellIs" dxfId="413" priority="581" operator="equal">
      <formula>"Moderado"</formula>
    </cfRule>
    <cfRule type="cellIs" dxfId="412" priority="582" operator="equal">
      <formula>"Menor"</formula>
    </cfRule>
    <cfRule type="cellIs" dxfId="411" priority="583" operator="equal">
      <formula>"Leve"</formula>
    </cfRule>
  </conditionalFormatting>
  <conditionalFormatting sqref="T19">
    <cfRule type="cellIs" dxfId="410" priority="575" operator="equal">
      <formula>"Extremo"</formula>
    </cfRule>
    <cfRule type="cellIs" dxfId="409" priority="576" operator="equal">
      <formula>"Alto"</formula>
    </cfRule>
    <cfRule type="cellIs" dxfId="408" priority="577" operator="equal">
      <formula>"Moderado"</formula>
    </cfRule>
    <cfRule type="cellIs" dxfId="407" priority="578" operator="equal">
      <formula>"Bajo"</formula>
    </cfRule>
  </conditionalFormatting>
  <conditionalFormatting sqref="AI19:AI22">
    <cfRule type="cellIs" dxfId="406" priority="570" operator="equal">
      <formula>"Muy Alta"</formula>
    </cfRule>
    <cfRule type="cellIs" dxfId="405" priority="571" operator="equal">
      <formula>"Alta"</formula>
    </cfRule>
    <cfRule type="cellIs" dxfId="404" priority="572" operator="equal">
      <formula>"Media"</formula>
    </cfRule>
    <cfRule type="cellIs" dxfId="403" priority="573" operator="equal">
      <formula>"Baja"</formula>
    </cfRule>
    <cfRule type="cellIs" dxfId="402" priority="574" operator="equal">
      <formula>"Muy Baja"</formula>
    </cfRule>
  </conditionalFormatting>
  <conditionalFormatting sqref="AK19:AK22">
    <cfRule type="cellIs" dxfId="401" priority="565" operator="equal">
      <formula>"Catastrófico"</formula>
    </cfRule>
    <cfRule type="cellIs" dxfId="400" priority="566" operator="equal">
      <formula>"Mayor"</formula>
    </cfRule>
    <cfRule type="cellIs" dxfId="399" priority="567" operator="equal">
      <formula>"Moderado"</formula>
    </cfRule>
    <cfRule type="cellIs" dxfId="398" priority="568" operator="equal">
      <formula>"Menor"</formula>
    </cfRule>
    <cfRule type="cellIs" dxfId="397" priority="569" operator="equal">
      <formula>"Leve"</formula>
    </cfRule>
  </conditionalFormatting>
  <conditionalFormatting sqref="Q5:Q25">
    <cfRule type="containsText" dxfId="396" priority="550" operator="containsText" text="❌">
      <formula>NOT(ISERROR(SEARCH("❌",Q5)))</formula>
    </cfRule>
  </conditionalFormatting>
  <conditionalFormatting sqref="N5">
    <cfRule type="cellIs" dxfId="395" priority="545" operator="equal">
      <formula>"Muy Alta"</formula>
    </cfRule>
    <cfRule type="cellIs" dxfId="394" priority="546" operator="equal">
      <formula>"Alta"</formula>
    </cfRule>
    <cfRule type="cellIs" dxfId="393" priority="547" operator="equal">
      <formula>"Media"</formula>
    </cfRule>
    <cfRule type="cellIs" dxfId="392" priority="548" operator="equal">
      <formula>"Baja"</formula>
    </cfRule>
    <cfRule type="cellIs" dxfId="391" priority="549" operator="equal">
      <formula>"Muy Baja"</formula>
    </cfRule>
  </conditionalFormatting>
  <conditionalFormatting sqref="N7">
    <cfRule type="cellIs" dxfId="390" priority="540" operator="equal">
      <formula>"Muy Alta"</formula>
    </cfRule>
    <cfRule type="cellIs" dxfId="389" priority="541" operator="equal">
      <formula>"Alta"</formula>
    </cfRule>
    <cfRule type="cellIs" dxfId="388" priority="542" operator="equal">
      <formula>"Media"</formula>
    </cfRule>
    <cfRule type="cellIs" dxfId="387" priority="543" operator="equal">
      <formula>"Baja"</formula>
    </cfRule>
    <cfRule type="cellIs" dxfId="386" priority="544" operator="equal">
      <formula>"Muy Baja"</formula>
    </cfRule>
  </conditionalFormatting>
  <conditionalFormatting sqref="N9">
    <cfRule type="cellIs" dxfId="385" priority="535" operator="equal">
      <formula>"Muy Alta"</formula>
    </cfRule>
    <cfRule type="cellIs" dxfId="384" priority="536" operator="equal">
      <formula>"Alta"</formula>
    </cfRule>
    <cfRule type="cellIs" dxfId="383" priority="537" operator="equal">
      <formula>"Media"</formula>
    </cfRule>
    <cfRule type="cellIs" dxfId="382" priority="538" operator="equal">
      <formula>"Baja"</formula>
    </cfRule>
    <cfRule type="cellIs" dxfId="381" priority="539" operator="equal">
      <formula>"Muy Baja"</formula>
    </cfRule>
  </conditionalFormatting>
  <conditionalFormatting sqref="N12">
    <cfRule type="cellIs" dxfId="380" priority="530" operator="equal">
      <formula>"Muy Alta"</formula>
    </cfRule>
    <cfRule type="cellIs" dxfId="379" priority="531" operator="equal">
      <formula>"Alta"</formula>
    </cfRule>
    <cfRule type="cellIs" dxfId="378" priority="532" operator="equal">
      <formula>"Media"</formula>
    </cfRule>
    <cfRule type="cellIs" dxfId="377" priority="533" operator="equal">
      <formula>"Baja"</formula>
    </cfRule>
    <cfRule type="cellIs" dxfId="376" priority="534" operator="equal">
      <formula>"Muy Baja"</formula>
    </cfRule>
  </conditionalFormatting>
  <conditionalFormatting sqref="N14">
    <cfRule type="cellIs" dxfId="375" priority="525" operator="equal">
      <formula>"Muy Alta"</formula>
    </cfRule>
    <cfRule type="cellIs" dxfId="374" priority="526" operator="equal">
      <formula>"Alta"</formula>
    </cfRule>
    <cfRule type="cellIs" dxfId="373" priority="527" operator="equal">
      <formula>"Media"</formula>
    </cfRule>
    <cfRule type="cellIs" dxfId="372" priority="528" operator="equal">
      <formula>"Baja"</formula>
    </cfRule>
    <cfRule type="cellIs" dxfId="371" priority="529" operator="equal">
      <formula>"Muy Baja"</formula>
    </cfRule>
  </conditionalFormatting>
  <conditionalFormatting sqref="N17">
    <cfRule type="cellIs" dxfId="370" priority="520" operator="equal">
      <formula>"Muy Alta"</formula>
    </cfRule>
    <cfRule type="cellIs" dxfId="369" priority="521" operator="equal">
      <formula>"Alta"</formula>
    </cfRule>
    <cfRule type="cellIs" dxfId="368" priority="522" operator="equal">
      <formula>"Media"</formula>
    </cfRule>
    <cfRule type="cellIs" dxfId="367" priority="523" operator="equal">
      <formula>"Baja"</formula>
    </cfRule>
    <cfRule type="cellIs" dxfId="366" priority="524" operator="equal">
      <formula>"Muy Baja"</formula>
    </cfRule>
  </conditionalFormatting>
  <conditionalFormatting sqref="N19">
    <cfRule type="cellIs" dxfId="365" priority="515" operator="equal">
      <formula>"Muy Alta"</formula>
    </cfRule>
    <cfRule type="cellIs" dxfId="364" priority="516" operator="equal">
      <formula>"Alta"</formula>
    </cfRule>
    <cfRule type="cellIs" dxfId="363" priority="517" operator="equal">
      <formula>"Media"</formula>
    </cfRule>
    <cfRule type="cellIs" dxfId="362" priority="518" operator="equal">
      <formula>"Baja"</formula>
    </cfRule>
    <cfRule type="cellIs" dxfId="361" priority="519" operator="equal">
      <formula>"Muy Baja"</formula>
    </cfRule>
  </conditionalFormatting>
  <conditionalFormatting sqref="AI5:AI6">
    <cfRule type="cellIs" dxfId="360" priority="505" operator="equal">
      <formula>"Muy Alta"</formula>
    </cfRule>
    <cfRule type="cellIs" dxfId="359" priority="506" operator="equal">
      <formula>"Alta"</formula>
    </cfRule>
    <cfRule type="cellIs" dxfId="358" priority="507" operator="equal">
      <formula>"Media"</formula>
    </cfRule>
    <cfRule type="cellIs" dxfId="357" priority="508" operator="equal">
      <formula>"Baja"</formula>
    </cfRule>
    <cfRule type="cellIs" dxfId="356" priority="509" operator="equal">
      <formula>"Muy Baja"</formula>
    </cfRule>
  </conditionalFormatting>
  <conditionalFormatting sqref="AK5:AK6">
    <cfRule type="cellIs" dxfId="355" priority="500" operator="equal">
      <formula>"Catastrófico"</formula>
    </cfRule>
    <cfRule type="cellIs" dxfId="354" priority="501" operator="equal">
      <formula>"Mayor"</formula>
    </cfRule>
    <cfRule type="cellIs" dxfId="353" priority="502" operator="equal">
      <formula>"Moderado"</formula>
    </cfRule>
    <cfRule type="cellIs" dxfId="352" priority="503" operator="equal">
      <formula>"Menor"</formula>
    </cfRule>
    <cfRule type="cellIs" dxfId="351" priority="504" operator="equal">
      <formula>"Leve"</formula>
    </cfRule>
  </conditionalFormatting>
  <conditionalFormatting sqref="AM5">
    <cfRule type="cellIs" dxfId="350" priority="496" operator="equal">
      <formula>"Extremo"</formula>
    </cfRule>
    <cfRule type="cellIs" dxfId="349" priority="497" operator="equal">
      <formula>"Alto"</formula>
    </cfRule>
    <cfRule type="cellIs" dxfId="348" priority="498" operator="equal">
      <formula>"Moderado"</formula>
    </cfRule>
    <cfRule type="cellIs" dxfId="347" priority="499" operator="equal">
      <formula>"Bajo"</formula>
    </cfRule>
  </conditionalFormatting>
  <conditionalFormatting sqref="AM6">
    <cfRule type="cellIs" dxfId="346" priority="492" operator="equal">
      <formula>"Extremo"</formula>
    </cfRule>
    <cfRule type="cellIs" dxfId="345" priority="493" operator="equal">
      <formula>"Alto"</formula>
    </cfRule>
    <cfRule type="cellIs" dxfId="344" priority="494" operator="equal">
      <formula>"Moderado"</formula>
    </cfRule>
    <cfRule type="cellIs" dxfId="343" priority="495" operator="equal">
      <formula>"Bajo"</formula>
    </cfRule>
  </conditionalFormatting>
  <conditionalFormatting sqref="AM7">
    <cfRule type="cellIs" dxfId="342" priority="488" operator="equal">
      <formula>"Extremo"</formula>
    </cfRule>
    <cfRule type="cellIs" dxfId="341" priority="489" operator="equal">
      <formula>"Alto"</formula>
    </cfRule>
    <cfRule type="cellIs" dxfId="340" priority="490" operator="equal">
      <formula>"Moderado"</formula>
    </cfRule>
    <cfRule type="cellIs" dxfId="339" priority="491" operator="equal">
      <formula>"Bajo"</formula>
    </cfRule>
  </conditionalFormatting>
  <conditionalFormatting sqref="AM8">
    <cfRule type="cellIs" dxfId="338" priority="484" operator="equal">
      <formula>"Extremo"</formula>
    </cfRule>
    <cfRule type="cellIs" dxfId="337" priority="485" operator="equal">
      <formula>"Alto"</formula>
    </cfRule>
    <cfRule type="cellIs" dxfId="336" priority="486" operator="equal">
      <formula>"Moderado"</formula>
    </cfRule>
    <cfRule type="cellIs" dxfId="335" priority="487" operator="equal">
      <formula>"Bajo"</formula>
    </cfRule>
  </conditionalFormatting>
  <conditionalFormatting sqref="AM9">
    <cfRule type="cellIs" dxfId="334" priority="480" operator="equal">
      <formula>"Extremo"</formula>
    </cfRule>
    <cfRule type="cellIs" dxfId="333" priority="481" operator="equal">
      <formula>"Alto"</formula>
    </cfRule>
    <cfRule type="cellIs" dxfId="332" priority="482" operator="equal">
      <formula>"Moderado"</formula>
    </cfRule>
    <cfRule type="cellIs" dxfId="331" priority="483" operator="equal">
      <formula>"Bajo"</formula>
    </cfRule>
  </conditionalFormatting>
  <conditionalFormatting sqref="AM10">
    <cfRule type="cellIs" dxfId="330" priority="476" operator="equal">
      <formula>"Extremo"</formula>
    </cfRule>
    <cfRule type="cellIs" dxfId="329" priority="477" operator="equal">
      <formula>"Alto"</formula>
    </cfRule>
    <cfRule type="cellIs" dxfId="328" priority="478" operator="equal">
      <formula>"Moderado"</formula>
    </cfRule>
    <cfRule type="cellIs" dxfId="327" priority="479" operator="equal">
      <formula>"Bajo"</formula>
    </cfRule>
  </conditionalFormatting>
  <conditionalFormatting sqref="AM11">
    <cfRule type="cellIs" dxfId="326" priority="472" operator="equal">
      <formula>"Extremo"</formula>
    </cfRule>
    <cfRule type="cellIs" dxfId="325" priority="473" operator="equal">
      <formula>"Alto"</formula>
    </cfRule>
    <cfRule type="cellIs" dxfId="324" priority="474" operator="equal">
      <formula>"Moderado"</formula>
    </cfRule>
    <cfRule type="cellIs" dxfId="323" priority="475" operator="equal">
      <formula>"Bajo"</formula>
    </cfRule>
  </conditionalFormatting>
  <conditionalFormatting sqref="AM12">
    <cfRule type="cellIs" dxfId="322" priority="468" operator="equal">
      <formula>"Extremo"</formula>
    </cfRule>
    <cfRule type="cellIs" dxfId="321" priority="469" operator="equal">
      <formula>"Alto"</formula>
    </cfRule>
    <cfRule type="cellIs" dxfId="320" priority="470" operator="equal">
      <formula>"Moderado"</formula>
    </cfRule>
    <cfRule type="cellIs" dxfId="319" priority="471" operator="equal">
      <formula>"Bajo"</formula>
    </cfRule>
  </conditionalFormatting>
  <conditionalFormatting sqref="AM13">
    <cfRule type="cellIs" dxfId="318" priority="464" operator="equal">
      <formula>"Extremo"</formula>
    </cfRule>
    <cfRule type="cellIs" dxfId="317" priority="465" operator="equal">
      <formula>"Alto"</formula>
    </cfRule>
    <cfRule type="cellIs" dxfId="316" priority="466" operator="equal">
      <formula>"Moderado"</formula>
    </cfRule>
    <cfRule type="cellIs" dxfId="315" priority="467" operator="equal">
      <formula>"Bajo"</formula>
    </cfRule>
  </conditionalFormatting>
  <conditionalFormatting sqref="AM14 AM16">
    <cfRule type="cellIs" dxfId="314" priority="460" operator="equal">
      <formula>"Extremo"</formula>
    </cfRule>
    <cfRule type="cellIs" dxfId="313" priority="461" operator="equal">
      <formula>"Alto"</formula>
    </cfRule>
    <cfRule type="cellIs" dxfId="312" priority="462" operator="equal">
      <formula>"Moderado"</formula>
    </cfRule>
    <cfRule type="cellIs" dxfId="311" priority="463" operator="equal">
      <formula>"Bajo"</formula>
    </cfRule>
  </conditionalFormatting>
  <conditionalFormatting sqref="AM15:AM16">
    <cfRule type="cellIs" dxfId="310" priority="456" operator="equal">
      <formula>"Extremo"</formula>
    </cfRule>
    <cfRule type="cellIs" dxfId="309" priority="457" operator="equal">
      <formula>"Alto"</formula>
    </cfRule>
    <cfRule type="cellIs" dxfId="308" priority="458" operator="equal">
      <formula>"Moderado"</formula>
    </cfRule>
    <cfRule type="cellIs" dxfId="307" priority="459" operator="equal">
      <formula>"Bajo"</formula>
    </cfRule>
  </conditionalFormatting>
  <conditionalFormatting sqref="AM17">
    <cfRule type="cellIs" dxfId="306" priority="452" operator="equal">
      <formula>"Extremo"</formula>
    </cfRule>
    <cfRule type="cellIs" dxfId="305" priority="453" operator="equal">
      <formula>"Alto"</formula>
    </cfRule>
    <cfRule type="cellIs" dxfId="304" priority="454" operator="equal">
      <formula>"Moderado"</formula>
    </cfRule>
    <cfRule type="cellIs" dxfId="303" priority="455" operator="equal">
      <formula>"Bajo"</formula>
    </cfRule>
  </conditionalFormatting>
  <conditionalFormatting sqref="AM18">
    <cfRule type="cellIs" dxfId="302" priority="448" operator="equal">
      <formula>"Extremo"</formula>
    </cfRule>
    <cfRule type="cellIs" dxfId="301" priority="449" operator="equal">
      <formula>"Alto"</formula>
    </cfRule>
    <cfRule type="cellIs" dxfId="300" priority="450" operator="equal">
      <formula>"Moderado"</formula>
    </cfRule>
    <cfRule type="cellIs" dxfId="299" priority="451" operator="equal">
      <formula>"Bajo"</formula>
    </cfRule>
  </conditionalFormatting>
  <conditionalFormatting sqref="AM19 AM22">
    <cfRule type="cellIs" dxfId="298" priority="444" operator="equal">
      <formula>"Extremo"</formula>
    </cfRule>
    <cfRule type="cellIs" dxfId="297" priority="445" operator="equal">
      <formula>"Alto"</formula>
    </cfRule>
    <cfRule type="cellIs" dxfId="296" priority="446" operator="equal">
      <formula>"Moderado"</formula>
    </cfRule>
    <cfRule type="cellIs" dxfId="295" priority="447" operator="equal">
      <formula>"Bajo"</formula>
    </cfRule>
  </conditionalFormatting>
  <conditionalFormatting sqref="AM20 AM22">
    <cfRule type="cellIs" dxfId="294" priority="440" operator="equal">
      <formula>"Extremo"</formula>
    </cfRule>
    <cfRule type="cellIs" dxfId="293" priority="441" operator="equal">
      <formula>"Alto"</formula>
    </cfRule>
    <cfRule type="cellIs" dxfId="292" priority="442" operator="equal">
      <formula>"Moderado"</formula>
    </cfRule>
    <cfRule type="cellIs" dxfId="291" priority="443" operator="equal">
      <formula>"Bajo"</formula>
    </cfRule>
  </conditionalFormatting>
  <conditionalFormatting sqref="AM21">
    <cfRule type="cellIs" dxfId="290" priority="436" operator="equal">
      <formula>"Extremo"</formula>
    </cfRule>
    <cfRule type="cellIs" dxfId="289" priority="437" operator="equal">
      <formula>"Alto"</formula>
    </cfRule>
    <cfRule type="cellIs" dxfId="288" priority="438" operator="equal">
      <formula>"Moderado"</formula>
    </cfRule>
    <cfRule type="cellIs" dxfId="287" priority="439" operator="equal">
      <formula>"Bajo"</formula>
    </cfRule>
  </conditionalFormatting>
  <conditionalFormatting sqref="R23">
    <cfRule type="cellIs" dxfId="286" priority="419" operator="equal">
      <formula>"Catastrófico"</formula>
    </cfRule>
    <cfRule type="cellIs" dxfId="285" priority="420" operator="equal">
      <formula>"Mayor"</formula>
    </cfRule>
    <cfRule type="cellIs" dxfId="284" priority="421" operator="equal">
      <formula>"Moderado"</formula>
    </cfRule>
    <cfRule type="cellIs" dxfId="283" priority="422" operator="equal">
      <formula>"Menor"</formula>
    </cfRule>
    <cfRule type="cellIs" dxfId="282" priority="423" operator="equal">
      <formula>"Leve"</formula>
    </cfRule>
  </conditionalFormatting>
  <conditionalFormatting sqref="T23">
    <cfRule type="cellIs" dxfId="281" priority="415" operator="equal">
      <formula>"Extremo"</formula>
    </cfRule>
    <cfRule type="cellIs" dxfId="280" priority="416" operator="equal">
      <formula>"Alto"</formula>
    </cfRule>
    <cfRule type="cellIs" dxfId="279" priority="417" operator="equal">
      <formula>"Moderado"</formula>
    </cfRule>
    <cfRule type="cellIs" dxfId="278" priority="418" operator="equal">
      <formula>"Bajo"</formula>
    </cfRule>
  </conditionalFormatting>
  <conditionalFormatting sqref="N23">
    <cfRule type="cellIs" dxfId="277" priority="410" operator="equal">
      <formula>"Muy Alta"</formula>
    </cfRule>
    <cfRule type="cellIs" dxfId="276" priority="411" operator="equal">
      <formula>"Alta"</formula>
    </cfRule>
    <cfRule type="cellIs" dxfId="275" priority="412" operator="equal">
      <formula>"Media"</formula>
    </cfRule>
    <cfRule type="cellIs" dxfId="274" priority="413" operator="equal">
      <formula>"Baja"</formula>
    </cfRule>
    <cfRule type="cellIs" dxfId="273" priority="414" operator="equal">
      <formula>"Muy Baja"</formula>
    </cfRule>
  </conditionalFormatting>
  <conditionalFormatting sqref="AM23">
    <cfRule type="cellIs" dxfId="272" priority="406" operator="equal">
      <formula>"Extremo"</formula>
    </cfRule>
    <cfRule type="cellIs" dxfId="271" priority="407" operator="equal">
      <formula>"Alto"</formula>
    </cfRule>
    <cfRule type="cellIs" dxfId="270" priority="408" operator="equal">
      <formula>"Moderado"</formula>
    </cfRule>
    <cfRule type="cellIs" dxfId="269" priority="409" operator="equal">
      <formula>"Bajo"</formula>
    </cfRule>
  </conditionalFormatting>
  <conditionalFormatting sqref="AM24">
    <cfRule type="cellIs" dxfId="268" priority="402" operator="equal">
      <formula>"Extremo"</formula>
    </cfRule>
    <cfRule type="cellIs" dxfId="267" priority="403" operator="equal">
      <formula>"Alto"</formula>
    </cfRule>
    <cfRule type="cellIs" dxfId="266" priority="404" operator="equal">
      <formula>"Moderado"</formula>
    </cfRule>
    <cfRule type="cellIs" dxfId="265" priority="405" operator="equal">
      <formula>"Bajo"</formula>
    </cfRule>
  </conditionalFormatting>
  <conditionalFormatting sqref="AM25">
    <cfRule type="cellIs" dxfId="264" priority="398" operator="equal">
      <formula>"Extremo"</formula>
    </cfRule>
    <cfRule type="cellIs" dxfId="263" priority="399" operator="equal">
      <formula>"Alto"</formula>
    </cfRule>
    <cfRule type="cellIs" dxfId="262" priority="400" operator="equal">
      <formula>"Moderado"</formula>
    </cfRule>
    <cfRule type="cellIs" dxfId="261" priority="401" operator="equal">
      <formula>"Bajo"</formula>
    </cfRule>
  </conditionalFormatting>
  <conditionalFormatting sqref="R26">
    <cfRule type="cellIs" dxfId="260" priority="393" operator="equal">
      <formula>"Catastrófico"</formula>
    </cfRule>
    <cfRule type="cellIs" dxfId="259" priority="394" operator="equal">
      <formula>"Mayor"</formula>
    </cfRule>
    <cfRule type="cellIs" dxfId="258" priority="395" operator="equal">
      <formula>"Moderado"</formula>
    </cfRule>
    <cfRule type="cellIs" dxfId="257" priority="396" operator="equal">
      <formula>"Menor"</formula>
    </cfRule>
    <cfRule type="cellIs" dxfId="256" priority="397" operator="equal">
      <formula>"Leve"</formula>
    </cfRule>
  </conditionalFormatting>
  <conditionalFormatting sqref="AK26">
    <cfRule type="cellIs" dxfId="255" priority="388" operator="equal">
      <formula>"Catastrófico"</formula>
    </cfRule>
    <cfRule type="cellIs" dxfId="254" priority="389" operator="equal">
      <formula>"Mayor"</formula>
    </cfRule>
    <cfRule type="cellIs" dxfId="253" priority="390" operator="equal">
      <formula>"Moderado"</formula>
    </cfRule>
    <cfRule type="cellIs" dxfId="252" priority="391" operator="equal">
      <formula>"Menor"</formula>
    </cfRule>
    <cfRule type="cellIs" dxfId="251" priority="392" operator="equal">
      <formula>"Leve"</formula>
    </cfRule>
  </conditionalFormatting>
  <conditionalFormatting sqref="T26">
    <cfRule type="cellIs" dxfId="250" priority="384" operator="equal">
      <formula>"Extremo"</formula>
    </cfRule>
    <cfRule type="cellIs" dxfId="249" priority="385" operator="equal">
      <formula>"Alto"</formula>
    </cfRule>
    <cfRule type="cellIs" dxfId="248" priority="386" operator="equal">
      <formula>"Moderado"</formula>
    </cfRule>
    <cfRule type="cellIs" dxfId="247" priority="387" operator="equal">
      <formula>"Bajo"</formula>
    </cfRule>
  </conditionalFormatting>
  <conditionalFormatting sqref="AI26">
    <cfRule type="cellIs" dxfId="246" priority="379" operator="equal">
      <formula>"Muy Alta"</formula>
    </cfRule>
    <cfRule type="cellIs" dxfId="245" priority="380" operator="equal">
      <formula>"Alta"</formula>
    </cfRule>
    <cfRule type="cellIs" dxfId="244" priority="381" operator="equal">
      <formula>"Media"</formula>
    </cfRule>
    <cfRule type="cellIs" dxfId="243" priority="382" operator="equal">
      <formula>"Baja"</formula>
    </cfRule>
    <cfRule type="cellIs" dxfId="242" priority="383" operator="equal">
      <formula>"Muy Baja"</formula>
    </cfRule>
  </conditionalFormatting>
  <conditionalFormatting sqref="AK26">
    <cfRule type="cellIs" dxfId="241" priority="374" operator="equal">
      <formula>"Catastrófico"</formula>
    </cfRule>
    <cfRule type="cellIs" dxfId="240" priority="375" operator="equal">
      <formula>"Mayor"</formula>
    </cfRule>
    <cfRule type="cellIs" dxfId="239" priority="376" operator="equal">
      <formula>"Moderado"</formula>
    </cfRule>
    <cfRule type="cellIs" dxfId="238" priority="377" operator="equal">
      <formula>"Menor"</formula>
    </cfRule>
    <cfRule type="cellIs" dxfId="237" priority="378" operator="equal">
      <formula>"Leve"</formula>
    </cfRule>
  </conditionalFormatting>
  <conditionalFormatting sqref="Q26">
    <cfRule type="containsText" dxfId="236" priority="373" operator="containsText" text="❌">
      <formula>NOT(ISERROR(SEARCH("❌",Q26)))</formula>
    </cfRule>
  </conditionalFormatting>
  <conditionalFormatting sqref="N26">
    <cfRule type="cellIs" dxfId="235" priority="368" operator="equal">
      <formula>"Muy Alta"</formula>
    </cfRule>
    <cfRule type="cellIs" dxfId="234" priority="369" operator="equal">
      <formula>"Alta"</formula>
    </cfRule>
    <cfRule type="cellIs" dxfId="233" priority="370" operator="equal">
      <formula>"Media"</formula>
    </cfRule>
    <cfRule type="cellIs" dxfId="232" priority="371" operator="equal">
      <formula>"Baja"</formula>
    </cfRule>
    <cfRule type="cellIs" dxfId="231" priority="372" operator="equal">
      <formula>"Muy Baja"</formula>
    </cfRule>
  </conditionalFormatting>
  <conditionalFormatting sqref="AM26">
    <cfRule type="cellIs" dxfId="230" priority="364" operator="equal">
      <formula>"Extremo"</formula>
    </cfRule>
    <cfRule type="cellIs" dxfId="229" priority="365" operator="equal">
      <formula>"Alto"</formula>
    </cfRule>
    <cfRule type="cellIs" dxfId="228" priority="366" operator="equal">
      <formula>"Moderado"</formula>
    </cfRule>
    <cfRule type="cellIs" dxfId="227" priority="367" operator="equal">
      <formula>"Bajo"</formula>
    </cfRule>
  </conditionalFormatting>
  <conditionalFormatting sqref="R27">
    <cfRule type="cellIs" dxfId="226" priority="279" operator="equal">
      <formula>"Catastrófico"</formula>
    </cfRule>
    <cfRule type="cellIs" dxfId="225" priority="280" operator="equal">
      <formula>"Mayor"</formula>
    </cfRule>
    <cfRule type="cellIs" dxfId="224" priority="281" operator="equal">
      <formula>"Moderado"</formula>
    </cfRule>
    <cfRule type="cellIs" dxfId="223" priority="282" operator="equal">
      <formula>"Menor"</formula>
    </cfRule>
    <cfRule type="cellIs" dxfId="222" priority="283" operator="equal">
      <formula>"Leve"</formula>
    </cfRule>
  </conditionalFormatting>
  <conditionalFormatting sqref="AK27">
    <cfRule type="cellIs" dxfId="221" priority="274" operator="equal">
      <formula>"Catastrófico"</formula>
    </cfRule>
    <cfRule type="cellIs" dxfId="220" priority="275" operator="equal">
      <formula>"Mayor"</formula>
    </cfRule>
    <cfRule type="cellIs" dxfId="219" priority="276" operator="equal">
      <formula>"Moderado"</formula>
    </cfRule>
    <cfRule type="cellIs" dxfId="218" priority="277" operator="equal">
      <formula>"Menor"</formula>
    </cfRule>
    <cfRule type="cellIs" dxfId="217" priority="278" operator="equal">
      <formula>"Leve"</formula>
    </cfRule>
  </conditionalFormatting>
  <conditionalFormatting sqref="T27">
    <cfRule type="cellIs" dxfId="216" priority="270" operator="equal">
      <formula>"Extremo"</formula>
    </cfRule>
    <cfRule type="cellIs" dxfId="215" priority="271" operator="equal">
      <formula>"Alto"</formula>
    </cfRule>
    <cfRule type="cellIs" dxfId="214" priority="272" operator="equal">
      <formula>"Moderado"</formula>
    </cfRule>
    <cfRule type="cellIs" dxfId="213" priority="273" operator="equal">
      <formula>"Bajo"</formula>
    </cfRule>
  </conditionalFormatting>
  <conditionalFormatting sqref="AI27">
    <cfRule type="cellIs" dxfId="212" priority="265" operator="equal">
      <formula>"Muy Alta"</formula>
    </cfRule>
    <cfRule type="cellIs" dxfId="211" priority="266" operator="equal">
      <formula>"Alta"</formula>
    </cfRule>
    <cfRule type="cellIs" dxfId="210" priority="267" operator="equal">
      <formula>"Media"</formula>
    </cfRule>
    <cfRule type="cellIs" dxfId="209" priority="268" operator="equal">
      <formula>"Baja"</formula>
    </cfRule>
    <cfRule type="cellIs" dxfId="208" priority="269" operator="equal">
      <formula>"Muy Baja"</formula>
    </cfRule>
  </conditionalFormatting>
  <conditionalFormatting sqref="AK27">
    <cfRule type="cellIs" dxfId="207" priority="260" operator="equal">
      <formula>"Catastrófico"</formula>
    </cfRule>
    <cfRule type="cellIs" dxfId="206" priority="261" operator="equal">
      <formula>"Mayor"</formula>
    </cfRule>
    <cfRule type="cellIs" dxfId="205" priority="262" operator="equal">
      <formula>"Moderado"</formula>
    </cfRule>
    <cfRule type="cellIs" dxfId="204" priority="263" operator="equal">
      <formula>"Menor"</formula>
    </cfRule>
    <cfRule type="cellIs" dxfId="203" priority="264" operator="equal">
      <formula>"Leve"</formula>
    </cfRule>
  </conditionalFormatting>
  <conditionalFormatting sqref="Q27">
    <cfRule type="containsText" dxfId="202" priority="259" operator="containsText" text="❌">
      <formula>NOT(ISERROR(SEARCH("❌",Q27)))</formula>
    </cfRule>
  </conditionalFormatting>
  <conditionalFormatting sqref="N27">
    <cfRule type="cellIs" dxfId="201" priority="254" operator="equal">
      <formula>"Muy Alta"</formula>
    </cfRule>
    <cfRule type="cellIs" dxfId="200" priority="255" operator="equal">
      <formula>"Alta"</formula>
    </cfRule>
    <cfRule type="cellIs" dxfId="199" priority="256" operator="equal">
      <formula>"Media"</formula>
    </cfRule>
    <cfRule type="cellIs" dxfId="198" priority="257" operator="equal">
      <formula>"Baja"</formula>
    </cfRule>
    <cfRule type="cellIs" dxfId="197" priority="258" operator="equal">
      <formula>"Muy Baja"</formula>
    </cfRule>
  </conditionalFormatting>
  <conditionalFormatting sqref="AM27">
    <cfRule type="cellIs" dxfId="196" priority="250" operator="equal">
      <formula>"Extremo"</formula>
    </cfRule>
    <cfRule type="cellIs" dxfId="195" priority="251" operator="equal">
      <formula>"Alto"</formula>
    </cfRule>
    <cfRule type="cellIs" dxfId="194" priority="252" operator="equal">
      <formula>"Moderado"</formula>
    </cfRule>
    <cfRule type="cellIs" dxfId="193" priority="253" operator="equal">
      <formula>"Bajo"</formula>
    </cfRule>
  </conditionalFormatting>
  <conditionalFormatting sqref="R28:R30">
    <cfRule type="cellIs" dxfId="192" priority="245" operator="equal">
      <formula>"Catastrófico"</formula>
    </cfRule>
    <cfRule type="cellIs" dxfId="191" priority="246" operator="equal">
      <formula>"Mayor"</formula>
    </cfRule>
    <cfRule type="cellIs" dxfId="190" priority="247" operator="equal">
      <formula>"Moderado"</formula>
    </cfRule>
    <cfRule type="cellIs" dxfId="189" priority="248" operator="equal">
      <formula>"Menor"</formula>
    </cfRule>
    <cfRule type="cellIs" dxfId="188" priority="249" operator="equal">
      <formula>"Leve"</formula>
    </cfRule>
  </conditionalFormatting>
  <conditionalFormatting sqref="AK28:AK30">
    <cfRule type="cellIs" dxfId="187" priority="240" operator="equal">
      <formula>"Catastrófico"</formula>
    </cfRule>
    <cfRule type="cellIs" dxfId="186" priority="241" operator="equal">
      <formula>"Mayor"</formula>
    </cfRule>
    <cfRule type="cellIs" dxfId="185" priority="242" operator="equal">
      <formula>"Moderado"</formula>
    </cfRule>
    <cfRule type="cellIs" dxfId="184" priority="243" operator="equal">
      <formula>"Menor"</formula>
    </cfRule>
    <cfRule type="cellIs" dxfId="183" priority="244" operator="equal">
      <formula>"Leve"</formula>
    </cfRule>
  </conditionalFormatting>
  <conditionalFormatting sqref="T28:T30">
    <cfRule type="cellIs" dxfId="182" priority="236" operator="equal">
      <formula>"Extremo"</formula>
    </cfRule>
    <cfRule type="cellIs" dxfId="181" priority="237" operator="equal">
      <formula>"Alto"</formula>
    </cfRule>
    <cfRule type="cellIs" dxfId="180" priority="238" operator="equal">
      <formula>"Moderado"</formula>
    </cfRule>
    <cfRule type="cellIs" dxfId="179" priority="239" operator="equal">
      <formula>"Bajo"</formula>
    </cfRule>
  </conditionalFormatting>
  <conditionalFormatting sqref="AI28:AI30">
    <cfRule type="cellIs" dxfId="178" priority="231" operator="equal">
      <formula>"Muy Alta"</formula>
    </cfRule>
    <cfRule type="cellIs" dxfId="177" priority="232" operator="equal">
      <formula>"Alta"</formula>
    </cfRule>
    <cfRule type="cellIs" dxfId="176" priority="233" operator="equal">
      <formula>"Media"</formula>
    </cfRule>
    <cfRule type="cellIs" dxfId="175" priority="234" operator="equal">
      <formula>"Baja"</formula>
    </cfRule>
    <cfRule type="cellIs" dxfId="174" priority="235" operator="equal">
      <formula>"Muy Baja"</formula>
    </cfRule>
  </conditionalFormatting>
  <conditionalFormatting sqref="AK28:AK30">
    <cfRule type="cellIs" dxfId="173" priority="226" operator="equal">
      <formula>"Catastrófico"</formula>
    </cfRule>
    <cfRule type="cellIs" dxfId="172" priority="227" operator="equal">
      <formula>"Mayor"</formula>
    </cfRule>
    <cfRule type="cellIs" dxfId="171" priority="228" operator="equal">
      <formula>"Moderado"</formula>
    </cfRule>
    <cfRule type="cellIs" dxfId="170" priority="229" operator="equal">
      <formula>"Menor"</formula>
    </cfRule>
    <cfRule type="cellIs" dxfId="169" priority="230" operator="equal">
      <formula>"Leve"</formula>
    </cfRule>
  </conditionalFormatting>
  <conditionalFormatting sqref="Q28:Q30">
    <cfRule type="containsText" dxfId="168" priority="225" operator="containsText" text="❌">
      <formula>NOT(ISERROR(SEARCH("❌",Q28)))</formula>
    </cfRule>
  </conditionalFormatting>
  <conditionalFormatting sqref="N28:N30">
    <cfRule type="cellIs" dxfId="167" priority="220" operator="equal">
      <formula>"Muy Alta"</formula>
    </cfRule>
    <cfRule type="cellIs" dxfId="166" priority="221" operator="equal">
      <formula>"Alta"</formula>
    </cfRule>
    <cfRule type="cellIs" dxfId="165" priority="222" operator="equal">
      <formula>"Media"</formula>
    </cfRule>
    <cfRule type="cellIs" dxfId="164" priority="223" operator="equal">
      <formula>"Baja"</formula>
    </cfRule>
    <cfRule type="cellIs" dxfId="163" priority="224" operator="equal">
      <formula>"Muy Baja"</formula>
    </cfRule>
  </conditionalFormatting>
  <conditionalFormatting sqref="AM28">
    <cfRule type="cellIs" dxfId="162" priority="216" operator="equal">
      <formula>"Extremo"</formula>
    </cfRule>
    <cfRule type="cellIs" dxfId="161" priority="217" operator="equal">
      <formula>"Alto"</formula>
    </cfRule>
    <cfRule type="cellIs" dxfId="160" priority="218" operator="equal">
      <formula>"Moderado"</formula>
    </cfRule>
    <cfRule type="cellIs" dxfId="159" priority="219" operator="equal">
      <formula>"Bajo"</formula>
    </cfRule>
  </conditionalFormatting>
  <conditionalFormatting sqref="AM29">
    <cfRule type="cellIs" dxfId="158" priority="212" operator="equal">
      <formula>"Extremo"</formula>
    </cfRule>
    <cfRule type="cellIs" dxfId="157" priority="213" operator="equal">
      <formula>"Alto"</formula>
    </cfRule>
    <cfRule type="cellIs" dxfId="156" priority="214" operator="equal">
      <formula>"Moderado"</formula>
    </cfRule>
    <cfRule type="cellIs" dxfId="155" priority="215" operator="equal">
      <formula>"Bajo"</formula>
    </cfRule>
  </conditionalFormatting>
  <conditionalFormatting sqref="AM30">
    <cfRule type="cellIs" dxfId="154" priority="208" operator="equal">
      <formula>"Extremo"</formula>
    </cfRule>
    <cfRule type="cellIs" dxfId="153" priority="209" operator="equal">
      <formula>"Alto"</formula>
    </cfRule>
    <cfRule type="cellIs" dxfId="152" priority="210" operator="equal">
      <formula>"Moderado"</formula>
    </cfRule>
    <cfRule type="cellIs" dxfId="151" priority="211" operator="equal">
      <formula>"Bajo"</formula>
    </cfRule>
  </conditionalFormatting>
  <conditionalFormatting sqref="N6">
    <cfRule type="cellIs" dxfId="150" priority="203" operator="equal">
      <formula>"Muy Alta"</formula>
    </cfRule>
    <cfRule type="cellIs" dxfId="149" priority="204" operator="equal">
      <formula>"Alta"</formula>
    </cfRule>
    <cfRule type="cellIs" dxfId="148" priority="205" operator="equal">
      <formula>"Media"</formula>
    </cfRule>
    <cfRule type="cellIs" dxfId="147" priority="206" operator="equal">
      <formula>"Baja"</formula>
    </cfRule>
    <cfRule type="cellIs" dxfId="146" priority="207" operator="equal">
      <formula>"Muy Baja"</formula>
    </cfRule>
  </conditionalFormatting>
  <conditionalFormatting sqref="R6">
    <cfRule type="cellIs" dxfId="145" priority="198" operator="equal">
      <formula>"Catastrófico"</formula>
    </cfRule>
    <cfRule type="cellIs" dxfId="144" priority="199" operator="equal">
      <formula>"Mayor"</formula>
    </cfRule>
    <cfRule type="cellIs" dxfId="143" priority="200" operator="equal">
      <formula>"Moderado"</formula>
    </cfRule>
    <cfRule type="cellIs" dxfId="142" priority="201" operator="equal">
      <formula>"Menor"</formula>
    </cfRule>
    <cfRule type="cellIs" dxfId="141" priority="202" operator="equal">
      <formula>"Leve"</formula>
    </cfRule>
  </conditionalFormatting>
  <conditionalFormatting sqref="T6">
    <cfRule type="cellIs" dxfId="140" priority="194" operator="equal">
      <formula>"Extremo"</formula>
    </cfRule>
    <cfRule type="cellIs" dxfId="139" priority="195" operator="equal">
      <formula>"Alto"</formula>
    </cfRule>
    <cfRule type="cellIs" dxfId="138" priority="196" operator="equal">
      <formula>"Moderado"</formula>
    </cfRule>
    <cfRule type="cellIs" dxfId="137" priority="197" operator="equal">
      <formula>"Bajo"</formula>
    </cfRule>
  </conditionalFormatting>
  <conditionalFormatting sqref="N8">
    <cfRule type="cellIs" dxfId="136" priority="189" operator="equal">
      <formula>"Muy Alta"</formula>
    </cfRule>
    <cfRule type="cellIs" dxfId="135" priority="190" operator="equal">
      <formula>"Alta"</formula>
    </cfRule>
    <cfRule type="cellIs" dxfId="134" priority="191" operator="equal">
      <formula>"Media"</formula>
    </cfRule>
    <cfRule type="cellIs" dxfId="133" priority="192" operator="equal">
      <formula>"Baja"</formula>
    </cfRule>
    <cfRule type="cellIs" dxfId="132" priority="193" operator="equal">
      <formula>"Muy Baja"</formula>
    </cfRule>
  </conditionalFormatting>
  <conditionalFormatting sqref="R8">
    <cfRule type="cellIs" dxfId="131" priority="184" operator="equal">
      <formula>"Catastrófico"</formula>
    </cfRule>
    <cfRule type="cellIs" dxfId="130" priority="185" operator="equal">
      <formula>"Mayor"</formula>
    </cfRule>
    <cfRule type="cellIs" dxfId="129" priority="186" operator="equal">
      <formula>"Moderado"</formula>
    </cfRule>
    <cfRule type="cellIs" dxfId="128" priority="187" operator="equal">
      <formula>"Menor"</formula>
    </cfRule>
    <cfRule type="cellIs" dxfId="127" priority="188" operator="equal">
      <formula>"Leve"</formula>
    </cfRule>
  </conditionalFormatting>
  <conditionalFormatting sqref="T8">
    <cfRule type="cellIs" dxfId="126" priority="180" operator="equal">
      <formula>"Extremo"</formula>
    </cfRule>
    <cfRule type="cellIs" dxfId="125" priority="181" operator="equal">
      <formula>"Alto"</formula>
    </cfRule>
    <cfRule type="cellIs" dxfId="124" priority="182" operator="equal">
      <formula>"Moderado"</formula>
    </cfRule>
    <cfRule type="cellIs" dxfId="123" priority="183" operator="equal">
      <formula>"Bajo"</formula>
    </cfRule>
  </conditionalFormatting>
  <conditionalFormatting sqref="N10:N11">
    <cfRule type="cellIs" dxfId="122" priority="175" operator="equal">
      <formula>"Muy Alta"</formula>
    </cfRule>
    <cfRule type="cellIs" dxfId="121" priority="176" operator="equal">
      <formula>"Alta"</formula>
    </cfRule>
    <cfRule type="cellIs" dxfId="120" priority="177" operator="equal">
      <formula>"Media"</formula>
    </cfRule>
    <cfRule type="cellIs" dxfId="119" priority="178" operator="equal">
      <formula>"Baja"</formula>
    </cfRule>
    <cfRule type="cellIs" dxfId="118" priority="179" operator="equal">
      <formula>"Muy Baja"</formula>
    </cfRule>
  </conditionalFormatting>
  <conditionalFormatting sqref="R10">
    <cfRule type="cellIs" dxfId="117" priority="170" operator="equal">
      <formula>"Catastrófico"</formula>
    </cfRule>
    <cfRule type="cellIs" dxfId="116" priority="171" operator="equal">
      <formula>"Mayor"</formula>
    </cfRule>
    <cfRule type="cellIs" dxfId="115" priority="172" operator="equal">
      <formula>"Moderado"</formula>
    </cfRule>
    <cfRule type="cellIs" dxfId="114" priority="173" operator="equal">
      <formula>"Menor"</formula>
    </cfRule>
    <cfRule type="cellIs" dxfId="113" priority="174" operator="equal">
      <formula>"Leve"</formula>
    </cfRule>
  </conditionalFormatting>
  <conditionalFormatting sqref="T10">
    <cfRule type="cellIs" dxfId="112" priority="166" operator="equal">
      <formula>"Extremo"</formula>
    </cfRule>
    <cfRule type="cellIs" dxfId="111" priority="167" operator="equal">
      <formula>"Alto"</formula>
    </cfRule>
    <cfRule type="cellIs" dxfId="110" priority="168" operator="equal">
      <formula>"Moderado"</formula>
    </cfRule>
    <cfRule type="cellIs" dxfId="109" priority="169" operator="equal">
      <formula>"Bajo"</formula>
    </cfRule>
  </conditionalFormatting>
  <conditionalFormatting sqref="R11">
    <cfRule type="cellIs" dxfId="108" priority="161" operator="equal">
      <formula>"Catastrófico"</formula>
    </cfRule>
    <cfRule type="cellIs" dxfId="107" priority="162" operator="equal">
      <formula>"Mayor"</formula>
    </cfRule>
    <cfRule type="cellIs" dxfId="106" priority="163" operator="equal">
      <formula>"Moderado"</formula>
    </cfRule>
    <cfRule type="cellIs" dxfId="105" priority="164" operator="equal">
      <formula>"Menor"</formula>
    </cfRule>
    <cfRule type="cellIs" dxfId="104" priority="165" operator="equal">
      <formula>"Leve"</formula>
    </cfRule>
  </conditionalFormatting>
  <conditionalFormatting sqref="T11">
    <cfRule type="cellIs" dxfId="103" priority="157" operator="equal">
      <formula>"Extremo"</formula>
    </cfRule>
    <cfRule type="cellIs" dxfId="102" priority="158" operator="equal">
      <formula>"Alto"</formula>
    </cfRule>
    <cfRule type="cellIs" dxfId="101" priority="159" operator="equal">
      <formula>"Moderado"</formula>
    </cfRule>
    <cfRule type="cellIs" dxfId="100" priority="160" operator="equal">
      <formula>"Bajo"</formula>
    </cfRule>
  </conditionalFormatting>
  <conditionalFormatting sqref="N13">
    <cfRule type="cellIs" dxfId="99" priority="152" operator="equal">
      <formula>"Muy Alta"</formula>
    </cfRule>
    <cfRule type="cellIs" dxfId="98" priority="153" operator="equal">
      <formula>"Alta"</formula>
    </cfRule>
    <cfRule type="cellIs" dxfId="97" priority="154" operator="equal">
      <formula>"Media"</formula>
    </cfRule>
    <cfRule type="cellIs" dxfId="96" priority="155" operator="equal">
      <formula>"Baja"</formula>
    </cfRule>
    <cfRule type="cellIs" dxfId="95" priority="156" operator="equal">
      <formula>"Muy Baja"</formula>
    </cfRule>
  </conditionalFormatting>
  <conditionalFormatting sqref="R13">
    <cfRule type="cellIs" dxfId="94" priority="147" operator="equal">
      <formula>"Catastrófico"</formula>
    </cfRule>
    <cfRule type="cellIs" dxfId="93" priority="148" operator="equal">
      <formula>"Mayor"</formula>
    </cfRule>
    <cfRule type="cellIs" dxfId="92" priority="149" operator="equal">
      <formula>"Moderado"</formula>
    </cfRule>
    <cfRule type="cellIs" dxfId="91" priority="150" operator="equal">
      <formula>"Menor"</formula>
    </cfRule>
    <cfRule type="cellIs" dxfId="90" priority="151" operator="equal">
      <formula>"Leve"</formula>
    </cfRule>
  </conditionalFormatting>
  <conditionalFormatting sqref="T13">
    <cfRule type="cellIs" dxfId="89" priority="143" operator="equal">
      <formula>"Extremo"</formula>
    </cfRule>
    <cfRule type="cellIs" dxfId="88" priority="144" operator="equal">
      <formula>"Alto"</formula>
    </cfRule>
    <cfRule type="cellIs" dxfId="87" priority="145" operator="equal">
      <formula>"Moderado"</formula>
    </cfRule>
    <cfRule type="cellIs" dxfId="86" priority="146" operator="equal">
      <formula>"Bajo"</formula>
    </cfRule>
  </conditionalFormatting>
  <conditionalFormatting sqref="N15">
    <cfRule type="cellIs" dxfId="85" priority="138" operator="equal">
      <formula>"Muy Alta"</formula>
    </cfRule>
    <cfRule type="cellIs" dxfId="84" priority="139" operator="equal">
      <formula>"Alta"</formula>
    </cfRule>
    <cfRule type="cellIs" dxfId="83" priority="140" operator="equal">
      <formula>"Media"</formula>
    </cfRule>
    <cfRule type="cellIs" dxfId="82" priority="141" operator="equal">
      <formula>"Baja"</formula>
    </cfRule>
    <cfRule type="cellIs" dxfId="81" priority="142" operator="equal">
      <formula>"Muy Baja"</formula>
    </cfRule>
  </conditionalFormatting>
  <conditionalFormatting sqref="N18">
    <cfRule type="cellIs" dxfId="80" priority="133" operator="equal">
      <formula>"Muy Alta"</formula>
    </cfRule>
    <cfRule type="cellIs" dxfId="79" priority="134" operator="equal">
      <formula>"Alta"</formula>
    </cfRule>
    <cfRule type="cellIs" dxfId="78" priority="135" operator="equal">
      <formula>"Media"</formula>
    </cfRule>
    <cfRule type="cellIs" dxfId="77" priority="136" operator="equal">
      <formula>"Baja"</formula>
    </cfRule>
    <cfRule type="cellIs" dxfId="76" priority="137" operator="equal">
      <formula>"Muy Baja"</formula>
    </cfRule>
  </conditionalFormatting>
  <conditionalFormatting sqref="R18">
    <cfRule type="cellIs" dxfId="75" priority="128" operator="equal">
      <formula>"Catastrófico"</formula>
    </cfRule>
    <cfRule type="cellIs" dxfId="74" priority="129" operator="equal">
      <formula>"Mayor"</formula>
    </cfRule>
    <cfRule type="cellIs" dxfId="73" priority="130" operator="equal">
      <formula>"Moderado"</formula>
    </cfRule>
    <cfRule type="cellIs" dxfId="72" priority="131" operator="equal">
      <formula>"Menor"</formula>
    </cfRule>
    <cfRule type="cellIs" dxfId="71" priority="132" operator="equal">
      <formula>"Leve"</formula>
    </cfRule>
  </conditionalFormatting>
  <conditionalFormatting sqref="T18">
    <cfRule type="cellIs" dxfId="70" priority="124" operator="equal">
      <formula>"Extremo"</formula>
    </cfRule>
    <cfRule type="cellIs" dxfId="69" priority="125" operator="equal">
      <formula>"Alto"</formula>
    </cfRule>
    <cfRule type="cellIs" dxfId="68" priority="126" operator="equal">
      <formula>"Moderado"</formula>
    </cfRule>
    <cfRule type="cellIs" dxfId="67" priority="127" operator="equal">
      <formula>"Bajo"</formula>
    </cfRule>
  </conditionalFormatting>
  <conditionalFormatting sqref="N20:N22">
    <cfRule type="cellIs" dxfId="66" priority="119" operator="equal">
      <formula>"Muy Alta"</formula>
    </cfRule>
    <cfRule type="cellIs" dxfId="65" priority="120" operator="equal">
      <formula>"Alta"</formula>
    </cfRule>
    <cfRule type="cellIs" dxfId="64" priority="121" operator="equal">
      <formula>"Media"</formula>
    </cfRule>
    <cfRule type="cellIs" dxfId="63" priority="122" operator="equal">
      <formula>"Baja"</formula>
    </cfRule>
    <cfRule type="cellIs" dxfId="62" priority="123" operator="equal">
      <formula>"Muy Baja"</formula>
    </cfRule>
  </conditionalFormatting>
  <conditionalFormatting sqref="R20">
    <cfRule type="cellIs" dxfId="61" priority="114" operator="equal">
      <formula>"Catastrófico"</formula>
    </cfRule>
    <cfRule type="cellIs" dxfId="60" priority="115" operator="equal">
      <formula>"Mayor"</formula>
    </cfRule>
    <cfRule type="cellIs" dxfId="59" priority="116" operator="equal">
      <formula>"Moderado"</formula>
    </cfRule>
    <cfRule type="cellIs" dxfId="58" priority="117" operator="equal">
      <formula>"Menor"</formula>
    </cfRule>
    <cfRule type="cellIs" dxfId="57" priority="118" operator="equal">
      <formula>"Leve"</formula>
    </cfRule>
  </conditionalFormatting>
  <conditionalFormatting sqref="R21">
    <cfRule type="cellIs" dxfId="56" priority="109" operator="equal">
      <formula>"Catastrófico"</formula>
    </cfRule>
    <cfRule type="cellIs" dxfId="55" priority="110" operator="equal">
      <formula>"Mayor"</formula>
    </cfRule>
    <cfRule type="cellIs" dxfId="54" priority="111" operator="equal">
      <formula>"Moderado"</formula>
    </cfRule>
    <cfRule type="cellIs" dxfId="53" priority="112" operator="equal">
      <formula>"Menor"</formula>
    </cfRule>
    <cfRule type="cellIs" dxfId="52" priority="113" operator="equal">
      <formula>"Leve"</formula>
    </cfRule>
  </conditionalFormatting>
  <conditionalFormatting sqref="R22">
    <cfRule type="cellIs" dxfId="51" priority="104" operator="equal">
      <formula>"Catastrófico"</formula>
    </cfRule>
    <cfRule type="cellIs" dxfId="50" priority="105" operator="equal">
      <formula>"Mayor"</formula>
    </cfRule>
    <cfRule type="cellIs" dxfId="49" priority="106" operator="equal">
      <formula>"Moderado"</formula>
    </cfRule>
    <cfRule type="cellIs" dxfId="48" priority="107" operator="equal">
      <formula>"Menor"</formula>
    </cfRule>
    <cfRule type="cellIs" dxfId="47" priority="108" operator="equal">
      <formula>"Leve"</formula>
    </cfRule>
  </conditionalFormatting>
  <conditionalFormatting sqref="T20:T22">
    <cfRule type="cellIs" dxfId="46" priority="100" operator="equal">
      <formula>"Extremo"</formula>
    </cfRule>
    <cfRule type="cellIs" dxfId="45" priority="101" operator="equal">
      <formula>"Alto"</formula>
    </cfRule>
    <cfRule type="cellIs" dxfId="44" priority="102" operator="equal">
      <formula>"Moderado"</formula>
    </cfRule>
    <cfRule type="cellIs" dxfId="43" priority="103" operator="equal">
      <formula>"Bajo"</formula>
    </cfRule>
  </conditionalFormatting>
  <conditionalFormatting sqref="N24:N25">
    <cfRule type="cellIs" dxfId="42" priority="63" operator="equal">
      <formula>"Muy Alta"</formula>
    </cfRule>
    <cfRule type="cellIs" dxfId="41" priority="64" operator="equal">
      <formula>"Alta"</formula>
    </cfRule>
    <cfRule type="cellIs" dxfId="40" priority="65" operator="equal">
      <formula>"Media"</formula>
    </cfRule>
    <cfRule type="cellIs" dxfId="39" priority="66" operator="equal">
      <formula>"Baja"</formula>
    </cfRule>
    <cfRule type="cellIs" dxfId="38" priority="67" operator="equal">
      <formula>"Muy Baja"</formula>
    </cfRule>
  </conditionalFormatting>
  <conditionalFormatting sqref="R24:R25">
    <cfRule type="cellIs" dxfId="37" priority="58" operator="equal">
      <formula>"Catastrófico"</formula>
    </cfRule>
    <cfRule type="cellIs" dxfId="36" priority="59" operator="equal">
      <formula>"Mayor"</formula>
    </cfRule>
    <cfRule type="cellIs" dxfId="35" priority="60" operator="equal">
      <formula>"Moderado"</formula>
    </cfRule>
    <cfRule type="cellIs" dxfId="34" priority="61" operator="equal">
      <formula>"Menor"</formula>
    </cfRule>
    <cfRule type="cellIs" dxfId="33" priority="62" operator="equal">
      <formula>"Leve"</formula>
    </cfRule>
  </conditionalFormatting>
  <conditionalFormatting sqref="T24:T25">
    <cfRule type="cellIs" dxfId="32" priority="54" operator="equal">
      <formula>"Extremo"</formula>
    </cfRule>
    <cfRule type="cellIs" dxfId="31" priority="55" operator="equal">
      <formula>"Alto"</formula>
    </cfRule>
    <cfRule type="cellIs" dxfId="30" priority="56" operator="equal">
      <formula>"Moderado"</formula>
    </cfRule>
    <cfRule type="cellIs" dxfId="29" priority="57" operator="equal">
      <formula>"Bajo"</formula>
    </cfRule>
  </conditionalFormatting>
  <conditionalFormatting sqref="N4">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R4">
    <cfRule type="cellIs" dxfId="23" priority="20" operator="equal">
      <formula>"Catastrófico"</formula>
    </cfRule>
    <cfRule type="cellIs" dxfId="22" priority="21" operator="equal">
      <formula>"Mayor"</formula>
    </cfRule>
    <cfRule type="cellIs" dxfId="21" priority="22" operator="equal">
      <formula>"Moderado"</formula>
    </cfRule>
    <cfRule type="cellIs" dxfId="20" priority="23" operator="equal">
      <formula>"Menor"</formula>
    </cfRule>
    <cfRule type="cellIs" dxfId="19" priority="24" operator="equal">
      <formula>"Leve"</formula>
    </cfRule>
  </conditionalFormatting>
  <conditionalFormatting sqref="T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AI4">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K4">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M4">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Q4">
    <cfRule type="containsText" dxfId="0" priority="1" operator="containsText" text="❌">
      <formula>NOT(ISERROR(SEARCH("❌",Q4)))</formula>
    </cfRule>
  </conditionalFormatting>
  <dataValidations count="3">
    <dataValidation type="list" allowBlank="1" showInputMessage="1" showErrorMessage="1" error="Recuerde que las acciones se generan bajo la medida de mitigar el riesgo" sqref="AR4:AS30">
      <formula1>INDIRECT((SUBSTITUTE(AQ4," ","_")))</formula1>
    </dataValidation>
    <dataValidation type="list" allowBlank="1" showInputMessage="1" showErrorMessage="1" error="Recuerde que las acciones se generan bajo la medida de mitigar el riesgo" sqref="AQ4:AQ30">
      <formula1>CONTROLG</formula1>
    </dataValidation>
    <dataValidation allowBlank="1" showDropDown="1" showInputMessage="1" showErrorMessage="1" sqref="L4:L30"/>
  </dataValidations>
  <pageMargins left="0.70866141732283472" right="0.70866141732283472" top="0.74803149606299213" bottom="0.74803149606299213" header="0.31496062992125984" footer="0.31496062992125984"/>
  <pageSetup paperSize="41" scale="40" orientation="landscape" r:id="rId1"/>
  <headerFooter>
    <oddHeader>&amp;L&amp;G&amp;R&amp;"Arial,Negrita"&amp;12MAPA DE RIESGOS DE SEGURIDAD DE LA INFORMACIÓN
Código: A-FO-248
Versión: 01
Fecha: Enero 31 de 2023</oddHeader>
    <oddFooter>&amp;L&amp;"Arial,Normal"&amp;12Carrera 10 No. 97A-13, Piso 6, Torre A  
PBX: (+57) 60 1 6012424 
Línea gratuita nacional: 018000413795 
Código postal 110231
www.apccolombia.gov.co
&amp;P/&amp;N</oddFooter>
  </headerFooter>
  <legacyDrawing r:id="rId2"/>
  <legacyDrawingHF r:id="rId3"/>
  <extLst>
    <ext xmlns:x14="http://schemas.microsoft.com/office/spreadsheetml/2009/9/main" uri="{CCE6A557-97BC-4b89-ADB6-D9C93CAAB3DF}">
      <x14:dataValidations xmlns:xm="http://schemas.microsoft.com/office/excel/2006/main" count="41">
        <x14:dataValidation type="custom" allowBlank="1" showInputMessage="1" showErrorMessage="1" error="Recuerde que las acciones se generan bajo la medida de mitigar el riesgo">
          <x14:formula1>
            <xm:f>IF(OR(AN5='Opciones Tratamiento'!$B$2,AN5='Opciones Tratamiento'!$B$3,AN5='Opciones Tratamiento'!$B$4),ISBLANK(AN5),ISTEXT(AN5))</xm:f>
          </x14:formula1>
          <xm:sqref>AP21:AP27 AP14:AP15 AP5:AP12</xm:sqref>
        </x14:dataValidation>
        <x14:dataValidation type="custom" allowBlank="1" showInputMessage="1" showErrorMessage="1" error="Recuerde que las acciones se generan bajo la medida de mitigar el riesgo">
          <x14:formula1>
            <xm:f>IF(OR(AN5='Opciones Tratamiento'!$B$2,AN5='Opciones Tratamiento'!$B$3,AN5='Opciones Tratamiento'!$B$4),ISBLANK(AN5),ISTEXT(AN5))</xm:f>
          </x14:formula1>
          <xm:sqref>AO21:AO27 AO14:AO15 AO5:AO12</xm:sqref>
        </x14:dataValidation>
        <x14:dataValidation type="custom" allowBlank="1" showInputMessage="1" showErrorMessage="1" error="Recuerde que las acciones se generan bajo la medida de mitigar el riesgo">
          <x14:formula1>
            <xm:f>IF(OR(AN14='Opciones Tratamiento'!$B$2,AN14='Opciones Tratamiento'!$B$3,AN14='Opciones Tratamiento'!$B$4),ISBLANK(AN14),ISTEXT(AN14))</xm:f>
          </x14:formula1>
          <xm:sqref>AV14:AV15 AV21:AV27</xm:sqref>
        </x14:dataValidation>
        <x14:dataValidation type="list" allowBlank="1" showInputMessage="1" showErrorMessage="1">
          <x14:formula1>
            <xm:f>'C:\Users\willyvijalba\Downloads\[FORMATO DE RIESGO consolidado.xlsx]Opciones Tratamiento'!#REF!</xm:f>
          </x14:formula1>
          <xm:sqref>AW5:AW6</xm:sqref>
        </x14:dataValidation>
        <x14:dataValidation type="custom" allowBlank="1" showInputMessage="1" showErrorMessage="1" error="Recuerde que las acciones se generan bajo la medida de mitigar el riesgo">
          <x14:formula1>
            <xm:f>IF(OR(AH13='C:\Users\willyvijalba\Downloads\[FORMATO DE RIESGO consolidado.xlsx]Opciones Tratamiento'!#REF!,AH13='C:\Users\willyvijalba\Downloads\[FORMATO DE RIESGO consolidado.xlsx]Opciones Tratamiento'!#REF!,AH13='C:\Users\willyvijalba\Downloads\[FORMATO DE RIESGO consolidado.xlsx]Opciones Tratamiento'!#REF!),ISBLANK(AH13),ISTEXT(AH13))</xm:f>
          </x14:formula1>
          <xm:sqref>AO28:AP30 AT13:AW13 AT28:AW30 AO13:AP13 AO16:AP20 AT16:AW20</xm:sqref>
        </x14:dataValidation>
        <x14:dataValidation type="custom" allowBlank="1" showInputMessage="1" showErrorMessage="1" error="Recuerde que las acciones se generan bajo la medida de mitigar el riesgo">
          <x14:formula1>
            <xm:f>IF(OR(AN5='Opciones Tratamiento'!$B$2,AN5='Opciones Tratamiento'!$B$3,AN5='Opciones Tratamiento'!$B$4),ISBLANK(AN5),ISTEXT(AN5))</xm:f>
          </x14:formula1>
          <xm:sqref>AT14:AU15 AT21:AU27 AT5:AV12</xm:sqref>
        </x14:dataValidation>
        <x14:dataValidation type="list" allowBlank="1" showInputMessage="1" showErrorMessage="1">
          <x14:formula1>
            <xm:f>'Opciones Tratamiento'!$B$9:$B$10</xm:f>
          </x14:formula1>
          <xm:sqref>AW14:AW15 AW7:AW12 AW21:AW24 AW26:AW27</xm:sqref>
        </x14:dataValidation>
        <x14:dataValidation type="list" allowBlank="1" showInputMessage="1" showErrorMessage="1">
          <x14:formula1>
            <xm:f>'Tabla Valoración controles'!$C$198:$C$200</xm:f>
          </x14:formula1>
          <xm:sqref>AH5:AH30</xm:sqref>
        </x14:dataValidation>
        <x14:dataValidation type="list" allowBlank="1" showInputMessage="1" showErrorMessage="1">
          <x14:formula1>
            <xm:f>'Tabla probabilidad'!$C$4:$C$8</xm:f>
          </x14:formula1>
          <xm:sqref>M5:M30</xm:sqref>
        </x14:dataValidation>
        <x14:dataValidation type="list" allowBlank="1" showInputMessage="1" showErrorMessage="1">
          <x14:formula1>
            <xm:f>'Tabla Valoración controles'!$C$183:$C$197</xm:f>
          </x14:formula1>
          <xm:sqref>K5:K30</xm:sqref>
        </x14:dataValidation>
        <x14:dataValidation type="list" allowBlank="1" showInputMessage="1" showErrorMessage="1">
          <x14:formula1>
            <xm:f>'Tabla Valoración controles'!$C$15:$C$28</xm:f>
          </x14:formula1>
          <xm:sqref>D5:D30</xm:sqref>
        </x14:dataValidation>
        <x14:dataValidation type="list" allowBlank="1" showInputMessage="1" showErrorMessage="1">
          <x14:formula1>
            <xm:f>'Tabla Impacto'!$F$210:$F$221</xm:f>
          </x14:formula1>
          <xm:sqref>P5:P30</xm:sqref>
        </x14:dataValidation>
        <x14:dataValidation type="list" allowBlank="1" showInputMessage="1" showErrorMessage="1">
          <x14:formula1>
            <xm:f>'Opciones Tratamiento'!$B$2:$B$5</xm:f>
          </x14:formula1>
          <xm:sqref>AN5:AN30</xm:sqref>
        </x14:dataValidation>
        <x14:dataValidation type="list" allowBlank="1" showInputMessage="1" showErrorMessage="1">
          <x14:formula1>
            <xm:f>'Opciones Tratamiento'!$E$2:$E$4</xm:f>
          </x14:formula1>
          <xm:sqref>E5:E30</xm:sqref>
        </x14:dataValidation>
        <x14:dataValidation type="list" allowBlank="1" showInputMessage="1" showErrorMessage="1">
          <x14:formula1>
            <xm:f>'Opciones Tratamiento'!$B$13:$B$19</xm:f>
          </x14:formula1>
          <xm:sqref>I5:I30</xm:sqref>
        </x14:dataValidation>
        <x14:dataValidation type="list" allowBlank="1" showInputMessage="1" showErrorMessage="1">
          <x14:formula1>
            <xm:f>'Tabla Valoración controles'!$D$13:$D$14</xm:f>
          </x14:formula1>
          <xm:sqref>AB5:AB30</xm:sqref>
        </x14:dataValidation>
        <x14:dataValidation type="list" allowBlank="1" showInputMessage="1" showErrorMessage="1">
          <x14:formula1>
            <xm:f>'Tabla Valoración controles'!$D$11:$D$12</xm:f>
          </x14:formula1>
          <xm:sqref>AA5:AA30</xm:sqref>
        </x14:dataValidation>
        <x14:dataValidation type="list" allowBlank="1" showInputMessage="1" showErrorMessage="1">
          <x14:formula1>
            <xm:f>'Tabla Valoración controles'!$D$9:$D$10</xm:f>
          </x14:formula1>
          <xm:sqref>Z5:Z30</xm:sqref>
        </x14:dataValidation>
        <x14:dataValidation type="list" allowBlank="1" showInputMessage="1" showErrorMessage="1">
          <x14:formula1>
            <xm:f>'Tabla Valoración controles'!$D$7:$D$8</xm:f>
          </x14:formula1>
          <xm:sqref>X5:X30</xm:sqref>
        </x14:dataValidation>
        <x14:dataValidation type="list" allowBlank="1" showInputMessage="1" showErrorMessage="1">
          <x14:formula1>
            <xm:f>'Tabla Valoración controles'!$D$4:$D$6</xm:f>
          </x14:formula1>
          <xm:sqref>W5:W30</xm:sqref>
        </x14:dataValidation>
        <x14:dataValidation type="list" allowBlank="1" showInputMessage="1" showErrorMessage="1">
          <x14:formula1>
            <xm:f>'Listas des'!A$23:A$27</xm:f>
          </x14:formula1>
          <xm:sqref>J5:J30</xm:sqref>
        </x14:dataValidation>
        <x14:dataValidation type="list" allowBlank="1" showInputMessage="1" showErrorMessage="1">
          <x14:formula1>
            <xm:f>'Listas des'!A$30:A$35</xm:f>
          </x14:formula1>
          <xm:sqref>C5:C30</xm:sqref>
        </x14:dataValidation>
        <x14:dataValidation type="list" allowBlank="1" showInputMessage="1" showErrorMessage="1">
          <x14:formula1>
            <xm:f>'[RIESGOSSEGURIDAD_vFinal (1).xlsx]Listas des'!#REF!</xm:f>
          </x14:formula1>
          <xm:sqref>C4</xm:sqref>
        </x14:dataValidation>
        <x14:dataValidation type="list" allowBlank="1" showInputMessage="1" showErrorMessage="1">
          <x14:formula1>
            <xm:f>'[RIESGOSSEGURIDAD_vFinal (1).xlsx]Tabla Valoración controles'!#REF!</xm:f>
          </x14:formula1>
          <xm:sqref>W4</xm:sqref>
        </x14:dataValidation>
        <x14:dataValidation type="list" allowBlank="1" showInputMessage="1" showErrorMessage="1">
          <x14:formula1>
            <xm:f>'[RIESGOSSEGURIDAD_vFinal (1).xlsx]Tabla Valoración controles'!#REF!</xm:f>
          </x14:formula1>
          <xm:sqref>X4</xm:sqref>
        </x14:dataValidation>
        <x14:dataValidation type="list" allowBlank="1" showInputMessage="1" showErrorMessage="1">
          <x14:formula1>
            <xm:f>'[RIESGOSSEGURIDAD_vFinal (1).xlsx]Tabla Valoración controles'!#REF!</xm:f>
          </x14:formula1>
          <xm:sqref>Z4</xm:sqref>
        </x14:dataValidation>
        <x14:dataValidation type="list" allowBlank="1" showInputMessage="1" showErrorMessage="1">
          <x14:formula1>
            <xm:f>'[RIESGOSSEGURIDAD_vFinal (1).xlsx]Tabla Valoración controles'!#REF!</xm:f>
          </x14:formula1>
          <xm:sqref>AA4</xm:sqref>
        </x14:dataValidation>
        <x14:dataValidation type="list" allowBlank="1" showInputMessage="1" showErrorMessage="1">
          <x14:formula1>
            <xm:f>'[RIESGOSSEGURIDAD_vFinal (1).xlsx]Tabla Valoración controles'!#REF!</xm:f>
          </x14:formula1>
          <xm:sqref>AB4</xm:sqref>
        </x14:dataValidation>
        <x14:dataValidation type="list" allowBlank="1" showInputMessage="1" showErrorMessage="1">
          <x14:formula1>
            <xm:f>'[RIESGOSSEGURIDAD_vFinal (1).xlsx]Opciones Tratamiento'!#REF!</xm:f>
          </x14:formula1>
          <xm:sqref>I4</xm:sqref>
        </x14:dataValidation>
        <x14:dataValidation type="list" allowBlank="1" showInputMessage="1" showErrorMessage="1">
          <x14:formula1>
            <xm:f>'[RIESGOSSEGURIDAD_vFinal (1).xlsx]Opciones Tratamiento'!#REF!</xm:f>
          </x14:formula1>
          <xm:sqref>E4</xm:sqref>
        </x14:dataValidation>
        <x14:dataValidation type="list" allowBlank="1" showInputMessage="1" showErrorMessage="1">
          <x14:formula1>
            <xm:f>'[RIESGOSSEGURIDAD_vFinal (1).xlsx]Opciones Tratamiento'!#REF!</xm:f>
          </x14:formula1>
          <xm:sqref>AN4</xm:sqref>
        </x14:dataValidation>
        <x14:dataValidation type="list" allowBlank="1" showInputMessage="1" showErrorMessage="1">
          <x14:formula1>
            <xm:f>'[RIESGOSSEGURIDAD_vFinal (1).xlsx]Tabla Impacto'!#REF!</xm:f>
          </x14:formula1>
          <xm:sqref>P4</xm:sqref>
        </x14:dataValidation>
        <x14:dataValidation type="list" allowBlank="1" showInputMessage="1" showErrorMessage="1">
          <x14:formula1>
            <xm:f>'[RIESGOSSEGURIDAD_vFinal (1).xlsx]Tabla Valoración controles'!#REF!</xm:f>
          </x14:formula1>
          <xm:sqref>D4</xm:sqref>
        </x14:dataValidation>
        <x14:dataValidation type="list" allowBlank="1" showInputMessage="1" showErrorMessage="1">
          <x14:formula1>
            <xm:f>'[RIESGOSSEGURIDAD_vFinal (1).xlsx]Tabla Valoración controles'!#REF!</xm:f>
          </x14:formula1>
          <xm:sqref>K4</xm:sqref>
        </x14:dataValidation>
        <x14:dataValidation type="list" allowBlank="1" showInputMessage="1" showErrorMessage="1">
          <x14:formula1>
            <xm:f>'[RIESGOSSEGURIDAD_vFinal (1).xlsx]Tabla probabilidad'!#REF!</xm:f>
          </x14:formula1>
          <xm:sqref>M4</xm:sqref>
        </x14:dataValidation>
        <x14:dataValidation type="list" allowBlank="1" showInputMessage="1" showErrorMessage="1">
          <x14:formula1>
            <xm:f>'[RIESGOSSEGURIDAD_vFinal (1).xlsx]Tabla Valoración controles'!#REF!</xm:f>
          </x14:formula1>
          <xm:sqref>AH4</xm:sqref>
        </x14:dataValidation>
        <x14:dataValidation type="list" allowBlank="1" showInputMessage="1" showErrorMessage="1">
          <x14:formula1>
            <xm:f>'[RIESGOSSEGURIDAD_vFinal (1).xlsx]Listas des'!#REF!</xm:f>
          </x14:formula1>
          <xm:sqref>J4</xm:sqref>
        </x14:dataValidation>
        <x14:dataValidation type="custom" allowBlank="1" showInputMessage="1" showErrorMessage="1" error="Recuerde que las acciones se generan bajo la medida de mitigar el riesgo">
          <x14:formula1>
            <xm:f>IF(OR(AN4='[RIESGOSSEGURIDAD_vFinal (1).xlsx]Opciones Tratamiento'!#REF!,AN4='[RIESGOSSEGURIDAD_vFinal (1).xlsx]Opciones Tratamiento'!#REF!,AN4='[RIESGOSSEGURIDAD_vFinal (1).xlsx]Opciones Tratamiento'!#REF!),ISBLANK(AN4),ISTEXT(AN4))</xm:f>
          </x14:formula1>
          <xm:sqref>AT4:AV4</xm:sqref>
        </x14:dataValidation>
        <x14:dataValidation type="list" allowBlank="1" showInputMessage="1" showErrorMessage="1">
          <x14:formula1>
            <xm:f>'C:\Users\willyvijalba\Downloads\[FORMATO DE RIESGO consolidado.xlsx]Opciones Tratamiento'!#REF!</xm:f>
          </x14:formula1>
          <xm:sqref>AW4</xm:sqref>
        </x14:dataValidation>
        <x14:dataValidation type="custom" allowBlank="1" showInputMessage="1" showErrorMessage="1" error="Recuerde que las acciones se generan bajo la medida de mitigar el riesgo">
          <x14:formula1>
            <xm:f>IF(OR(AN4='[RIESGOSSEGURIDAD_vFinal (1).xlsx]Opciones Tratamiento'!#REF!,AN4='[RIESGOSSEGURIDAD_vFinal (1).xlsx]Opciones Tratamiento'!#REF!,AN4='[RIESGOSSEGURIDAD_vFinal (1).xlsx]Opciones Tratamiento'!#REF!),ISBLANK(AN4),ISTEXT(AN4))</xm:f>
          </x14:formula1>
          <xm:sqref>AO4</xm:sqref>
        </x14:dataValidation>
        <x14:dataValidation type="custom" allowBlank="1" showInputMessage="1" showErrorMessage="1" error="Recuerde que las acciones se generan bajo la medida de mitigar el riesgo">
          <x14:formula1>
            <xm:f>IF(OR(AN4='[RIESGOSSEGURIDAD_vFinal (1).xlsx]Opciones Tratamiento'!#REF!,AN4='[RIESGOSSEGURIDAD_vFinal (1).xlsx]Opciones Tratamiento'!#REF!,AN4='[RIESGOSSEGURIDAD_vFinal (1).xlsx]Opciones Tratamiento'!#REF!),ISBLANK(AN4),ISTEXT(AN4))</xm:f>
          </x14:formula1>
          <xm:sqref>AP4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0"/>
  <sheetViews>
    <sheetView zoomScaleNormal="100" workbookViewId="0">
      <selection activeCell="A34" sqref="A34"/>
    </sheetView>
  </sheetViews>
  <sheetFormatPr baseColWidth="10" defaultColWidth="11.42578125" defaultRowHeight="15" x14ac:dyDescent="0.25"/>
  <cols>
    <col min="1" max="1" width="91" style="132" customWidth="1"/>
    <col min="2" max="2" width="109.28515625" style="132" customWidth="1"/>
    <col min="3" max="16384" width="11.42578125" style="132"/>
  </cols>
  <sheetData>
    <row r="1" spans="1:12" ht="15.75" customHeight="1" x14ac:dyDescent="0.25">
      <c r="A1" s="133" t="s">
        <v>0</v>
      </c>
      <c r="B1" s="133" t="s">
        <v>0</v>
      </c>
      <c r="C1" s="357"/>
      <c r="D1" s="357"/>
      <c r="E1" s="357"/>
      <c r="F1" s="357"/>
      <c r="G1" s="357"/>
      <c r="H1" s="357"/>
      <c r="I1" s="357"/>
      <c r="J1" s="357"/>
      <c r="K1" s="357"/>
      <c r="L1" s="357"/>
    </row>
    <row r="2" spans="1:12" ht="187.5" customHeight="1" x14ac:dyDescent="0.25">
      <c r="A2" s="134" t="s">
        <v>1</v>
      </c>
      <c r="B2" s="134" t="s">
        <v>2</v>
      </c>
    </row>
    <row r="3" spans="1:12" ht="15.75" customHeight="1" x14ac:dyDescent="0.25">
      <c r="A3" s="133" t="s">
        <v>3</v>
      </c>
      <c r="B3" s="133" t="s">
        <v>3</v>
      </c>
    </row>
    <row r="4" spans="1:12" ht="126.75" customHeight="1" x14ac:dyDescent="0.25">
      <c r="A4" s="135" t="s">
        <v>4</v>
      </c>
      <c r="B4" s="135" t="s">
        <v>5</v>
      </c>
    </row>
    <row r="5" spans="1:12" ht="15.75" customHeight="1" x14ac:dyDescent="0.25">
      <c r="A5" s="133" t="s">
        <v>6</v>
      </c>
      <c r="B5" s="133" t="s">
        <v>6</v>
      </c>
    </row>
    <row r="6" spans="1:12" ht="64.5" customHeight="1" x14ac:dyDescent="0.25">
      <c r="A6" s="134" t="s">
        <v>7</v>
      </c>
      <c r="B6" s="134" t="s">
        <v>7</v>
      </c>
    </row>
    <row r="7" spans="1:12" ht="15.75" customHeight="1" x14ac:dyDescent="0.25">
      <c r="A7" s="133" t="s">
        <v>8</v>
      </c>
      <c r="B7" s="136" t="s">
        <v>9</v>
      </c>
    </row>
    <row r="8" spans="1:12" ht="15" customHeight="1" x14ac:dyDescent="0.25">
      <c r="A8" s="137" t="s">
        <v>10</v>
      </c>
      <c r="B8" s="138" t="s">
        <v>11</v>
      </c>
    </row>
    <row r="9" spans="1:12" ht="15" customHeight="1" x14ac:dyDescent="0.25">
      <c r="A9" s="137" t="s">
        <v>12</v>
      </c>
      <c r="B9" s="138" t="s">
        <v>13</v>
      </c>
    </row>
    <row r="10" spans="1:12" ht="15" customHeight="1" x14ac:dyDescent="0.25">
      <c r="A10" s="137" t="s">
        <v>14</v>
      </c>
      <c r="B10" s="138" t="s">
        <v>15</v>
      </c>
    </row>
    <row r="11" spans="1:12" ht="63.75" customHeight="1" x14ac:dyDescent="0.25">
      <c r="A11" s="137" t="s">
        <v>16</v>
      </c>
      <c r="B11" s="138" t="s">
        <v>17</v>
      </c>
    </row>
    <row r="12" spans="1:12" ht="30.75" customHeight="1" x14ac:dyDescent="0.25">
      <c r="A12" s="139" t="s">
        <v>18</v>
      </c>
      <c r="B12" s="138" t="s">
        <v>19</v>
      </c>
    </row>
    <row r="13" spans="1:12" ht="32.25" customHeight="1" x14ac:dyDescent="0.25">
      <c r="A13" s="139" t="s">
        <v>20</v>
      </c>
      <c r="B13" s="138" t="s">
        <v>21</v>
      </c>
    </row>
    <row r="14" spans="1:12" ht="31.5" customHeight="1" x14ac:dyDescent="0.25">
      <c r="A14" s="139" t="s">
        <v>22</v>
      </c>
      <c r="B14" s="138" t="s">
        <v>23</v>
      </c>
    </row>
    <row r="15" spans="1:12" ht="61.5" customHeight="1" x14ac:dyDescent="0.25">
      <c r="A15" s="139" t="s">
        <v>24</v>
      </c>
      <c r="B15" s="138" t="s">
        <v>25</v>
      </c>
    </row>
    <row r="16" spans="1:12" ht="49.5" customHeight="1" x14ac:dyDescent="0.25">
      <c r="A16" s="139" t="s">
        <v>26</v>
      </c>
      <c r="B16" s="138" t="s">
        <v>27</v>
      </c>
    </row>
    <row r="17" spans="1:2" ht="50.25" customHeight="1" x14ac:dyDescent="0.25">
      <c r="A17" s="139" t="s">
        <v>28</v>
      </c>
      <c r="B17" s="138" t="s">
        <v>29</v>
      </c>
    </row>
    <row r="18" spans="1:2" ht="47.25" customHeight="1" x14ac:dyDescent="0.25">
      <c r="A18" s="139" t="s">
        <v>30</v>
      </c>
      <c r="B18" s="138" t="s">
        <v>31</v>
      </c>
    </row>
    <row r="19" spans="1:2" ht="31.5" customHeight="1" x14ac:dyDescent="0.25">
      <c r="A19" s="139" t="s">
        <v>32</v>
      </c>
      <c r="B19" s="138" t="s">
        <v>33</v>
      </c>
    </row>
    <row r="20" spans="1:2" ht="45.75" customHeight="1" x14ac:dyDescent="0.25">
      <c r="A20" s="139" t="s">
        <v>34</v>
      </c>
      <c r="B20" s="138" t="s">
        <v>35</v>
      </c>
    </row>
    <row r="21" spans="1:2" ht="15" customHeight="1" x14ac:dyDescent="0.25">
      <c r="A21" s="139" t="s">
        <v>36</v>
      </c>
      <c r="B21" s="138" t="s">
        <v>37</v>
      </c>
    </row>
    <row r="22" spans="1:2" ht="33" customHeight="1" x14ac:dyDescent="0.25">
      <c r="A22" s="139" t="s">
        <v>38</v>
      </c>
      <c r="B22" s="138" t="s">
        <v>39</v>
      </c>
    </row>
    <row r="23" spans="1:2" ht="32.25" customHeight="1" x14ac:dyDescent="0.25">
      <c r="A23" s="139" t="s">
        <v>40</v>
      </c>
      <c r="B23" s="138" t="s">
        <v>41</v>
      </c>
    </row>
    <row r="24" spans="1:2" ht="33.75" customHeight="1" x14ac:dyDescent="0.25">
      <c r="A24" s="139" t="s">
        <v>40</v>
      </c>
      <c r="B24" s="138" t="s">
        <v>41</v>
      </c>
    </row>
    <row r="25" spans="1:2" ht="31.5" customHeight="1" x14ac:dyDescent="0.25">
      <c r="A25" s="139" t="s">
        <v>42</v>
      </c>
      <c r="B25" s="138" t="s">
        <v>43</v>
      </c>
    </row>
    <row r="26" spans="1:2" ht="31.5" customHeight="1" x14ac:dyDescent="0.25">
      <c r="A26" s="139" t="s">
        <v>44</v>
      </c>
      <c r="B26" s="138" t="s">
        <v>45</v>
      </c>
    </row>
    <row r="27" spans="1:2" ht="31.5" customHeight="1" x14ac:dyDescent="0.25">
      <c r="A27" s="139" t="s">
        <v>46</v>
      </c>
      <c r="B27" s="138" t="s">
        <v>47</v>
      </c>
    </row>
    <row r="28" spans="1:2" ht="31.5" customHeight="1" x14ac:dyDescent="0.25">
      <c r="A28" s="139" t="s">
        <v>48</v>
      </c>
      <c r="B28" s="138" t="s">
        <v>49</v>
      </c>
    </row>
    <row r="29" spans="1:2" ht="33" customHeight="1" x14ac:dyDescent="0.25">
      <c r="A29" s="139" t="s">
        <v>50</v>
      </c>
      <c r="B29" s="138" t="s">
        <v>51</v>
      </c>
    </row>
    <row r="30" spans="1:2" ht="32.25" customHeight="1" x14ac:dyDescent="0.25">
      <c r="A30" s="139" t="s">
        <v>52</v>
      </c>
      <c r="B30" s="138" t="s">
        <v>53</v>
      </c>
    </row>
    <row r="31" spans="1:2" ht="80.25" customHeight="1" x14ac:dyDescent="0.25">
      <c r="A31" s="139" t="s">
        <v>54</v>
      </c>
      <c r="B31" s="138" t="s">
        <v>55</v>
      </c>
    </row>
    <row r="32" spans="1:2" ht="32.25" customHeight="1" x14ac:dyDescent="0.25">
      <c r="A32" s="139" t="s">
        <v>56</v>
      </c>
      <c r="B32" s="138" t="s">
        <v>57</v>
      </c>
    </row>
    <row r="33" spans="1:2" ht="15.75" x14ac:dyDescent="0.25">
      <c r="A33" s="133" t="s">
        <v>58</v>
      </c>
      <c r="B33" s="133" t="s">
        <v>58</v>
      </c>
    </row>
    <row r="34" spans="1:2" ht="33.75" customHeight="1" x14ac:dyDescent="0.25">
      <c r="A34" s="140" t="s">
        <v>59</v>
      </c>
      <c r="B34" s="140" t="s">
        <v>59</v>
      </c>
    </row>
    <row r="35" spans="1:2" ht="15" customHeight="1" x14ac:dyDescent="0.25">
      <c r="A35" s="140" t="s">
        <v>60</v>
      </c>
      <c r="B35" s="140" t="s">
        <v>60</v>
      </c>
    </row>
    <row r="36" spans="1:2" ht="15" customHeight="1" x14ac:dyDescent="0.25">
      <c r="A36" s="140" t="s">
        <v>61</v>
      </c>
      <c r="B36" s="140" t="s">
        <v>61</v>
      </c>
    </row>
    <row r="37" spans="1:2" ht="15" customHeight="1" x14ac:dyDescent="0.25">
      <c r="A37" s="140" t="s">
        <v>62</v>
      </c>
      <c r="B37" s="140" t="s">
        <v>62</v>
      </c>
    </row>
    <row r="38" spans="1:2" ht="15" customHeight="1" x14ac:dyDescent="0.25">
      <c r="A38" s="140" t="s">
        <v>63</v>
      </c>
      <c r="B38" s="140" t="s">
        <v>63</v>
      </c>
    </row>
    <row r="39" spans="1:2" s="142" customFormat="1" ht="62.25" customHeight="1" x14ac:dyDescent="0.25">
      <c r="A39" s="141" t="s">
        <v>64</v>
      </c>
      <c r="B39" s="141" t="s">
        <v>64</v>
      </c>
    </row>
    <row r="40" spans="1:2" x14ac:dyDescent="0.25">
      <c r="A40" s="143"/>
    </row>
  </sheetData>
  <mergeCells count="1">
    <mergeCell ref="C1:L1"/>
  </mergeCells>
  <printOptions horizontalCentered="1"/>
  <pageMargins left="0.78740157480314965" right="0.78740157480314965" top="0.78740157480314965" bottom="0.78740157480314965" header="0.31496062992125984" footer="0.31496062992125984"/>
  <pageSetup scale="43" orientation="portrait" r:id="rId1"/>
  <headerFooter>
    <oddHeader>&amp;L&amp;G&amp;R&amp;"Arial,Negrita"&amp;12MAPA DE RIESGOS DE SEGURIDAD DE LA INFORMACIÓN
Código: A-FO-248
Versión: 01
Fecha: Enero 31 de 202&amp;"-,Normal"&amp;11 3</oddHeader>
    <oddFooter>&amp;L&amp;12Carrera 10 No. 97A-13, Piso 6, Torre A  
PBX: (+57) 60 1 6012424 
Línea gratuita nacional: 018000413795 
Código postal 110231
www.apccolombia.gov.co
&amp;P/&amp;N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53</vt:i4>
      </vt:variant>
    </vt:vector>
  </HeadingPairs>
  <TitlesOfParts>
    <vt:vector size="62" baseType="lpstr">
      <vt:lpstr>Matriz Calor Inherente</vt:lpstr>
      <vt:lpstr>Matriz Calor Residual</vt:lpstr>
      <vt:lpstr>Tabla probabilidad</vt:lpstr>
      <vt:lpstr>Tabla Impacto</vt:lpstr>
      <vt:lpstr>Tabla Valoración controles</vt:lpstr>
      <vt:lpstr>Opciones Tratamiento</vt:lpstr>
      <vt:lpstr>Listas des</vt:lpstr>
      <vt:lpstr>Riesgos de segu de la info</vt:lpstr>
      <vt:lpstr>Instructivo</vt:lpstr>
      <vt:lpstr>ADQUISICIÓN_DESARROLLO_Y_MANTENIMIENTO_DE_SISTEMAS</vt:lpstr>
      <vt:lpstr>Antes_de_asumir_el_empleo</vt:lpstr>
      <vt:lpstr>Instructivo!Área_de_impresión</vt:lpstr>
      <vt:lpstr>Áreas_seguras</vt:lpstr>
      <vt:lpstr>ASPECTOS_DE_SEGURIDAD_DE_LA_INFORMACIÓN_DE_LA_GESTIÓN_DE_CONTINUIDAD_DE_NEGOCIO</vt:lpstr>
      <vt:lpstr>ASPECTOS_DE_SEGURIDAD_DE_LA_INFORMACION_DE_LA_GESTIÓN_DE_CONTINUIDAD_DE_NEGOCIO.</vt:lpstr>
      <vt:lpstr>Clasificación_de_la_información</vt:lpstr>
      <vt:lpstr>Consideraciones_sobre_auditorías_de_sistemas_de_información</vt:lpstr>
      <vt:lpstr>Continuidad_de_seguridad_de_la_información</vt:lpstr>
      <vt:lpstr>CONTROL_DE_ACCESO</vt:lpstr>
      <vt:lpstr>Control_de_acceso_a_sistemas_y_aplicaciones</vt:lpstr>
      <vt:lpstr>Control_de_software_operacional</vt:lpstr>
      <vt:lpstr>Controles_criptográficos</vt:lpstr>
      <vt:lpstr>CONTROLG</vt:lpstr>
      <vt:lpstr>Copias_de_respaldo</vt:lpstr>
      <vt:lpstr>CRIPTOGRAFÍA</vt:lpstr>
      <vt:lpstr>CUMPLIMIENTO</vt:lpstr>
      <vt:lpstr>Cumplimiento_de_requisitos_legales_y_contractuales</vt:lpstr>
      <vt:lpstr>Datos_de_prueba</vt:lpstr>
      <vt:lpstr>Dispositivos_móviles_y_teletrabajo</vt:lpstr>
      <vt:lpstr>Durante_la_ejecución_del_empleo</vt:lpstr>
      <vt:lpstr>Equipos</vt:lpstr>
      <vt:lpstr>Gestión_de_acceso_de_usuarios</vt:lpstr>
      <vt:lpstr>GESTIÓN_DE_ACTIVOS</vt:lpstr>
      <vt:lpstr>GESTIÓN_DE_INCIDENTES_DE_SEGURIDAD_DE_LA_INFORMACIÓN</vt:lpstr>
      <vt:lpstr>Gestión_de_incidentes_y_mejoras_en_la_seguridad_de_la_información</vt:lpstr>
      <vt:lpstr>Gestión_de_la_prestación_de_servicios_de_proveedores</vt:lpstr>
      <vt:lpstr>Gestión_de_la_seguridad_de_las_redes</vt:lpstr>
      <vt:lpstr>Gestión_de_la_vulnerabilidad_técnica</vt:lpstr>
      <vt:lpstr>Manejo_de_medios</vt:lpstr>
      <vt:lpstr>NO_APLICA</vt:lpstr>
      <vt:lpstr>ORGANIZACIÓN_DE_LA_SEGURIDAD_DE_LA_INFORMACION</vt:lpstr>
      <vt:lpstr>Organización_interna</vt:lpstr>
      <vt:lpstr>Orientación_de_la_dirección_para_la_gestión_de_la_seguridad_de_la_información</vt:lpstr>
      <vt:lpstr>POLITICAS_DE_LA_SEGURIDAD_DE_LA_INFORMACIÓN</vt:lpstr>
      <vt:lpstr>Procedimientos_operacionales_y_responsabilidades</vt:lpstr>
      <vt:lpstr>Protección_contra_códigos_maliciosos</vt:lpstr>
      <vt:lpstr>Redundancias</vt:lpstr>
      <vt:lpstr>Registro_y_seguimiento</vt:lpstr>
      <vt:lpstr>RELACIONES_CON_LOS_PROVEEDORES</vt:lpstr>
      <vt:lpstr>Requisitos_de_seguridad_de_los_sistemas_de_información</vt:lpstr>
      <vt:lpstr>Requisitos_del_negocio_para_control_de_acceso</vt:lpstr>
      <vt:lpstr>Responsabilidad_por_los_activos</vt:lpstr>
      <vt:lpstr>Responsabilidades_de_los_usuarios</vt:lpstr>
      <vt:lpstr>Revisiones_de_seguridad_de_la_información</vt:lpstr>
      <vt:lpstr>Seguridad_de_la_información_en_las_relaciones_con_los_proveedores</vt:lpstr>
      <vt:lpstr>SEGURIDAD_DE_LAS_COMUNICACIONES</vt:lpstr>
      <vt:lpstr>SEGURIDAD_DE_LAS_OPERACIONES</vt:lpstr>
      <vt:lpstr>SEGURIDAD_DE_LOS_RECURSOS_HUMANOS</vt:lpstr>
      <vt:lpstr>Seguridad_en_los_procesos_de_desarrollo_y_de_soporte</vt:lpstr>
      <vt:lpstr>SEGURIDAD_FÍSICA_Y_DEL_ENTORNO</vt:lpstr>
      <vt:lpstr>Terminación_y_cambio_de_empleo</vt:lpstr>
      <vt:lpstr>Transferencia_de_información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Alexandra Briceño Sierra</cp:lastModifiedBy>
  <cp:revision/>
  <cp:lastPrinted>2023-01-31T20:29:20Z</cp:lastPrinted>
  <dcterms:created xsi:type="dcterms:W3CDTF">2020-03-24T23:12:47Z</dcterms:created>
  <dcterms:modified xsi:type="dcterms:W3CDTF">2023-01-31T20:52:05Z</dcterms:modified>
  <cp:category/>
  <cp:contentStatus/>
</cp:coreProperties>
</file>