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Descargas\"/>
    </mc:Choice>
  </mc:AlternateContent>
  <bookViews>
    <workbookView xWindow="0" yWindow="0" windowWidth="28800" windowHeight="11910"/>
  </bookViews>
  <sheets>
    <sheet name="Hoja1" sheetId="16" r:id="rId1"/>
    <sheet name="reporte (2)" sheetId="1" state="hidden" r:id="rId2"/>
    <sheet name="Consolidado" sheetId="2" state="hidden" r:id="rId3"/>
    <sheet name="Identificación y priorización" sheetId="3" r:id="rId4"/>
    <sheet name="Preparación y formulación" sheetId="4" r:id="rId5"/>
    <sheet name="Implementación y seguimiento" sheetId="5" r:id="rId6"/>
    <sheet name="Direccionamiento estrategico" sheetId="6" r:id="rId7"/>
    <sheet name="Gestión de comunicaciones" sheetId="7" r:id="rId8"/>
    <sheet name="Gestión del talento Humano" sheetId="10" r:id="rId9"/>
    <sheet name="Gestión contractual" sheetId="9" r:id="rId10"/>
    <sheet name="Gestión Adminstrativa" sheetId="8" r:id="rId11"/>
    <sheet name="Gestión de tecnologías de la in" sheetId="11" r:id="rId12"/>
    <sheet name="Gestión Jurídica" sheetId="12" r:id="rId13"/>
    <sheet name="Evaluación control y mejoramien" sheetId="13" r:id="rId14"/>
    <sheet name="Administración de Recurso" sheetId="15" r:id="rId15"/>
  </sheets>
  <calcPr calcId="162913"/>
</workbook>
</file>

<file path=xl/calcChain.xml><?xml version="1.0" encoding="utf-8"?>
<calcChain xmlns="http://schemas.openxmlformats.org/spreadsheetml/2006/main">
  <c r="N12" i="3" l="1"/>
  <c r="L12" i="3"/>
  <c r="K12" i="3"/>
  <c r="L15" i="6" l="1"/>
  <c r="K15" i="6"/>
  <c r="K12" i="6" l="1"/>
  <c r="F20" i="16" l="1"/>
  <c r="F19" i="16"/>
  <c r="F18" i="16"/>
  <c r="F17" i="16"/>
  <c r="F16" i="16"/>
  <c r="F15" i="16"/>
  <c r="F14" i="16"/>
  <c r="F13" i="16"/>
  <c r="F11" i="16"/>
  <c r="F10" i="16"/>
  <c r="N20" i="15"/>
  <c r="N15" i="13"/>
  <c r="N15" i="12"/>
  <c r="N15" i="11"/>
  <c r="N16" i="8"/>
  <c r="N15" i="9"/>
  <c r="N17" i="7"/>
  <c r="N15" i="10"/>
  <c r="N23" i="5"/>
  <c r="N25" i="4"/>
  <c r="N24" i="3"/>
  <c r="F9" i="16" s="1"/>
  <c r="K12" i="10" l="1"/>
  <c r="K17" i="5" l="1"/>
  <c r="K21" i="5"/>
  <c r="K15" i="5"/>
  <c r="L14" i="5"/>
  <c r="L12" i="5"/>
  <c r="K19" i="5"/>
  <c r="K12" i="4"/>
  <c r="K17" i="3" l="1"/>
  <c r="K23" i="4" l="1"/>
  <c r="K22" i="4"/>
  <c r="K16" i="4" l="1"/>
  <c r="P17" i="4" l="1"/>
  <c r="W20" i="4"/>
  <c r="W19" i="4"/>
  <c r="K15" i="4"/>
  <c r="K12" i="8" l="1"/>
  <c r="L12" i="15"/>
  <c r="L17" i="15"/>
  <c r="L12" i="8" l="1"/>
  <c r="T20" i="8"/>
  <c r="K12" i="7" l="1"/>
  <c r="L19" i="15" l="1"/>
  <c r="N17" i="15"/>
  <c r="N12" i="15"/>
  <c r="N12" i="13"/>
  <c r="L12" i="13"/>
  <c r="N12" i="12"/>
  <c r="L12" i="12"/>
  <c r="N12" i="11"/>
  <c r="L12" i="11"/>
  <c r="N12" i="8"/>
  <c r="N12" i="9"/>
  <c r="L12" i="9"/>
  <c r="N12" i="10"/>
  <c r="L12" i="10"/>
  <c r="N12" i="7"/>
  <c r="L12" i="7"/>
  <c r="N15" i="6" l="1"/>
  <c r="N22" i="6" s="1"/>
  <c r="N12" i="6"/>
  <c r="L12" i="6"/>
  <c r="N21" i="5"/>
  <c r="L21" i="5"/>
  <c r="N19" i="5"/>
  <c r="L19" i="5"/>
  <c r="N17" i="5"/>
  <c r="L17" i="5"/>
  <c r="N15" i="5"/>
  <c r="L15" i="5"/>
  <c r="N14" i="5"/>
  <c r="K14" i="5"/>
  <c r="N12" i="5"/>
  <c r="N23" i="4"/>
  <c r="L23" i="4"/>
  <c r="L22" i="4"/>
  <c r="N19" i="4"/>
  <c r="L19" i="4"/>
  <c r="N16" i="4"/>
  <c r="L16" i="4"/>
  <c r="N15" i="4"/>
  <c r="L15" i="4"/>
  <c r="N12" i="4"/>
  <c r="L12" i="4"/>
  <c r="F12" i="16" l="1"/>
  <c r="G9" i="16" s="1"/>
  <c r="O20" i="15"/>
  <c r="O21" i="15" s="1"/>
  <c r="K22" i="3"/>
  <c r="L22" i="3" s="1"/>
  <c r="L15" i="3"/>
  <c r="L17" i="3" l="1"/>
  <c r="N22" i="3" l="1"/>
  <c r="N17" i="3"/>
  <c r="N15" i="3"/>
  <c r="N60" i="2"/>
  <c r="N59" i="2"/>
  <c r="E81" i="2" l="1"/>
  <c r="E77" i="2"/>
  <c r="E65" i="2" l="1"/>
  <c r="E32" i="2" l="1"/>
  <c r="E37" i="2"/>
  <c r="E11" i="2"/>
  <c r="E13" i="2" l="1"/>
  <c r="E22" i="2"/>
  <c r="E74" i="2"/>
  <c r="E71" i="2"/>
  <c r="E69" i="2"/>
  <c r="E67" i="2"/>
  <c r="E63" i="2"/>
  <c r="E61" i="2"/>
  <c r="E59" i="2"/>
  <c r="E56" i="2"/>
  <c r="E55" i="2"/>
  <c r="E50" i="2"/>
  <c r="E47" i="2"/>
  <c r="E44" i="2"/>
  <c r="E41" i="2"/>
  <c r="E38" i="2"/>
  <c r="E30" i="2"/>
  <c r="E27" i="2"/>
  <c r="E19" i="2"/>
  <c r="E16" i="2"/>
</calcChain>
</file>

<file path=xl/comments1.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Alineación de los recursos de cooperación internacional a las 5 prioridades definidas en la ENCI 2019-2022.  (Mega Meta)</t>
        </r>
      </text>
    </comment>
    <comment ref="A15" authorId="0" shapeId="0">
      <text>
        <r>
          <rPr>
            <b/>
            <sz val="9"/>
            <color indexed="81"/>
            <rFont val="Tahoma"/>
            <family val="2"/>
          </rPr>
          <t>Julio Ignacio Gutiérrez Varg:</t>
        </r>
        <r>
          <rPr>
            <sz val="9"/>
            <color indexed="81"/>
            <rFont val="Tahoma"/>
            <family val="2"/>
          </rPr>
          <t xml:space="preserve">
Indicador:
Nuevos mecanismos de cooperación internacional acordados con socios tradicionales y/o no tradicionales 
</t>
        </r>
      </text>
    </comment>
    <comment ref="A17" authorId="0" shapeId="0">
      <text>
        <r>
          <rPr>
            <b/>
            <sz val="9"/>
            <color indexed="81"/>
            <rFont val="Tahoma"/>
            <family val="2"/>
          </rPr>
          <t>Julio Ignacio Gutiérrez Varg:</t>
        </r>
        <r>
          <rPr>
            <sz val="9"/>
            <color indexed="81"/>
            <rFont val="Tahoma"/>
            <family val="2"/>
          </rPr>
          <t xml:space="preserve">
Indicador:
Recursos de cooperación internacional no reembolsables movilizados (MEGAMETA)</t>
        </r>
      </text>
    </comment>
    <comment ref="A22" authorId="0" shapeId="0">
      <text>
        <r>
          <rPr>
            <b/>
            <sz val="9"/>
            <color indexed="81"/>
            <rFont val="Tahoma"/>
            <family val="2"/>
          </rPr>
          <t>Julio Ignacio Gutiérrez Varg:</t>
        </r>
        <r>
          <rPr>
            <sz val="9"/>
            <color indexed="81"/>
            <rFont val="Tahoma"/>
            <family val="2"/>
          </rPr>
          <t xml:space="preserve">
Indicador
Documentos de análisis de la ayuda oficial al desarrollo, elaborados.</t>
        </r>
      </text>
    </comment>
  </commentList>
</comments>
</file>

<file path=xl/comments10.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Avance de implementación de la política de prevención de daño antijurídico en la vigencia 2022</t>
        </r>
      </text>
    </comment>
  </commentList>
</comments>
</file>

<file path=xl/comments11.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Trabajo de Control Interno 2022</t>
        </r>
      </text>
    </comment>
  </commentList>
</comments>
</file>

<file path=xl/comments1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recursos entregados en administración ejecutados presupuestalmente</t>
        </r>
      </text>
    </comment>
    <comment ref="A17" authorId="0" shapeId="0">
      <text>
        <r>
          <rPr>
            <b/>
            <sz val="9"/>
            <color indexed="81"/>
            <rFont val="Tahoma"/>
            <family val="2"/>
          </rPr>
          <t>Julio Ignacio Gutiérrez Varg:</t>
        </r>
        <r>
          <rPr>
            <sz val="9"/>
            <color indexed="81"/>
            <rFont val="Tahoma"/>
            <family val="2"/>
          </rPr>
          <t xml:space="preserve">
indicadores:
Donaciones internacionales en especie canalizadas, que contribuyen a las prioridades de la ENCI 2019-2022
Donaciones internacionales en especie canalizadas, que contribuyen a otras prioridades de Gobierno</t>
        </r>
      </text>
    </comment>
  </commentList>
</comments>
</file>

<file path=xl/comments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Proyecto de alianzas multiactor estructurado con apoyo técnico de APC-Colombia y presentado a socios de la cooperación internacional y del sector privado</t>
        </r>
      </text>
    </comment>
    <comment ref="A15" authorId="0" shapeId="0">
      <text>
        <r>
          <rPr>
            <b/>
            <sz val="9"/>
            <color indexed="81"/>
            <rFont val="Tahoma"/>
            <family val="2"/>
          </rPr>
          <t>Julio Ignacio Gutiérrez Varg:</t>
        </r>
        <r>
          <rPr>
            <sz val="9"/>
            <color indexed="81"/>
            <rFont val="Tahoma"/>
            <family val="2"/>
          </rPr>
          <t xml:space="preserve">
Indicador:
Documento de balance de la implementación de la Estrategia Nacional de Cooperación Internacional ENCI 2019-2022 elaborado y divulgado</t>
        </r>
      </text>
    </comment>
    <comment ref="A16" authorId="0" shapeId="0">
      <text>
        <r>
          <rPr>
            <b/>
            <sz val="9"/>
            <color indexed="81"/>
            <rFont val="Tahoma"/>
            <family val="2"/>
          </rPr>
          <t>Julio Ignacio Gutiérrez Varg:</t>
        </r>
        <r>
          <rPr>
            <sz val="9"/>
            <color indexed="81"/>
            <rFont val="Tahoma"/>
            <family val="2"/>
          </rPr>
          <t xml:space="preserve">
Indicador:
Proyectos cofinanciados</t>
        </r>
      </text>
    </comment>
    <comment ref="A19" authorId="0" shapeId="0">
      <text>
        <r>
          <rPr>
            <b/>
            <sz val="9"/>
            <color indexed="81"/>
            <rFont val="Tahoma"/>
            <family val="2"/>
          </rPr>
          <t>Julio Ignacio Gutiérrez Varg:</t>
        </r>
        <r>
          <rPr>
            <sz val="9"/>
            <color indexed="81"/>
            <rFont val="Tahoma"/>
            <family val="2"/>
          </rPr>
          <t xml:space="preserve">
Indicadores:
- Documento de sistematización y seguimiento a la participación de los actores nacionales públicos y privados en la macrorueda de filantropía internacional.
- Acciones de fortalecimiento de capacidades en gestión de cooperación internacional desarrolladas</t>
        </r>
      </text>
    </comment>
    <comment ref="A23" authorId="0" shapeId="0">
      <text>
        <r>
          <rPr>
            <b/>
            <sz val="9"/>
            <color indexed="81"/>
            <rFont val="Tahoma"/>
            <family val="2"/>
          </rPr>
          <t>Julio Ignacio Gutiérrez Varg:</t>
        </r>
        <r>
          <rPr>
            <sz val="9"/>
            <color indexed="81"/>
            <rFont val="Tahoma"/>
            <family val="2"/>
          </rPr>
          <t xml:space="preserve">
Indicador:
 Intercambios de conocimientos Col-Col desarrollados</t>
        </r>
      </text>
    </comment>
  </commentList>
</comments>
</file>

<file path=xl/comments3.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Número de alianzas establecidas de oferta y demanda de cooperación sur-sur </t>
        </r>
      </text>
    </comment>
    <comment ref="A14" authorId="0" shapeId="0">
      <text>
        <r>
          <rPr>
            <b/>
            <sz val="9"/>
            <color indexed="81"/>
            <rFont val="Tahoma"/>
            <family val="2"/>
          </rPr>
          <t>Julio Ignacio Gutiérrez Varg:</t>
        </r>
        <r>
          <rPr>
            <sz val="9"/>
            <color indexed="81"/>
            <rFont val="Tahoma"/>
            <family val="2"/>
          </rPr>
          <t xml:space="preserve">
Indicador:
Proyectos ejecutados de CSS o Triangular en alineación a las prioridades de los mecanismos de integración regional de América Latina.</t>
        </r>
      </text>
    </comment>
    <comment ref="A15" authorId="0" shapeId="0">
      <text>
        <r>
          <rPr>
            <b/>
            <sz val="9"/>
            <color indexed="81"/>
            <rFont val="Tahoma"/>
            <family val="2"/>
          </rPr>
          <t>Julio Ignacio Gutiérrez Varg:</t>
        </r>
        <r>
          <rPr>
            <sz val="9"/>
            <color indexed="81"/>
            <rFont val="Tahoma"/>
            <family val="2"/>
          </rPr>
          <t xml:space="preserve">
Indicador:
Proyectos de Cooperación Sur-Sur ejecutados en doble vía con países de América Latina y el Caribe.</t>
        </r>
      </text>
    </comment>
    <comment ref="A17" authorId="0" shapeId="0">
      <text>
        <r>
          <rPr>
            <b/>
            <sz val="9"/>
            <color indexed="81"/>
            <rFont val="Tahoma"/>
            <family val="2"/>
          </rPr>
          <t>Julio Ignacio Gutiérrez Varg:</t>
        </r>
        <r>
          <rPr>
            <sz val="9"/>
            <color indexed="81"/>
            <rFont val="Tahoma"/>
            <family val="2"/>
          </rPr>
          <t xml:space="preserve">
Indicador:
 Nuevos socios de África, Sudeste Asiático y Eurasia con proyectos de CSS o Triangular en ejecución, bajo el modelo de agregación de valor.</t>
        </r>
      </text>
    </comment>
    <comment ref="A19" authorId="0" shapeId="0">
      <text>
        <r>
          <rPr>
            <b/>
            <sz val="9"/>
            <color indexed="81"/>
            <rFont val="Tahoma"/>
            <family val="2"/>
          </rPr>
          <t>Julio Ignacio Gutiérrez Varg:</t>
        </r>
        <r>
          <rPr>
            <sz val="9"/>
            <color indexed="81"/>
            <rFont val="Tahoma"/>
            <family val="2"/>
          </rPr>
          <t xml:space="preserve">
Indicador:
Productos de conocimiento de la Cooperación Sur-Sur elaborados y difundidos</t>
        </r>
      </text>
    </comment>
    <comment ref="A21" authorId="0" shapeId="0">
      <text>
        <r>
          <rPr>
            <b/>
            <sz val="9"/>
            <color indexed="81"/>
            <rFont val="Tahoma"/>
            <family val="2"/>
          </rPr>
          <t>Julio Ignacio Gutiérrez Varg:</t>
        </r>
        <r>
          <rPr>
            <sz val="9"/>
            <color indexed="81"/>
            <rFont val="Tahoma"/>
            <family val="2"/>
          </rPr>
          <t xml:space="preserve">
Indicador:
Proyectos ejecutados de Cooperación Sur-Sur y Triangular con enfoque tecnológico</t>
        </r>
      </text>
    </comment>
  </commentList>
</comments>
</file>

<file path=xl/comments4.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 Plan Maestro de Planeación, seguimiento y evaluación vigencia 2022
</t>
        </r>
      </text>
    </comment>
  </commentList>
</comments>
</file>

<file path=xl/comments5.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 Comunicaciones en la vigencia 2022</t>
        </r>
      </text>
    </comment>
  </commentList>
</comments>
</file>

<file path=xl/comments6.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del Talento Humano en la vigencia 2022</t>
        </r>
      </text>
    </comment>
  </commentList>
</comments>
</file>

<file path=xl/comments7.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cumplimiento Plan de fortalecmiento de las capacidades internas para la elaboracion de los estudios previos de los estructuradores de proceso.</t>
        </r>
      </text>
    </comment>
  </commentList>
</comments>
</file>

<file path=xl/comments8.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actividades del PINAR y PGD vigencia 2022</t>
        </r>
      </text>
    </comment>
  </commentList>
</comments>
</file>

<file path=xl/comments9.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 la disponibilidad, integridad y confidencialidad de la información</t>
        </r>
      </text>
    </comment>
  </commentList>
</comments>
</file>

<file path=xl/sharedStrings.xml><?xml version="1.0" encoding="utf-8"?>
<sst xmlns="http://schemas.openxmlformats.org/spreadsheetml/2006/main" count="857" uniqueCount="274">
  <si>
    <t>Reporte consolidado</t>
  </si>
  <si>
    <t>PEI</t>
  </si>
  <si>
    <t>Avance</t>
  </si>
  <si>
    <t>Planes</t>
  </si>
  <si>
    <t>Peso</t>
  </si>
  <si>
    <t>Proyecto</t>
  </si>
  <si>
    <t>Actividades (Hito)</t>
  </si>
  <si>
    <t>Tareas</t>
  </si>
  <si>
    <t>Plan Estratégico Institucional</t>
  </si>
  <si>
    <t>28,09</t>
  </si>
  <si>
    <t>PLAN DE ACCIÓN INSTITUCIONAL 2022</t>
  </si>
  <si>
    <t>28,63</t>
  </si>
  <si>
    <t>Alianzas estratégicas de Oferta y Demanda de CSS establecidas a través alianzas público privadas, acuerdos de contribución o donaciones dirigidas a apalancar planes de trabajo</t>
  </si>
  <si>
    <t>20,84</t>
  </si>
  <si>
    <t>Negociar las alianzas de oferta y demanda de cooperación sur-sur</t>
  </si>
  <si>
    <t>Hacer seguimiento a las alianzas de oferta y demanda de cooperación sur-sur</t>
  </si>
  <si>
    <t>16,67</t>
  </si>
  <si>
    <t>Implementación de la política de prevención de daño antijurídico en las vigencias 2022</t>
  </si>
  <si>
    <t>36,25</t>
  </si>
  <si>
    <t>Realizar mesas de trabajo interinstitucional con entidades aliadas técnicas, beneficiarias, ejecutoras y oferentes de cooperación internacional técnica y financiera no reembolsable, a solicitud de las Direcciones Técnicas y áreas de trabajo de la Age</t>
  </si>
  <si>
    <t>37,5</t>
  </si>
  <si>
    <t>Realizar un espacio de conocimiento con supervisores de contratos de APC-Colombia.</t>
  </si>
  <si>
    <t>Realizar dos conversatorios: Uno dirigido al Grupo interno de trabajo de gestión del Talento Humano de APC-Colombia, con la Comisión Nacional del Servicio Civil, a través del instrumento que la Comisión disponga, respecto al impacto del concurso</t>
  </si>
  <si>
    <t>Proyecto estructurado, producto de la Coordinación de la Estrategia de Alianzas Multiactor, para el desarrollo sostenible</t>
  </si>
  <si>
    <t>27,4</t>
  </si>
  <si>
    <t>Llevar a cabo la estrategia de articulación con el Sistema Nacional de Competitividad e Innovación</t>
  </si>
  <si>
    <t>Apoyar la estructuración de un proyecto de alianzas multiactor</t>
  </si>
  <si>
    <t>Articular los actores que intervienen en la implementación del proyecto de alianzas multiactor</t>
  </si>
  <si>
    <t>Implementación del Plan de trabajo de Control Interno 2022</t>
  </si>
  <si>
    <t>Realizar auditorías de gestión</t>
  </si>
  <si>
    <t>Elaborar los informes de ley</t>
  </si>
  <si>
    <t>Asesorar a los procesos y atender las consultas efectuadas</t>
  </si>
  <si>
    <t>Implementación del Plan Estratégico de Comunicaciones (PEC) en la vigencia 2022</t>
  </si>
  <si>
    <t>Elaborar y publicar el boletín virtual externo La Cooperación es de Todos</t>
  </si>
  <si>
    <t>Elaborar y publicar el boletín interno Noticias Clave</t>
  </si>
  <si>
    <t>Realizar visibilización de la Macrorueda de Filantropía Privada Internacional</t>
  </si>
  <si>
    <t>Posicionar la gestión de la Agencia y hacer rendición de cuentas de este periodo de gobierno a través de plataformas virtuales</t>
  </si>
  <si>
    <t>Alineación de al menos el 80% de la Cooperación Internacional a las prioridades definidas en la ENCI 2019-2022</t>
  </si>
  <si>
    <t>20,7</t>
  </si>
  <si>
    <t>Elaborar y hacer seguimiento a mínimo 20 planes de trabajo para la vigencia 2022 con las fuentes oficiales y no oficiales de cooperación internacional.</t>
  </si>
  <si>
    <t>Elaborar reportes trimestrales de recursos de la cooperación internacional registrados en CÍCLOPE, alineados con la ENCI 2019-2022</t>
  </si>
  <si>
    <t>Realizar evento de Alianzas con Resultados 2022 con las fuentes oficiales y no oficiales, de los resultados obtenidos de la gestión y coordinación de la cooperación internacional</t>
  </si>
  <si>
    <t>Establecimiento de 2 nuevos mecanismos de cooperación internacional con socios tradicionales y/o no tradicionales</t>
  </si>
  <si>
    <t>Apoyar la organización de Macrorrueda de Filantropía y la articulación de actores internacionales</t>
  </si>
  <si>
    <t>Seguimiento a los resultados de la Macrorrueda, de acuerdo a las directrices de la Dirección general</t>
  </si>
  <si>
    <t>Movilización de 400 millones de dólares no reembolsables de la Cooperación Internacional durante la vigencia 2022</t>
  </si>
  <si>
    <t>24,4</t>
  </si>
  <si>
    <t>Identificar y publicar 190 convocatorias de cooperación internacional</t>
  </si>
  <si>
    <t>24,5</t>
  </si>
  <si>
    <t>Acompañar técnicamente 17 convocatorias de cooperación internacional a organizaciones de la sociedad civil</t>
  </si>
  <si>
    <t>Brindar Acompañamiento técnico a 1 Estrategia País y/o Acuerdos Marcos de Cooperación.</t>
  </si>
  <si>
    <t>Hacer seguimiento técnico a mínimo 6 Estrategias País y/o Acuerdos Marcos de Cooperación.</t>
  </si>
  <si>
    <t>Implementar los procedimientos de Constancia de registros de proyectos y expedición de certificados de utilidad común.</t>
  </si>
  <si>
    <t>Balance de la implementación de la Estrategia Nacional de Cooperación Internacional ENCI 2019-2023</t>
  </si>
  <si>
    <t>Elaborar un documento de balance y recomendaciones frente a la Estrategia Nacional de Cooperación Internacional, a partir de los seguimientos de los planes de trabajo sectoriales y territoriales de cooperación internacional y demás insumos estratégic</t>
  </si>
  <si>
    <t>Implementación de la quinta fase Plan Estratégico del Talento Humano (PETH).</t>
  </si>
  <si>
    <t>40,25</t>
  </si>
  <si>
    <t>Formular y publicar los planes que conforman el Plan Estratégico de Talento Hunmano (Plan Institucional de Capacitación, Plan de Estímulos e Incentivos, Plan Anual de Vacantes, Plan Anual de Vacaciones, Plan de Previsión del Talento Humano y Sistema</t>
  </si>
  <si>
    <t>Gestionar, orientar la ejecución y desarrollo de los planes formulados que conforman el PETH</t>
  </si>
  <si>
    <t>25,42</t>
  </si>
  <si>
    <t>Realizar análisis de los resultados de la implementación de los planes bajo responsabilidad del proceso de Talento Humano</t>
  </si>
  <si>
    <t>Identificación, cofinanciación y seguimiento a 6 proyectos de cooperación internacional con recursos de contrapartida nacional, alineados con la ENCI 2019-2022</t>
  </si>
  <si>
    <t>12,5</t>
  </si>
  <si>
    <t>Identificar, evaluar y priorizar los proyectos de cooperación suceptibles a ser apoyados con recursos de contrapartida nacional</t>
  </si>
  <si>
    <t>Suscribir los convenios que formalizan los proyectos</t>
  </si>
  <si>
    <t>Supervisar la ejecución de los convenios que formalizan los proyectos</t>
  </si>
  <si>
    <t>Fortalecimiento de la disponibilidad, integridad y confidencialidad de la información para la toma de decisiones</t>
  </si>
  <si>
    <t>Definir la arquitectura empresarial de la entidad, a nivel de TICS, información, aplicaciones e infraestructura tecnológica, para optimizar procesos.</t>
  </si>
  <si>
    <t>Implementar las actividades del plan estratégico de tecnologias de la información durante y realizar seguimiento a su ejecución</t>
  </si>
  <si>
    <t>Gestionar las acciones necesarias para obtener la certificación en la norma NTC ISO 27001:2013</t>
  </si>
  <si>
    <t>Dinamización del Sistema Nacional de Cooperación Internacional de Colombia</t>
  </si>
  <si>
    <t>33,75</t>
  </si>
  <si>
    <t>Llevar a cabo actividades de fortalecimiento de capacidades en gestión de cooperación internacional, orientadas a actores territoriales y nacionales.</t>
  </si>
  <si>
    <t>Apoyar la articulación de los actores nacionales públicos y privados, en el ejercicio de la macrorueda de cooperación con la filantropía internacional.</t>
  </si>
  <si>
    <t>Hacer seguimiento a los resultados obtenidos con el desarrollo de la primera macrorueda de cooperación con filantropía internacional.</t>
  </si>
  <si>
    <t>Ejecución de recursos de cooperación internacional no reembolsable administrados por la Entidad</t>
  </si>
  <si>
    <t>14,75</t>
  </si>
  <si>
    <t>Revisar y actualizar la documentación asociada al proceso de administración de recursos de cooperación internacional no reembolsable</t>
  </si>
  <si>
    <t>Programar la distribución y ejecución de los recursos entregados en administración, conforme a la voluntad del donante y en coordinación con el aliado técnico</t>
  </si>
  <si>
    <t>Gestionar las acciones necesarias para la recolección y elaboración de documentos técnicos que permitan dar inicio a los procesos de contratación</t>
  </si>
  <si>
    <t>Ejecutar los recursos de cooperación internacional no reembolsables entregados en administración a APC - Colombia.</t>
  </si>
  <si>
    <t>Realizar seguimiento a la ejecución de los recursos de cooperación internacional no reembolsable administrados por APC - Colombia.</t>
  </si>
  <si>
    <t>Proyectos ejecutados de CSS o Triangular en alineación a las prioridades de los mecanismos de integración regional de América Latina.</t>
  </si>
  <si>
    <t>Hacer seguimiento a los proyectos en el marco de las instancias de los mecanismos de integración regional de America Latina</t>
  </si>
  <si>
    <t>Canalización de donaciones en especie</t>
  </si>
  <si>
    <t>Promocionar a nivel interno y externo el instrumento que orienta el procedimiento actualizado de donaciones en especie en la entidad</t>
  </si>
  <si>
    <t>Otorgar los poderes requeridos para los trámites de nacionalización de las donaciones en especie</t>
  </si>
  <si>
    <t>Realizar los trámites correspondientes para que las donaciones en especie sean canalizadas hacia los beneficiarios finales, despues de recibir confirmación de la nacionalización de la mercancia</t>
  </si>
  <si>
    <t>Proyectos de Cooperación Sur-Sur ejecutados en doble vía con países de América Latina y el Caribe. (Megameta)</t>
  </si>
  <si>
    <t>21,25</t>
  </si>
  <si>
    <t>Hacer seguimiento a los proyectos en doble vía con países de América Latina y el Caribe</t>
  </si>
  <si>
    <t>17,5</t>
  </si>
  <si>
    <t>Nuevos socios de África, Sudeste Asiático y Eurasia con proyectos de CSS o Triangular en ejecución, bajo el modelo de agregación de valor. (Megameta)</t>
  </si>
  <si>
    <t>26,25</t>
  </si>
  <si>
    <t>Negociar los nuevos socios de África, Sudeste Asiático y Eurasia</t>
  </si>
  <si>
    <t>Hacer seguimiento a las iniciativas de CSS con los nuevos socios de de África, Sudeste Asiático y Eurasia</t>
  </si>
  <si>
    <t>Elaboración y socialización de documentos de análisis de la Asistencia Oficial al Desarrollo (AOD) que recibe el país</t>
  </si>
  <si>
    <t>Elaborar documento de análisis de Cooperación Internacional 2021</t>
  </si>
  <si>
    <t>Construir un manual de ayuda al usuario para el registro de proyectos de cooperación ante la Agencia</t>
  </si>
  <si>
    <t>Generación de productos de conocimiento de la Cooperación Sur-Sur</t>
  </si>
  <si>
    <t>8,34</t>
  </si>
  <si>
    <t>Elaborar los productos de conocimiento de la CSS en el marco del Hub de Conocimiento</t>
  </si>
  <si>
    <t>Difundir los productos de conocimiento de la CSS</t>
  </si>
  <si>
    <t>Proyectos ejecutados de Cooperación Sur-Sur y Triangular con enfoque tecnológico (Megameta)</t>
  </si>
  <si>
    <t>16,25</t>
  </si>
  <si>
    <t>Hacer seguimiento a los proyectos con enfoque tecnológico</t>
  </si>
  <si>
    <t>Informe de balance o cierre de los proyectos con enfoque tecnológico</t>
  </si>
  <si>
    <t>7,5</t>
  </si>
  <si>
    <t>Desarrollo de 6 intercambios de conocimiento Col-Col</t>
  </si>
  <si>
    <t>37,34</t>
  </si>
  <si>
    <t>Desarrollar encuentros de intercambio Col-Col</t>
  </si>
  <si>
    <t>41,67</t>
  </si>
  <si>
    <t>Hacer seguimiento a los intercambios Col-Col 2021 y 2022 según aplique</t>
  </si>
  <si>
    <t>Ejecución del Plan Maestro de Planeación, seguimiento y evaluación vigencia 2022</t>
  </si>
  <si>
    <t>48,5</t>
  </si>
  <si>
    <t>Identificar y programar las acciones del Plan Maestro de Planeación, seguimiento y evaluación vigencia 2022</t>
  </si>
  <si>
    <t>Desarrollar las acciones del Plan Maestro de Planeación, seguimiento y evaluación vigencia 2022</t>
  </si>
  <si>
    <t>Efectuar seguimiento a la ejecución de las acciones del Plan Maestro de Planeación, seguimiento y evaluación vigencia 2022</t>
  </si>
  <si>
    <t>Fortalecimiento de las capacidades internas para la elaboracion de los estudios previos de los estructuradores de proceso.</t>
  </si>
  <si>
    <t>Definir las capacitaciones requeridas en la entidad para fortalecer los procesos de la gestión, precontractual, contractual y postcontractual</t>
  </si>
  <si>
    <t>Ejecutar las capacitaciones definidas</t>
  </si>
  <si>
    <t>Aplicar el instrumento de medición de la percepción sobre las acciones de capacitación adelantadas y analizar los resultados con recomendaciones para la mejora</t>
  </si>
  <si>
    <t>Implementación del PINAR 2021</t>
  </si>
  <si>
    <t>Formular el plan de acción de actividades de Gestión Documental para la vigencia 2022</t>
  </si>
  <si>
    <t>Revisar y/o actualizar, en caso de ser necesario, las Tablas de Retención Documental de la Entidad</t>
  </si>
  <si>
    <t>Ejecución del plan de acción de actividades de Gestión Documental formulado para la vigencia 2022</t>
  </si>
  <si>
    <t>10,84</t>
  </si>
  <si>
    <t>Revisar, actualizar y aplicar el instrumento de medición de la percepción de Gestión Documental y analizar los resultados</t>
  </si>
  <si>
    <t>Estructuración y puesta en marcha del Observatorio de Cooperación Internacional</t>
  </si>
  <si>
    <t>40,4</t>
  </si>
  <si>
    <t>Acompañar a las direcciones técnicas en la definición del plan de trabajo para la puesta en marcha del observatorio</t>
  </si>
  <si>
    <t>Proyectar, a partir de insumos técnicos, el acto administrativo por el cual se adopte el observatorio</t>
  </si>
  <si>
    <t>Estructurar y mantener actualizado el micrositio del observatorio</t>
  </si>
  <si>
    <t>Ejecutar las acciones del plan de trabajo a cargo de la Dirección de Coordinación Internacional</t>
  </si>
  <si>
    <t>Ejecutar las acciones del plan de trabajo a cargo de la Dirección de Demanda</t>
  </si>
  <si>
    <t>Ejecutar las acciones del plan de trabajo a cargo de la Dirección de Oferta, en el marco del hub de conocimiento</t>
  </si>
  <si>
    <t>Realizar seguimiento y actualización a la implementación del plan de trabajo para la puesta en marcha del observatorio.</t>
  </si>
  <si>
    <t>Plan Anticorrupción y Atención al Ciudadano 2022</t>
  </si>
  <si>
    <t>27,56</t>
  </si>
  <si>
    <t>Gestión de Riesgos de Corrupción</t>
  </si>
  <si>
    <t>41,5</t>
  </si>
  <si>
    <t>Actualizar y publicar el Mapa de Riesgos de Corrupción en la sede electrónica de la entidad</t>
  </si>
  <si>
    <t>Actualizar y publicar la Política de Gestión del Riesgo</t>
  </si>
  <si>
    <t>Monitorear, hacer seguimiento y revisión a los riesgos de corrupción, tratamientos y controles</t>
  </si>
  <si>
    <t>Evaluar la gestión de riesgos de la entidad en cumplimiento de las responsabilidades de la primera y segunda línea defensa</t>
  </si>
  <si>
    <t>Rendición de Cuentas</t>
  </si>
  <si>
    <t>12,69</t>
  </si>
  <si>
    <t>Publicar de boletín virtual La Cooperación es de todos</t>
  </si>
  <si>
    <t>14,3</t>
  </si>
  <si>
    <t>Elaborar y socializar con cooperantes y partes interesadas el documento de análisis del comportamiento de la Cooperación Internacional no reembolsable 2021</t>
  </si>
  <si>
    <t>Elaborar y socializar con socios del Sur Global y partes interesadas el documento de análisis del Comportamiento de la Cooperación Sur - Sur en 2021.</t>
  </si>
  <si>
    <t>Realizar ejercicio de diálogo de Alianzas con Resultados con las fuentes oficiales y no oficiales, de los resultados obtenidos de la gestión y coordinación de la cooperación internacional durante la vigencia 2022.</t>
  </si>
  <si>
    <t>Realizar por parte de la Dirección de Coordinación Interinstitucional al menos un evento que incluya el componente de Rendición de Cuentas</t>
  </si>
  <si>
    <t>Realizar y evaluar la audiencia pública de rendición de cuentas, y publicar el informe en página web</t>
  </si>
  <si>
    <t>Diseñar e implementar la estrategia para producir y reportar/divulgar la información relacionada con los avances de la entidad del aporte a la implementación del Acuerdo de Paz de acuerdo a lineamientos del DAPRE, Consejería para la Estabilización y</t>
  </si>
  <si>
    <t>14,2</t>
  </si>
  <si>
    <t>MECANISMOS PARA MEJORAR LA ATENCIÓN AL CIUDADANO</t>
  </si>
  <si>
    <t>30,48</t>
  </si>
  <si>
    <t>Brindar asesoría externa para el recibo en el país de donaciones en especie</t>
  </si>
  <si>
    <t>7,1</t>
  </si>
  <si>
    <t>Brindar asesoría externa sobre el servicio de administración de recursos de cooperación internacional no reembolsable</t>
  </si>
  <si>
    <t>Incorporar mejoras al formulario de PQRSD</t>
  </si>
  <si>
    <t>Realizar acciones que permitan mejorar el uso y aseguramiento de la página web.</t>
  </si>
  <si>
    <t>Orientar la capacitación para un manejo eficiente y oportuno al Derecho de Petición</t>
  </si>
  <si>
    <t>Divulgar e implementar el protocolo de atención telefónica y virtual, en los meses de marzo y julio de 2022</t>
  </si>
  <si>
    <t>Consolidar y publicar en el SIGEPRE del instrumento institucional para la medición de la percepción frente a la prestación de los servicios misionales de la información recibida de (DCI, OFERTA y DEMANDA)</t>
  </si>
  <si>
    <t>Medir la percepción del servicio al ciudadano frente a la atención de las PQRSD y públicar la información en SIGEPRE y en Brujula</t>
  </si>
  <si>
    <t>Aplicar incentivos para destacar el desempeño de los servidores en relación al servicio prestado al ciudadano.</t>
  </si>
  <si>
    <t>Realizar mejoras sobre el portal de servicio de la Agencia.</t>
  </si>
  <si>
    <t>Incorporar mejoras al espacio de preguntas frecuentes de la sede electrónica de la entidad</t>
  </si>
  <si>
    <t>Implementar acciones para mejorar la accesibilidad a la información y canales de atención dispuestos por la entidad</t>
  </si>
  <si>
    <t>Implementar los procesos de constancia de registro de proyectos y emisión de Certificados de Utilidad Común y brindar capacitaciones a los actores vinculados a dichos procesos (Entidades nacionales y/o territoriales, Cooperantes Internacionales)</t>
  </si>
  <si>
    <t>Medir la satisfacción del ciudadano frente a los diferentes canales de comunicación dispuestos por la entidad</t>
  </si>
  <si>
    <t>7,7</t>
  </si>
  <si>
    <t>MECANISMOS DE TRANSPARENCIA Y ACCESO A LA INFORMACIÓN</t>
  </si>
  <si>
    <t>29,12</t>
  </si>
  <si>
    <t>Consolidar y publicar el informe de las respuestas oportunamente a las solicitudes de PQRSD presentadas por la ciudadanía durante la vigencia n los términos estipulados por la ley 1712 de 2014.</t>
  </si>
  <si>
    <t>Depurar y mantener actualizado el esquema de publicaciones en los términos estipulados por la ley 1712 de 2014</t>
  </si>
  <si>
    <t>Hacer seguimiento y actualizar el acceso a contenidos de la página web, según lo estipulado en la Ley 1712 de 2014 y su reglamentación</t>
  </si>
  <si>
    <t>Adelantar capacitación ORFEO.</t>
  </si>
  <si>
    <t>Evaluar la percepción frente a la Gestión Documental de la Entidad</t>
  </si>
  <si>
    <t>Seguimiento y verificación al cumplimiento de los requisitos de la Ley 1712 de 2014.</t>
  </si>
  <si>
    <t>Mantener actualizado el normo grama de la entidad</t>
  </si>
  <si>
    <t>INICIATIVAS ADICIONALES (INTEGRIDAD)</t>
  </si>
  <si>
    <t>27,5</t>
  </si>
  <si>
    <t>Documentar el procedimiento para el control y seguimiento de las declaraciones de conflicto de intereses que ingresan por los canales dispuestos por la Entidad.</t>
  </si>
  <si>
    <t>Fortalecer las competencias de los servidores de APC Colombia en materia de integridad y lucha contra la corrupcion</t>
  </si>
  <si>
    <t>Realizar acciones para la promoción de los valores del servicio público y el código de integridad al interior de la entidad y medir su apropiación</t>
  </si>
  <si>
    <t>Diseñar y realizar campaña referente al tema anticorrupción</t>
  </si>
  <si>
    <r>
      <t>Informe de balance o cierre de los proyectos</t>
    </r>
    <r>
      <rPr>
        <sz val="11"/>
        <color rgb="FFFF0000"/>
        <rFont val="Calibri"/>
        <family val="2"/>
        <scheme val="minor"/>
      </rPr>
      <t xml:space="preserve"> Hacer seguimiento a los proyectos en doble vía con países de América Latina y el Caribe</t>
    </r>
  </si>
  <si>
    <r>
      <t>Informe de balance o cierre de los proyectos</t>
    </r>
    <r>
      <rPr>
        <sz val="11"/>
        <color rgb="FFFF0000"/>
        <rFont val="Calibri"/>
        <family val="2"/>
        <scheme val="minor"/>
      </rPr>
      <t xml:space="preserve"> </t>
    </r>
  </si>
  <si>
    <t xml:space="preserve">Fecha inicio </t>
  </si>
  <si>
    <t>fecha final</t>
  </si>
  <si>
    <t>Efectuar análisis del cumplimiento al Plan de Acción de Comunicaciones</t>
  </si>
  <si>
    <t>Implementación del PINAR 2022</t>
  </si>
  <si>
    <t>Presupuesto</t>
  </si>
  <si>
    <r>
      <t xml:space="preserve">Plan de Acción 2022
</t>
    </r>
    <r>
      <rPr>
        <sz val="11"/>
        <color theme="1"/>
        <rFont val="Calibri"/>
        <family val="2"/>
        <scheme val="minor"/>
      </rPr>
      <t>Seguimiento a Junio 30 de 2022</t>
    </r>
  </si>
  <si>
    <t>Realizar mesas de trabajo interinstitucional con entidades aliadas técnicas, beneficiarias, ejecutoras y oferentes de cooperación internacional técnica y financiera no reembolsable, a solicitud de las Direcciones Técnicas y áreas de trabajo de la Agencia</t>
  </si>
  <si>
    <t xml:space="preserve">Indicador </t>
  </si>
  <si>
    <t>Actividades</t>
  </si>
  <si>
    <t>Descripción</t>
  </si>
  <si>
    <t>Observaciones al avance del proyecto</t>
  </si>
  <si>
    <t>Meta
Anual</t>
  </si>
  <si>
    <r>
      <t xml:space="preserve">Alianzas estratégicas de Oferta y Demanda de CSS establecidas a través alianzas público privadas, acuerdos de contribución o donaciones dirigidas a apalancar planes de trabajo  </t>
    </r>
    <r>
      <rPr>
        <sz val="20"/>
        <color theme="1"/>
        <rFont val="Calibri"/>
        <family val="2"/>
        <scheme val="minor"/>
      </rPr>
      <t>(*)</t>
    </r>
  </si>
  <si>
    <r>
      <t xml:space="preserve">Implementación de la política de prevención de daño antijurídico en las vigencias 2022  </t>
    </r>
    <r>
      <rPr>
        <sz val="20"/>
        <color theme="1"/>
        <rFont val="Calibri"/>
        <family val="2"/>
        <scheme val="minor"/>
      </rPr>
      <t xml:space="preserve"> (*)</t>
    </r>
  </si>
  <si>
    <r>
      <t xml:space="preserve">Implementación del Plan Estratégico de Comunicaciones (PEC) en la vigencia 2022  </t>
    </r>
    <r>
      <rPr>
        <sz val="20"/>
        <color theme="1"/>
        <rFont val="Calibri"/>
        <family val="2"/>
        <scheme val="minor"/>
      </rPr>
      <t xml:space="preserve"> (*)</t>
    </r>
  </si>
  <si>
    <r>
      <t xml:space="preserve">Establecimiento de 2 nuevos mecanismos de cooperación internacional con socios tradicionales y/o no tradicionales    </t>
    </r>
    <r>
      <rPr>
        <sz val="20"/>
        <color theme="1"/>
        <rFont val="Calibri"/>
        <family val="2"/>
        <scheme val="minor"/>
      </rPr>
      <t>(*)</t>
    </r>
  </si>
  <si>
    <r>
      <t xml:space="preserve">Identificación, cofinanciación y seguimiento a 6 proyectos de cooperación internacional con recursos de contrapartida nacional, alineados con la ENCI 2019-2022   </t>
    </r>
    <r>
      <rPr>
        <sz val="20"/>
        <color theme="1"/>
        <rFont val="Calibri"/>
        <family val="2"/>
        <scheme val="minor"/>
      </rPr>
      <t>(*)</t>
    </r>
  </si>
  <si>
    <r>
      <t xml:space="preserve">Canalización de donaciones en especie  </t>
    </r>
    <r>
      <rPr>
        <sz val="20"/>
        <color theme="1"/>
        <rFont val="Calibri"/>
        <family val="2"/>
        <scheme val="minor"/>
      </rPr>
      <t xml:space="preserve"> (*)</t>
    </r>
  </si>
  <si>
    <r>
      <t xml:space="preserve">Proyectos de Cooperación Sur-Sur ejecutados en doble vía con países de América Latina y el Caribe. (Megameta) </t>
    </r>
    <r>
      <rPr>
        <sz val="20"/>
        <color theme="1"/>
        <rFont val="Calibri"/>
        <family val="2"/>
        <scheme val="minor"/>
      </rPr>
      <t xml:space="preserve"> (*)</t>
    </r>
  </si>
  <si>
    <r>
      <t xml:space="preserve">Elaboración y socialización de documentos de análisis de la Asistencia Oficial al Desarrollo (AOD) que recibe el país   </t>
    </r>
    <r>
      <rPr>
        <sz val="20"/>
        <color theme="1"/>
        <rFont val="Calibri"/>
        <family val="2"/>
        <scheme val="minor"/>
      </rPr>
      <t>(*)</t>
    </r>
  </si>
  <si>
    <t>(*) : Para estos entregables, como se puede apreciar, el avance de la meta anual del indicador a la fecha de corte y el avance porcentual promedio de las actividadesdel entregable, evidencia falta de coherencia por defecto o por exceso en el avance de uno y otro, es decir pareciera como si el avance de las actividades no incidiera para el alcance de la meta. Se exceptúa de este criterio en lo relacionado con el indicador del entregable "Alineación de al menos el 80% de la Cooperación Internacional a las prioridades definidas en la ENCI 2019-2022", por cuanto las metas son independientes, crecientes para cada período, hasta llegar a un mínimo 80% en el último período. Existen otro tipo de indicadores en que la meta es alcanzar en el último período la totalidad de la meta anual, para lo cual se recomienda en un futuro establecer para cada perído como meta parcial, avances porcentuales, hasta llegar a un 100% en el último perído.</t>
  </si>
  <si>
    <t>Entregable/Proyecto</t>
  </si>
  <si>
    <t xml:space="preserve">Avance del Indicador </t>
  </si>
  <si>
    <t>1º trimestre</t>
  </si>
  <si>
    <t>2º trimestre</t>
  </si>
  <si>
    <t>3º trimestre</t>
  </si>
  <si>
    <t>4º trimestre</t>
  </si>
  <si>
    <t>Meta</t>
  </si>
  <si>
    <t xml:space="preserve">Avance </t>
  </si>
  <si>
    <t>ACUMULADO</t>
  </si>
  <si>
    <r>
      <t xml:space="preserve">Plan de Acción 2022
</t>
    </r>
    <r>
      <rPr>
        <sz val="11"/>
        <color theme="1"/>
        <rFont val="Calibri"/>
        <family val="2"/>
        <scheme val="minor"/>
      </rPr>
      <t>Seguimiento aSeptiembre 30 de 2022</t>
    </r>
  </si>
  <si>
    <r>
      <t xml:space="preserve">Implementación de la política de prevención de daño antijurídico en las vigencias 2022  </t>
    </r>
    <r>
      <rPr>
        <sz val="20"/>
        <color theme="1"/>
        <rFont val="Calibri"/>
        <family val="2"/>
        <scheme val="minor"/>
      </rPr>
      <t xml:space="preserve"> </t>
    </r>
  </si>
  <si>
    <t xml:space="preserve">Establecimiento de 2 nuevos mecanismos de cooperación internacional con socios tradicionales y/o no tradicionales   </t>
  </si>
  <si>
    <t xml:space="preserve">Elaboración y socialización de documentos de análisis de la Asistencia Oficial al Desarrollo (AOD) que recibe el país </t>
  </si>
  <si>
    <t xml:space="preserve">Identificación, cofinanciación y seguimiento a 6 proyectos de cooperación internacional con recursos de contrapartida nacional, alineados con la ENCI 2019-2022   </t>
  </si>
  <si>
    <t xml:space="preserve">Proyectos de Cooperación Sur-Sur ejecutados en doble vía con países de América Latina y el Caribe. (Megameta) </t>
  </si>
  <si>
    <t xml:space="preserve">Alianzas estratégicas de Oferta y Demanda de CSS establecidas a través alianzas público privadas, acuerdos de contribución o donaciones dirigidas a apalancar planes de trabajo </t>
  </si>
  <si>
    <r>
      <t xml:space="preserve">Implementación del Plan Estratégico de Comunicaciones (PEC) en la vigencia 2022  </t>
    </r>
    <r>
      <rPr>
        <sz val="20"/>
        <color theme="1"/>
        <rFont val="Calibri"/>
        <family val="2"/>
        <scheme val="minor"/>
      </rPr>
      <t xml:space="preserve"> </t>
    </r>
  </si>
  <si>
    <r>
      <t xml:space="preserve">Plan de Acción 2022
</t>
    </r>
    <r>
      <rPr>
        <sz val="11"/>
        <color theme="1"/>
        <rFont val="Calibri"/>
        <family val="2"/>
        <scheme val="minor"/>
      </rPr>
      <t>Seguimiento a Septiembre 30 de 2022</t>
    </r>
  </si>
  <si>
    <r>
      <t xml:space="preserve">Canalización de donaciones en especie  </t>
    </r>
    <r>
      <rPr>
        <sz val="20"/>
        <color theme="1"/>
        <rFont val="Calibri"/>
        <family val="2"/>
        <scheme val="minor"/>
      </rPr>
      <t xml:space="preserve"> </t>
    </r>
  </si>
  <si>
    <t>Se leaboró el documento, con las conclusiones y recomendaciones, fue presentado a la Directora General, se divulgaron las conclusiones y recomendaciones a las entifdades nacionales y socios de la cooperación, el presupuesto asignado para el desarrollo de la actividad se ejecutó en su totalidad.</t>
  </si>
  <si>
    <t>No</t>
  </si>
  <si>
    <t>El proyecto se ha venido ejecutando de manera satisfactoria, acorde con lo programado para el desarrollo de cada actividad, sin embargo, en cuanto al desarrollo de la activifdad "Implementar los procedimientos de Constancia de registros de proyectos y expedición de certificados de utilidad común", la misma se sobre estimo en cuanto al tiempo que demandaba para su desarrollo, ya que conforme a los reportes, se culmino en el 1º semestre; al mismo tiempo se subestimo en cuanto al alcance de lo que se esperaba realizar, pues se han adelantado actividades adicionales tendientes a actualizar los formatos y automatizar los procesos, según comunicaciones a Tecnologías de la Información y las Comunicaciones y a Planeación. 
En cuanto al avance de la meta del Indicador, la misma no se ha cumplido, solamente se ha alcanzado un 12.% con respecto al la meta total, se menciona como causa que no se han registrado la totalidad de los recursos movilizados en el sistema CICLOPE, no se señala la razón o razones que impidieron el registro, así como que se va a hacer  para garantizar el registro oportuno, a fin de que ello no impida cumplir la meta propuesta a 31 de diciembre de 2022.</t>
  </si>
  <si>
    <t>El proyecto como tal solo se ha desarrollado en la primera fase, en lo relacionado con la realización de la Macrorueda. Derivado de lo anterior, a septiembre 30 no se ha cumplido la meta, se menciona como causa el no haber recibido instrucciones por parte de la Dirección General para poder avanzar.</t>
  </si>
  <si>
    <t>PROCESO</t>
  </si>
  <si>
    <t>AVANCE PROMEDIO</t>
  </si>
  <si>
    <t>AVANCE ENTIDAD</t>
  </si>
  <si>
    <t>Preparación y Formulación</t>
  </si>
  <si>
    <t>Identificación y Priorización</t>
  </si>
  <si>
    <t>Implementación y Seguimiento</t>
  </si>
  <si>
    <t>Direccionamiento Estratégico</t>
  </si>
  <si>
    <t>Gestión de Comunicaciones</t>
  </si>
  <si>
    <t>Gestión de Talento Humano</t>
  </si>
  <si>
    <t>Gestión Contractual</t>
  </si>
  <si>
    <t>Gestión Administrativa</t>
  </si>
  <si>
    <t>Gestión de Tecnologías de la información y las Comunicaciones</t>
  </si>
  <si>
    <t>Gestión Jurídica</t>
  </si>
  <si>
    <t>Evaluación, Control y Mejora</t>
  </si>
  <si>
    <t>Administración de Recursos</t>
  </si>
  <si>
    <t>AVANCE PLAN DE ACCIÓN A SEPTIEMBRE 30 DE 2022</t>
  </si>
  <si>
    <t xml:space="preserve">Acorde con las actividades que a septiembre 30 han iniciado el desarrollo dentro de lo previsto. Es de anotar, que se presenta como se evidencia incoherencia entre el avance ponderado de las actividades del proyecto y  el avance del indicador.
</t>
  </si>
  <si>
    <t>Se elaboró el documento de análisis, en lo que atañe a la construcción del manual, esta actividad no ha iniciado debido a que para ello es necesario contratara través de TI el servicio para  proceso de automatización, para la expedición de constancias de proyecto y CUC, no se menciona si en el tiempo restante se podrá realizar dicha actividad. De lo anterior se desprende que el proyecto ha avanzado el 50%, se recomienda tomar las acciones para grantizar que la actividad se pueda llevar a cabo y por consiguiente la meta del indicador</t>
  </si>
  <si>
    <r>
      <t>En el 3º trimestre, La actividad "Llevar a cabo la estrategia de articulación con el Sistema Nacional de Competitividad e Innovación" avanzó 25% respecto al desarrollo de la misma, únicamente se informa haber realizado la suscripción de un contrato con una profesional a fin de realizar la articulación entre la Cooperación Internacional y el Sistema Nacional de Competitividad e Innovación; los soportes presentados, adicionales al contrato con la profesional no dan cuenta de evidenciar el desarrollo de la actividad en el período. Aparentemente se presenta una sobre estimación en el porcentaje de avance de la actividad, con el desarrollo de la misma. 
Respecto a la actividad "Apoyar la estructuración de un proyecto de alianzas multiactor" se suscribió el memorando de entendimiento, se presenta como evidencia dicho documento suscrito por las partes, no obstante no se adjunto la evidencia indicada que se iba a presentar (1.Ficha técnica del proyecto (o proyectos) 2. Soportes de las reuniones y mesas técnicas entre los actores involucrados en el proyecto (o proyectos), se recomienda hacer seguimiento al desarrollo del acuerdo y del proyecto o proyectos estructurados.</t>
    </r>
    <r>
      <rPr>
        <sz val="11"/>
        <color rgb="FFFF0000"/>
        <rFont val="Calibri"/>
        <family val="2"/>
        <scheme val="minor"/>
      </rPr>
      <t xml:space="preserve"> </t>
    </r>
    <r>
      <rPr>
        <sz val="11"/>
        <color theme="1"/>
        <rFont val="Calibri"/>
        <family val="2"/>
        <scheme val="minor"/>
      </rPr>
      <t>En relación con el avance de la meta del indicador, se alcanzó la meta prevista para el año antes de lo previsto, sin embargo este resultado no se articula con el avance ponderado de las actividades del proyecto</t>
    </r>
  </si>
  <si>
    <t>De los proyectos priorizados, se han aprobado para cofinanciar 5 proyectos, los cuales cuentan con los respectivos contratos suscritos por valor de $1.525.3 millones, queda pendiente un proyecto por suscribir con el Instituto AV Humbold, para un total de 1.807.5 millones; respecto a los contratos por suscribir así como por los proyectos sujetos a aprobación, no se menciona las posibles implicaciones así como que hacer con los recursos en el evento de que no se suscriba el contrato pendiente, o no se apruben los proyectos por parte de l comite de contrapartidas.
Respecto a los proyectos con contratos suscritos, se han efectuado las respectivas supervisiones, sin embargo no se presentó sino un primer informe, el correspondiente a la Fundación Carvajal. 
En relación al avance de la meta del indicador, la misma no se cumplió, no se menciona la razón por la cual no se alcanzó la meta, así como tampoco las acciones para garantizar que se cumpla en el último período</t>
  </si>
  <si>
    <r>
      <t xml:space="preserve">Se culminaron las actividades de capacitación que venían ejecución desde inicio de la vigencia, en desarrollo de la actividad "Llevar a cabo actividades de fortalecimiento de capacidades en gestión de cooperación internacional, orientadas a actores territoriales y nacionales. </t>
    </r>
    <r>
      <rPr>
        <sz val="11"/>
        <color rgb="FFFF0000"/>
        <rFont val="Calibri"/>
        <family val="2"/>
        <scheme val="minor"/>
      </rPr>
      <t>L</t>
    </r>
    <r>
      <rPr>
        <sz val="11"/>
        <rFont val="Calibri"/>
        <family val="2"/>
        <scheme val="minor"/>
      </rPr>
      <t>os recursos asignados se han venido ejecutando en el desarrollo de la actividad</t>
    </r>
    <r>
      <rPr>
        <sz val="11"/>
        <color theme="1"/>
        <rFont val="Calibri"/>
        <family val="2"/>
        <scheme val="minor"/>
      </rPr>
      <t xml:space="preserve">
La actividad relacionada con la macrorrueda se desarrolló en el 1º semestre de 2022.
En cuanto al seguimiento a los resultados del desarrollo de la Macrorrueda, no se presenta ningún seguimiento derivado del balance y las conclusiones (logramos estructurar 31
proyectos, de los cuales 15 ya se encuentran priorizados (en fase definitiva para la firma de convenios) y los 16 restantes están en etapa de construcción; que se prsentan en las memorias de la Macrorueda; por consiguiente el avance porcentual de la actividad no es coherente con el avance material.
En lo concerniente al avance de los indicadores, el de "Acciones de fortalecimiento de capacidades en gestión de cooperación internacional desarrolladas", se cumplio la meta a cabalidad, en tanto que el de "Documento de sistematización y seguimiento a la participación de los actores nacionales públicos y privados en la macrorueda de filantropía internacional." la meta esta prevista alcanzarla en el 4º trimestre, aunque ha avanzado en la preparación y digitalización del documento</t>
    </r>
  </si>
  <si>
    <t>Durante el 3º trimestre se realizaron tres (3) intercambios Col-Col, para un total de ocho (8), con lo cual se cumplió y sobrepasó la meta propuesta para la vigencia en dos (2) intercambios adicionales. Para el desarrollo de esta actividad se han comprometido $287.7. millones. Las evidencias que presentan no dan cuenta del avance mencionado ya que no corresponden a las que se determinaron que se debían presentar.  Respecto al avance de la meta del indicador, la meta se sobrepasó en  dos (2) intercambios desarrollados. El porcentaje avance de las actividades es concordante con el avance de la meta del indicador.</t>
  </si>
  <si>
    <t>El desarrollo de las actividades se realizó conforme a lo previsto, sin embargo, respecto al desarrollo de la actividad "Negociar las alianzas de oferta y demanda de cooperación sur-sur",  para el tercer trimestre se menciona que se negociaron alianzas con la Unisabana, la Unión Europea y GIZ; en tanto que en el análisis del avance del indicador en el período se menciona haber realizado alianzas con la UNGRD, con la UE y la GIZ y con la Universidad Javeriana.
En lo referente al avance del indicador, la meta para el año se cumplió de forma anticipada, sin embargo, no así para el caso del avance de la actividad de "Negociar las alianzas de Ofera y Demanda de Cooperación Sur-Sur", esta tan solo refleja un avance del 75%.</t>
  </si>
  <si>
    <t>Se ha adelantado el seguimiento a los proyectos derivados de los acuerdo suscritos (Prosur, Comunidad Andina (CAN) y Proyecto Mesoamérica). En lo concerniente al avance del indicador se avanzó un 33%, no obstante que se tenia previsto terminar la ejecución de los proyectos en el último trimestre, es por ello que en el 3º trimestre se cuilminó el proyecto derivado del acuerdo suscrito con el Mecanismo de Integración Mesoamérica, a través del contrato con FUNDAPANACA.</t>
  </si>
  <si>
    <t>Respecto al avance de la actividad de Hacer seguimiento a los proyectos en doble vía, para el 3º trimestre se realizó seguimiento a 9 proyectos de 12, los 3 restantes se les efectuó seguimiento el 1º trimestre, los mismos finalizaon en dicho período; en tanto que para el avance de la actividad de "informe de balance de cierre de los proyectos", se siguió haciendo seguimiento a los 9 proyectos aún no finalizados.
Es de anotar que al proyecto le fueron asignados recursos, no obstante, no se señala el grado de avance en la ejecución presupuestal dede ser acorde con el avance en la ejecución de las actividades.</t>
  </si>
  <si>
    <t>El proyecto se ha desarrollado conforme a lo programado, es así, que en cuanto a la actvidad "Negociar los nuevos socios de África, Sudeste Asiático y Eurasia", se adelantó la negociación de un intercambio de Cooperación Sur-Sur con el Ministerio de Derechos Humanos de la República Democrática del Congo, avanzando así en 20% , "Respecto de la actividad de hacer seguimiento a las iniciativas, se efectuó seguimiento con 3 nuevos socios, no obstante, se presentaron evidencias diferentes a las señaladas al momento de crear el entregable (informes de seguimiento o monitoreo).
Es importante anotar que al proyecto le fueron asignados recursos, no obstante, no se señala el grado de avance en la ejecución presupuestal de ser acorde con el avance en la ejecución de las actividades.</t>
  </si>
  <si>
    <t>El avance del proyecto se ajusta a lo previsto al cierre del período, según se evidencia por el desarrollo de las actividades respectivas, es así, que la actividad de elaborar productos, concluyó la producción del curso Col-Col,  así mismo, se ha avanzado en la suscripción de un convenio interadministrativo con UNGRD para la producción de un curso corto.
respecto al desarrollo de la actividad de difundir productos de conocimiento, en el período se realizó la difusión de 2 productos, se presentaron como evidencia unos pantallazos de un evento y video de difusión informe de cooperación Sur-SUR.
En cuanto al avance de la meta del indicador, la misma se ajusta a  lo previsto, sin embargo en el análisis del indicador se señala haber producido 3 productos, lo cual no es coherente con lo que se señala en el desarrollo de la actividad.</t>
  </si>
  <si>
    <t xml:space="preserve">En la ejecución del proyecto se presenta avance en el desarrollo de las 2 actividades, sin embargo, en lo concerniente al avance de la actividad "Informe de balance o cierre de los proyectos con enfoque tecnológico" se presenta avance cuantitativo del 40% pero no se menciona haber realizado ningun informe de cierre o de balance. </t>
  </si>
  <si>
    <t>Se adelantó el desarrollo de cada una de las actividades del entregable acorde con lo programado, lo cual es coherente con el avance de la meta del indicador.</t>
  </si>
  <si>
    <t>Durante el tercer trimestre se adelantó el desarrollo de las actividades que a septiembre 30 permanecian si terminar, de lo cual se deriva que el desarrollo del proyecto se ha venido ejecutando como se previo, según los cronogramas</t>
  </si>
  <si>
    <t>Respecto a la actividad "Posicionar la gestión de la Agencia y hacer rendición de cuentas de este periodo de gobierno a través de plataformas virtuales", se pmenciona el desarrollo de la actividad presentando como evidencia publicaciones realizadas en redes sociales, no obstante,  no se presenta como evidencia la matriz que se mencionó en el plan de acción, que  se presentaría como soporte.
En lo que atañe a la actividad "Realizar visibilización de la Macrorrueda de Filantropía Privada Internacional" se estableció para ser realizada entre abril y diciembre de 2022, no obstante la misma se desarrolló en el 2º trimestre del año, lo cual denota error en la planeación del tiempo que demandaba la organización y realización del evento, por consiguiente, en el 3º trimestre no se realizó ninguna tarea. De otra parte se recomienda revisar los enlaces que se señalen, a fin de permitir ver los documentos de las evidencias.
 Respecto al avance de la meta del indicador, este es del 80%, relativamente coherente con el avance promedio de las actividades.</t>
  </si>
  <si>
    <t>No se reportó avance de las actividades correspondiente al 3º trimestre, en lo que atañe al avance de la meta del indicador para el período, la misma se cumplió en un 94%. Se proponen las acciones que se tomarán para poder cumplir la meta generla al finalizar la vigencia.</t>
  </si>
  <si>
    <r>
      <t>No se registró el avance en forma oportuna de las actividades del proyecto.
Con respecto al avance del indicador, en le mismo se menciona que no hay avance en la meta del indicador, por cuanto la segunda capacitación, se programó para octubre, sin embargo no se menciona cual fue el avance de la actividad "Aplicar el instrumento de medición de la percepción sobre las acciones de capacitación adelantadas y analizar los resultados con recomendaciones para la mejora</t>
    </r>
    <r>
      <rPr>
        <b/>
        <sz val="11"/>
        <color theme="1"/>
        <rFont val="Calibri"/>
        <family val="2"/>
        <scheme val="minor"/>
      </rPr>
      <t>, d</t>
    </r>
    <r>
      <rPr>
        <sz val="11"/>
        <color theme="1"/>
        <rFont val="Calibri"/>
        <family val="2"/>
        <scheme val="minor"/>
      </rPr>
      <t>ado que el inicio de la ejecución de la mismase previo a partir del 1º de Julio.</t>
    </r>
  </si>
  <si>
    <t>Respecto al avance de la actividad "Ejecución del plan de acción de actividades de Gestión Documental formulado para la vigencia 2022" se avanzó durante el periodo, acorde con el cronograma de actividades trazado, no obstante para el desarrollo de la actividad se le asignó presupuesto, del cual no se señala un monto de recurso ejecutados, en cuanto a al actividad "Revisar y/o actualizar, en caso de ser necesario, las Tablas de Retención Documental de la Entidad", el avance señalado no da cuenta del avance de la actividad, salvo por lo relacionado con la revisión y actualización de las Series y Sub Series, las cuales no se evidenciaban en las Tablas de Retención Documental, no obstante no se mencionan esas series o subseries a cual o cuales procesos corresponde, finalmente es importante señalar que cualquier cambio o actualización de las TRD, debe surtir el tramite señalado en el Acuerdo 004 de abril 30 de 2019.  de lo anterior se desprende que existe una sobre estimación en el porcentaje de avance de la actividad y por ende del entregable.
En lo relacionado con la actividad "Revisar, actualizar y aplicar el instrumento de medición de la percepción de Gestión Documental y analizar los resultados", la actividad se programo para iniciar en diciembre, sin embargo inicio en el 1º trimestre, en 2º no se mostro avance por cuanto se señaló que la actividad inciaría en el 4º trimestre. y finalmente en el 3º trimestre se  presenta un avance del 35% en el período; producto de la revisión y ajuste del formato de encuesta, se presenta la justificación de los cambios, el formato debe ser aprobado por el proceso de Direccionamiento Estratégico y Planeación, para poderlo aplicar con los cambios propuestos.  
En conclusión, el proyecto presenenta un avance del 54%, el cual no es coherete con el avance de la meta del indicador 70%</t>
  </si>
  <si>
    <t>Se han venido desarrollando las actividades tendientes a alcanzar la meta del entregable o proyecto, en lo que atañe  a la actividad de "Gestionar las acciones necesarias para obtener la certificación en la norma NTC ISO 27001:2013", se han adelantado los alistamientos correspondientes a fin de realizar preauditoría y posterior auditoría de certificación.</t>
  </si>
  <si>
    <t>Respecto a la activdad de realizar mesas de trabajo, en el 3º  período se realizaron 12, con lo cual se avanzó un 20% para un acumulado de 95%, es de anotar que de los soportes  señalados no se adjuntaron las listas de asistencia.
Respecto al avance de la actividad realizar un espacio de conocimiento con supervisores de APC-Colombia, se efectuaron tres (3) espacios diferentes , con la participación de servidores y colaboradores.
Respecto al avance de la actividad de realizar dos conversatorios, la misma se terminó en el 2º trimestre, no obstante en dicho período no se registró avance porcentual acumunlado sino del 90%, previendo un 10% para posibles conversatorios adicionales que se realizaran en el 3º período, lo cual no ocurrió, por lo que a septiembre 30 se cerró el avance de la actividad sin haberse realizado conversatorios adicionales, por lo que se adjuntaron las mismas evidencias del 2º período y el restante 10% de avance para completar el 100%
En conclusión, respecto al avance del proyecto, en lo que respecta al a actividad de realizar un espacio de conocimiento, no se tuvo claridad de la población objetivo a quien sería dirigido el desarrollo de la actividad, así como de los temas a tratar; en cuanto a la actividad de realizar dos (2) conversatorios, la misma no fue planeada adecuadamente, así como tampoco se tuvo plena certeza de cuantos conversatorios se podrían realizar en la vigencia.
El avance de las actividades se comporta en línea con el avance de la meta del indicador.</t>
  </si>
  <si>
    <t>Se avanzó en desarrollo de cada una de las actividades conforme a lo programado, se adjuntaron como evidencia del avance de las actividades. Derivado de lo anterior, el avance consolidado es del 86%.,  el cual se armoniza de forma lineal con el avance de la meta del indicador, no obstante, el reporte del avance del indicador no adjunta no permite evidenciar las evidencias correspondientes.</t>
  </si>
  <si>
    <t>Respecto al avance de la actividad "Ejecutar los recursos de cooperación internacional no reembolsables entregados en administración a APC - Colombia", este fue del 14.12,% por obligaciones generadas con base en los recursos comprometidos, por error involuntario, este porcentaje no se registró en el Brújula.
En cuanto a la actividad "Revisar y actualizar la documentación asociada al proceso de administración de recursos de cooperación internacional no reembolsable", el reporte señala que se actualizaron los documentos que se relacionan en la descripción, sin embargo, estos como tal no están actualizados, por cuanto no estan aprobados los ajuste en brújula. El avance fue del 25%
El desarrollo de la actividad de programar la distribución, se cumplió acorde con lo programado.
En lo referente al avance de la actividad "Gestionar las acciones necesarias para la recolección y elaboración de documentos técnicos que permitan dar inicio a los procesos de contratación" se preparó la documentación para suscribir los contratos 043 de 2022 y 106 de 2022 y los estudios previos del contrato de subvención 05/2022.
por otra parte respecto a la actividad de realizar seguimiento, únicamente se presentan los informes requeridos a los operadores, no hay una conclusión para cada uno de los informes realizado por la APC-Colombia. El avance general del proyecto aumentó notoriamente con respecto al corte del período anterior, sin embargo, sigue siendo bajo, considerando el tiempo restante para culminar la vigencia y los recursos aún por comprometer, por obligar y pagar. compromisos de 90% y obligaciones del 44%
El avance de la meta del indicador es muy bajo, no se menciona la causa ol as causas por los cuales no se han alcanzado las metas. De otra parte, no es coherente con el avance de las actividades de proyecto.</t>
  </si>
  <si>
    <t>El proyecto se ha desarrollado durante el período acorde con lo previsto. Respecto al avance del indicador, en lo referente a las donaciones en especie que contribuyan a las prioridades de la ENCI, los soportes de la donación de los 6 caninos, el acta de entrega no refleja el valor de la donación entregada y el número de caninos, además, el acta aparece con fecha de julio, la lista de asignación de donaciones aparece el valor en dólares y con fecha de junio de 2022 y el egreso de almacén con fecha de 29 de agosto y en pesos (las fechas de los documentos son incoherentes). El avance de la meta del indicador es muy bajo, no se menciona la causa ol as causas por los cuales no se han alcanzado las metas, de otra parte, no es coherente con el avance de las actividades de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</si>
</sst>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000000"/>
      <name val="Segoe UI"/>
      <family val="2"/>
    </font>
    <font>
      <b/>
      <sz val="20"/>
      <color theme="1"/>
      <name val="Calibri"/>
      <family val="2"/>
      <scheme val="minor"/>
    </font>
    <font>
      <sz val="20"/>
      <color theme="1"/>
      <name val="Calibri"/>
      <family val="2"/>
      <scheme val="minor"/>
    </font>
    <font>
      <sz val="9"/>
      <color indexed="81"/>
      <name val="Tahoma"/>
      <family val="2"/>
    </font>
    <font>
      <b/>
      <sz val="9"/>
      <color indexed="81"/>
      <name val="Tahoma"/>
      <family val="2"/>
    </font>
    <font>
      <sz val="11"/>
      <name val="Calibri"/>
      <family val="2"/>
      <scheme val="minor"/>
    </font>
    <font>
      <sz val="16"/>
      <color theme="1"/>
      <name val="Calibri"/>
      <family val="2"/>
      <scheme val="minor"/>
    </font>
    <font>
      <b/>
      <sz val="16"/>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0" tint="-4.9989318521683403E-2"/>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bottom style="thin">
        <color indexed="64"/>
      </bottom>
      <diagonal/>
    </border>
    <border>
      <left/>
      <right/>
      <top style="thin">
        <color indexed="64"/>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48">
    <xf numFmtId="0" fontId="0" fillId="0" borderId="0" xfId="0"/>
    <xf numFmtId="0" fontId="16" fillId="0" borderId="10" xfId="0" applyFont="1" applyBorder="1" applyAlignment="1">
      <alignment horizontal="center" vertical="center" wrapText="1"/>
    </xf>
    <xf numFmtId="0" fontId="0" fillId="0" borderId="10" xfId="0" applyBorder="1" applyAlignment="1">
      <alignment wrapText="1"/>
    </xf>
    <xf numFmtId="0" fontId="0" fillId="33" borderId="10" xfId="0" applyFill="1" applyBorder="1" applyAlignment="1">
      <alignment wrapText="1"/>
    </xf>
    <xf numFmtId="0" fontId="0" fillId="0" borderId="10" xfId="0" applyBorder="1" applyAlignment="1">
      <alignment vertical="center" wrapText="1"/>
    </xf>
    <xf numFmtId="2" fontId="0" fillId="0" borderId="10" xfId="0" applyNumberFormat="1" applyBorder="1" applyAlignment="1">
      <alignment vertical="center" wrapText="1"/>
    </xf>
    <xf numFmtId="0" fontId="0" fillId="34" borderId="10" xfId="0" applyFill="1" applyBorder="1" applyAlignment="1">
      <alignment wrapText="1"/>
    </xf>
    <xf numFmtId="0" fontId="18" fillId="0" borderId="0" xfId="0" applyFont="1"/>
    <xf numFmtId="0" fontId="19" fillId="0" borderId="0" xfId="0" applyFont="1" applyAlignment="1">
      <alignment vertical="center" wrapText="1"/>
    </xf>
    <xf numFmtId="14" fontId="0" fillId="0" borderId="10" xfId="0" applyNumberFormat="1" applyBorder="1" applyAlignment="1">
      <alignment wrapText="1"/>
    </xf>
    <xf numFmtId="9" fontId="0" fillId="0" borderId="0" xfId="42" applyNumberFormat="1" applyFont="1"/>
    <xf numFmtId="10" fontId="0" fillId="0" borderId="10" xfId="42" applyNumberFormat="1" applyFont="1" applyBorder="1" applyAlignment="1">
      <alignment horizontal="center" vertical="center" wrapText="1"/>
    </xf>
    <xf numFmtId="164" fontId="0" fillId="0" borderId="10" xfId="42" applyNumberFormat="1" applyFont="1" applyBorder="1" applyAlignment="1">
      <alignment horizontal="right" vertical="center" wrapText="1"/>
    </xf>
    <xf numFmtId="164" fontId="0" fillId="0" borderId="11" xfId="42" applyNumberFormat="1" applyFont="1" applyBorder="1" applyAlignment="1">
      <alignment horizontal="right" vertical="center" wrapText="1"/>
    </xf>
    <xf numFmtId="9" fontId="0" fillId="0" borderId="10" xfId="42" applyFont="1" applyBorder="1" applyAlignment="1">
      <alignment vertical="center" wrapText="1"/>
    </xf>
    <xf numFmtId="164" fontId="0" fillId="0" borderId="10" xfId="42" applyNumberFormat="1" applyFont="1" applyFill="1" applyBorder="1" applyAlignment="1">
      <alignment horizontal="right" vertical="center" wrapText="1"/>
    </xf>
    <xf numFmtId="0" fontId="0" fillId="0" borderId="18" xfId="0" applyBorder="1" applyAlignment="1">
      <alignment horizontal="justify" vertical="top"/>
    </xf>
    <xf numFmtId="0" fontId="0" fillId="0" borderId="16" xfId="0" applyBorder="1" applyAlignment="1">
      <alignment wrapText="1"/>
    </xf>
    <xf numFmtId="43" fontId="0" fillId="0" borderId="0" xfId="43" applyFont="1"/>
    <xf numFmtId="43" fontId="0" fillId="0" borderId="10" xfId="43" applyFont="1" applyBorder="1" applyAlignment="1">
      <alignment wrapText="1"/>
    </xf>
    <xf numFmtId="43" fontId="0" fillId="34" borderId="10" xfId="43" applyFont="1" applyFill="1" applyBorder="1" applyAlignment="1">
      <alignment wrapText="1"/>
    </xf>
    <xf numFmtId="43" fontId="0" fillId="34" borderId="10" xfId="43" applyFont="1" applyFill="1" applyBorder="1" applyAlignment="1">
      <alignment vertical="center" wrapText="1"/>
    </xf>
    <xf numFmtId="43" fontId="0" fillId="0" borderId="14" xfId="43" applyFont="1" applyBorder="1" applyAlignment="1">
      <alignment vertical="center" wrapText="1"/>
    </xf>
    <xf numFmtId="43" fontId="0" fillId="0" borderId="16" xfId="43" applyFont="1" applyBorder="1" applyAlignment="1">
      <alignment vertical="center" wrapText="1"/>
    </xf>
    <xf numFmtId="0" fontId="0" fillId="34" borderId="11" xfId="0" applyFill="1" applyBorder="1" applyAlignment="1">
      <alignment wrapText="1"/>
    </xf>
    <xf numFmtId="14" fontId="0" fillId="0" borderId="13" xfId="0" applyNumberFormat="1" applyBorder="1" applyAlignment="1">
      <alignment wrapText="1"/>
    </xf>
    <xf numFmtId="43" fontId="0" fillId="0" borderId="18" xfId="43" applyFont="1" applyBorder="1" applyAlignment="1">
      <alignment vertical="center" wrapText="1"/>
    </xf>
    <xf numFmtId="0" fontId="16" fillId="0" borderId="16" xfId="0" applyFont="1" applyBorder="1" applyAlignment="1">
      <alignment horizontal="center" vertical="center" wrapText="1"/>
    </xf>
    <xf numFmtId="0" fontId="0" fillId="0" borderId="10" xfId="0" applyFill="1" applyBorder="1" applyAlignment="1">
      <alignment wrapText="1"/>
    </xf>
    <xf numFmtId="43" fontId="0" fillId="0" borderId="10" xfId="43" applyFont="1" applyFill="1" applyBorder="1" applyAlignment="1">
      <alignment wrapText="1"/>
    </xf>
    <xf numFmtId="0" fontId="16" fillId="0" borderId="18" xfId="0" applyFont="1" applyBorder="1" applyAlignment="1">
      <alignment horizontal="center" vertical="center" wrapText="1"/>
    </xf>
    <xf numFmtId="9" fontId="16" fillId="0" borderId="26" xfId="42" applyNumberFormat="1" applyFont="1" applyBorder="1" applyAlignment="1">
      <alignment horizontal="center" vertical="center" wrapText="1"/>
    </xf>
    <xf numFmtId="43" fontId="0" fillId="0" borderId="16" xfId="43" applyFont="1" applyBorder="1" applyAlignment="1">
      <alignment wrapText="1"/>
    </xf>
    <xf numFmtId="14" fontId="0" fillId="0" borderId="16" xfId="0" applyNumberFormat="1" applyBorder="1" applyAlignment="1">
      <alignment wrapText="1"/>
    </xf>
    <xf numFmtId="9" fontId="0" fillId="0" borderId="16" xfId="42" applyFont="1" applyBorder="1" applyAlignment="1">
      <alignment vertical="center" wrapText="1"/>
    </xf>
    <xf numFmtId="164" fontId="0" fillId="0" borderId="16" xfId="42" applyNumberFormat="1" applyFont="1" applyFill="1" applyBorder="1" applyAlignment="1">
      <alignment horizontal="right" vertical="center" wrapText="1"/>
    </xf>
    <xf numFmtId="0" fontId="16" fillId="0" borderId="18" xfId="0" applyFont="1" applyBorder="1" applyAlignment="1">
      <alignment vertical="center" wrapText="1"/>
    </xf>
    <xf numFmtId="43" fontId="16" fillId="0" borderId="18" xfId="43" applyFont="1" applyBorder="1" applyAlignment="1">
      <alignment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34" borderId="10" xfId="0" applyFill="1" applyBorder="1" applyAlignment="1">
      <alignment horizontal="center" vertical="center" wrapText="1"/>
    </xf>
    <xf numFmtId="0" fontId="0" fillId="0" borderId="14" xfId="0" applyBorder="1" applyAlignment="1">
      <alignment horizontal="center" vertical="center" wrapText="1"/>
    </xf>
    <xf numFmtId="43" fontId="0" fillId="0" borderId="14" xfId="43" applyFont="1" applyBorder="1" applyAlignment="1">
      <alignment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9" fontId="0" fillId="0" borderId="14" xfId="0" applyNumberFormat="1" applyFill="1" applyBorder="1" applyAlignment="1">
      <alignment horizontal="center" vertical="center" wrapText="1"/>
    </xf>
    <xf numFmtId="0" fontId="16" fillId="0" borderId="26" xfId="0" applyFont="1" applyBorder="1" applyAlignment="1">
      <alignment horizontal="center" vertical="center" wrapText="1"/>
    </xf>
    <xf numFmtId="0" fontId="16" fillId="0" borderId="35" xfId="0" applyFont="1" applyBorder="1" applyAlignment="1">
      <alignment horizontal="center" vertical="center" wrapText="1"/>
    </xf>
    <xf numFmtId="0" fontId="0" fillId="0" borderId="41" xfId="0" applyBorder="1" applyAlignment="1">
      <alignment horizontal="center" vertical="center" wrapText="1"/>
    </xf>
    <xf numFmtId="0" fontId="0" fillId="0" borderId="38"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0" fillId="34" borderId="10" xfId="0" applyFill="1" applyBorder="1" applyAlignment="1">
      <alignment vertical="center" wrapText="1"/>
    </xf>
    <xf numFmtId="164" fontId="0" fillId="35" borderId="36" xfId="42" applyNumberFormat="1" applyFont="1" applyFill="1" applyBorder="1" applyAlignment="1">
      <alignment horizontal="center" vertical="center" wrapText="1"/>
    </xf>
    <xf numFmtId="0" fontId="0" fillId="34" borderId="15" xfId="0" applyFill="1" applyBorder="1" applyAlignment="1">
      <alignment horizontal="center" vertical="center" wrapText="1"/>
    </xf>
    <xf numFmtId="9" fontId="0" fillId="36" borderId="10" xfId="42" applyFont="1" applyFill="1" applyBorder="1" applyAlignment="1">
      <alignment horizontal="center" vertical="center" wrapText="1"/>
    </xf>
    <xf numFmtId="9" fontId="0" fillId="36" borderId="15" xfId="42" applyFont="1" applyFill="1" applyBorder="1" applyAlignment="1">
      <alignment horizontal="center" vertical="center" wrapText="1"/>
    </xf>
    <xf numFmtId="43" fontId="0" fillId="0" borderId="10" xfId="43" applyFont="1" applyFill="1" applyBorder="1" applyAlignment="1">
      <alignment horizontal="center" vertical="center" wrapText="1"/>
    </xf>
    <xf numFmtId="9" fontId="0" fillId="36" borderId="14" xfId="42" applyFont="1" applyFill="1" applyBorder="1" applyAlignment="1">
      <alignment horizontal="center" vertical="center" wrapText="1"/>
    </xf>
    <xf numFmtId="164" fontId="0" fillId="34" borderId="10" xfId="42" applyNumberFormat="1" applyFont="1" applyFill="1" applyBorder="1" applyAlignment="1">
      <alignment horizontal="right" vertical="center" wrapText="1"/>
    </xf>
    <xf numFmtId="164" fontId="0" fillId="34" borderId="11" xfId="42" applyNumberFormat="1" applyFont="1" applyFill="1" applyBorder="1" applyAlignment="1">
      <alignment horizontal="right" vertical="center" wrapText="1"/>
    </xf>
    <xf numFmtId="0" fontId="0" fillId="36" borderId="14" xfId="0" applyFill="1" applyBorder="1" applyAlignment="1">
      <alignment horizontal="center" vertical="center" wrapText="1"/>
    </xf>
    <xf numFmtId="0" fontId="0" fillId="0" borderId="10" xfId="0" applyBorder="1" applyAlignment="1">
      <alignment vertical="top" wrapText="1"/>
    </xf>
    <xf numFmtId="0" fontId="0" fillId="0" borderId="16" xfId="0" applyBorder="1" applyAlignment="1">
      <alignment vertical="top" wrapText="1"/>
    </xf>
    <xf numFmtId="0" fontId="0" fillId="0" borderId="46" xfId="0" applyBorder="1" applyAlignment="1">
      <alignment horizontal="center" vertical="center" wrapText="1"/>
    </xf>
    <xf numFmtId="0" fontId="24" fillId="35" borderId="18" xfId="0" applyFont="1" applyFill="1" applyBorder="1" applyAlignment="1">
      <alignment horizontal="center" vertical="center" wrapText="1"/>
    </xf>
    <xf numFmtId="0" fontId="0" fillId="36" borderId="10" xfId="0" applyFill="1" applyBorder="1" applyAlignment="1">
      <alignment horizontal="center" vertical="center" wrapText="1"/>
    </xf>
    <xf numFmtId="0" fontId="0" fillId="36" borderId="15" xfId="0" applyFill="1" applyBorder="1" applyAlignment="1">
      <alignment horizontal="center" vertical="center" wrapText="1"/>
    </xf>
    <xf numFmtId="9" fontId="0" fillId="0" borderId="0" xfId="0" applyNumberFormat="1"/>
    <xf numFmtId="9" fontId="0" fillId="0" borderId="0" xfId="42" applyFont="1"/>
    <xf numFmtId="164" fontId="0" fillId="39" borderId="10" xfId="42" applyNumberFormat="1" applyFont="1" applyFill="1" applyBorder="1" applyAlignment="1">
      <alignment horizontal="right" vertical="center" wrapText="1"/>
    </xf>
    <xf numFmtId="0" fontId="25" fillId="0" borderId="0" xfId="0" applyFont="1"/>
    <xf numFmtId="0" fontId="26" fillId="38" borderId="48" xfId="0" applyFont="1" applyFill="1" applyBorder="1"/>
    <xf numFmtId="0" fontId="25" fillId="0" borderId="57" xfId="0" applyFont="1" applyBorder="1"/>
    <xf numFmtId="0" fontId="25" fillId="0" borderId="55" xfId="0" applyFont="1" applyBorder="1"/>
    <xf numFmtId="0" fontId="25" fillId="0" borderId="56" xfId="0" applyFont="1" applyBorder="1"/>
    <xf numFmtId="0" fontId="25" fillId="0" borderId="0" xfId="0" applyFont="1" applyAlignment="1">
      <alignment wrapText="1"/>
    </xf>
    <xf numFmtId="0" fontId="26" fillId="38" borderId="48" xfId="0" applyFont="1" applyFill="1" applyBorder="1" applyAlignment="1">
      <alignment wrapText="1"/>
    </xf>
    <xf numFmtId="0" fontId="0" fillId="0" borderId="0" xfId="0" applyAlignment="1">
      <alignment wrapText="1"/>
    </xf>
    <xf numFmtId="0" fontId="26" fillId="38" borderId="54" xfId="0" applyFont="1" applyFill="1" applyBorder="1" applyAlignment="1">
      <alignment wrapText="1"/>
    </xf>
    <xf numFmtId="9" fontId="25" fillId="0" borderId="57" xfId="0" applyNumberFormat="1" applyFont="1" applyBorder="1" applyAlignment="1">
      <alignment horizontal="center" vertical="center" wrapText="1"/>
    </xf>
    <xf numFmtId="9" fontId="25" fillId="0" borderId="55" xfId="0" applyNumberFormat="1" applyFont="1" applyBorder="1" applyAlignment="1">
      <alignment horizontal="center" vertical="center" wrapText="1"/>
    </xf>
    <xf numFmtId="9" fontId="25" fillId="0" borderId="56" xfId="0" applyNumberFormat="1" applyFont="1" applyBorder="1" applyAlignment="1">
      <alignment horizontal="center" vertical="center" wrapText="1"/>
    </xf>
    <xf numFmtId="9" fontId="25" fillId="0" borderId="49" xfId="0" applyNumberFormat="1" applyFont="1" applyBorder="1" applyAlignment="1">
      <alignment horizontal="center" vertical="center"/>
    </xf>
    <xf numFmtId="9" fontId="25" fillId="0" borderId="50" xfId="0" applyNumberFormat="1" applyFont="1" applyBorder="1" applyAlignment="1">
      <alignment horizontal="center" vertical="center"/>
    </xf>
    <xf numFmtId="9" fontId="25" fillId="0" borderId="51" xfId="0" applyNumberFormat="1" applyFont="1" applyBorder="1" applyAlignment="1">
      <alignment horizontal="center" vertical="center"/>
    </xf>
    <xf numFmtId="0" fontId="26" fillId="37" borderId="52" xfId="0" applyFont="1" applyFill="1" applyBorder="1" applyAlignment="1">
      <alignment horizontal="center"/>
    </xf>
    <xf numFmtId="0" fontId="26" fillId="37" borderId="53" xfId="0" applyFont="1" applyFill="1" applyBorder="1" applyAlignment="1">
      <alignment horizontal="center"/>
    </xf>
    <xf numFmtId="0" fontId="26" fillId="37" borderId="54" xfId="0" applyFont="1" applyFill="1" applyBorder="1" applyAlignment="1">
      <alignment horizont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1" fillId="0" borderId="0" xfId="0" applyFont="1" applyAlignment="1">
      <alignment horizontal="justify" vertical="top" wrapText="1"/>
    </xf>
    <xf numFmtId="0" fontId="16" fillId="0" borderId="3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9" fontId="0" fillId="0" borderId="14" xfId="0" applyNumberFormat="1" applyBorder="1" applyAlignment="1">
      <alignment horizontal="center" vertical="center" wrapText="1"/>
    </xf>
    <xf numFmtId="0" fontId="0" fillId="0" borderId="15" xfId="0" applyBorder="1" applyAlignment="1">
      <alignment horizontal="center" vertical="center" wrapText="1"/>
    </xf>
    <xf numFmtId="10" fontId="0" fillId="0" borderId="14" xfId="0" applyNumberFormat="1" applyBorder="1" applyAlignment="1">
      <alignment horizontal="center" vertical="center" wrapText="1"/>
    </xf>
    <xf numFmtId="0" fontId="0" fillId="0" borderId="19" xfId="0" applyBorder="1" applyAlignment="1">
      <alignment horizontal="justify" vertical="top"/>
    </xf>
    <xf numFmtId="0" fontId="0" fillId="0" borderId="21" xfId="0" applyBorder="1" applyAlignment="1">
      <alignment horizontal="justify" vertical="top"/>
    </xf>
    <xf numFmtId="0" fontId="0" fillId="0" borderId="20" xfId="0" applyBorder="1" applyAlignment="1">
      <alignment horizontal="justify" vertical="top"/>
    </xf>
    <xf numFmtId="2" fontId="0" fillId="0" borderId="14" xfId="0" applyNumberFormat="1" applyBorder="1" applyAlignment="1">
      <alignment vertical="center" wrapText="1"/>
    </xf>
    <xf numFmtId="2" fontId="0" fillId="0" borderId="16" xfId="0" applyNumberFormat="1" applyBorder="1" applyAlignment="1">
      <alignment vertical="center" wrapText="1"/>
    </xf>
    <xf numFmtId="10" fontId="0" fillId="0" borderId="14" xfId="42" applyNumberFormat="1" applyFont="1" applyBorder="1" applyAlignment="1">
      <alignment horizontal="center" vertical="center" wrapText="1"/>
    </xf>
    <xf numFmtId="10" fontId="0" fillId="0" borderId="16" xfId="42" applyNumberFormat="1" applyFont="1" applyBorder="1" applyAlignment="1">
      <alignment horizontal="center" vertical="center" wrapText="1"/>
    </xf>
    <xf numFmtId="10" fontId="0" fillId="0" borderId="14" xfId="0" applyNumberFormat="1"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4" xfId="0" applyFill="1" applyBorder="1" applyAlignment="1">
      <alignment horizontal="center" vertical="center" wrapText="1"/>
    </xf>
    <xf numFmtId="43" fontId="0" fillId="0" borderId="14" xfId="43" applyFont="1" applyBorder="1" applyAlignment="1">
      <alignment horizontal="center" vertical="center" wrapText="1"/>
    </xf>
    <xf numFmtId="43" fontId="0" fillId="0" borderId="16" xfId="43" applyFont="1" applyBorder="1" applyAlignment="1">
      <alignment horizontal="center" vertical="center" wrapText="1"/>
    </xf>
    <xf numFmtId="2" fontId="0" fillId="0" borderId="15" xfId="0" applyNumberFormat="1" applyBorder="1" applyAlignment="1">
      <alignment vertical="center" wrapText="1"/>
    </xf>
    <xf numFmtId="10" fontId="0" fillId="0" borderId="15" xfId="42" applyNumberFormat="1" applyFont="1" applyBorder="1" applyAlignment="1">
      <alignment horizontal="center" vertical="center" wrapText="1"/>
    </xf>
    <xf numFmtId="0" fontId="20" fillId="0" borderId="1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0" fillId="0" borderId="19" xfId="0" applyBorder="1" applyAlignment="1">
      <alignment horizontal="justify" vertical="top" wrapText="1"/>
    </xf>
    <xf numFmtId="9" fontId="0" fillId="0" borderId="14" xfId="42" applyFont="1" applyBorder="1" applyAlignment="1">
      <alignment horizontal="center" vertical="center" wrapText="1"/>
    </xf>
    <xf numFmtId="9" fontId="0" fillId="0" borderId="16" xfId="42" applyFont="1" applyBorder="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9" fontId="0" fillId="0" borderId="15" xfId="42" applyFont="1" applyBorder="1" applyAlignment="1">
      <alignment horizontal="center" vertical="center" wrapText="1"/>
    </xf>
    <xf numFmtId="0" fontId="0" fillId="0" borderId="14" xfId="0" applyFill="1" applyBorder="1" applyAlignment="1">
      <alignment vertical="center" wrapText="1"/>
    </xf>
    <xf numFmtId="0" fontId="0" fillId="0" borderId="16" xfId="0" applyFill="1" applyBorder="1" applyAlignment="1">
      <alignment vertical="center" wrapText="1"/>
    </xf>
    <xf numFmtId="9" fontId="0" fillId="0" borderId="14" xfId="0" applyNumberFormat="1" applyFill="1" applyBorder="1" applyAlignment="1">
      <alignment horizontal="center"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26" xfId="0" applyBorder="1" applyAlignment="1">
      <alignment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9" fontId="0" fillId="0" borderId="31" xfId="0" applyNumberFormat="1" applyBorder="1" applyAlignment="1">
      <alignment horizontal="center" vertical="center" wrapText="1"/>
    </xf>
    <xf numFmtId="0" fontId="0" fillId="0" borderId="20" xfId="0" applyBorder="1" applyAlignment="1">
      <alignment horizontal="center" vertical="center" wrapText="1"/>
    </xf>
    <xf numFmtId="2" fontId="0" fillId="0" borderId="25" xfId="0" applyNumberFormat="1" applyBorder="1" applyAlignment="1">
      <alignment vertical="center" wrapText="1"/>
    </xf>
    <xf numFmtId="2" fontId="0" fillId="0" borderId="28" xfId="0" applyNumberFormat="1" applyBorder="1" applyAlignment="1">
      <alignment vertical="center" wrapText="1"/>
    </xf>
    <xf numFmtId="0" fontId="0" fillId="34" borderId="14" xfId="0" applyFill="1" applyBorder="1" applyAlignment="1">
      <alignment vertical="center" wrapText="1"/>
    </xf>
    <xf numFmtId="0" fontId="0" fillId="34" borderId="15" xfId="0" applyFill="1" applyBorder="1" applyAlignment="1">
      <alignment vertical="center" wrapText="1"/>
    </xf>
    <xf numFmtId="0" fontId="0" fillId="34" borderId="16" xfId="0" applyFill="1" applyBorder="1" applyAlignment="1">
      <alignment vertical="center" wrapText="1"/>
    </xf>
    <xf numFmtId="0" fontId="16" fillId="0" borderId="47"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35" borderId="14" xfId="0" applyFill="1" applyBorder="1" applyAlignment="1">
      <alignment horizontal="center" vertical="center" wrapText="1"/>
    </xf>
    <xf numFmtId="0" fontId="0" fillId="35" borderId="16" xfId="0" applyFill="1" applyBorder="1" applyAlignment="1">
      <alignment horizontal="center" vertical="center" wrapText="1"/>
    </xf>
    <xf numFmtId="164" fontId="0" fillId="35" borderId="14" xfId="42" applyNumberFormat="1" applyFont="1" applyFill="1" applyBorder="1" applyAlignment="1">
      <alignment horizontal="center" vertical="center" wrapText="1"/>
    </xf>
    <xf numFmtId="164" fontId="0" fillId="35" borderId="15" xfId="42" applyNumberFormat="1" applyFont="1" applyFill="1" applyBorder="1" applyAlignment="1">
      <alignment horizontal="center" vertical="center" wrapText="1"/>
    </xf>
    <xf numFmtId="164" fontId="0" fillId="35" borderId="16" xfId="42" applyNumberFormat="1" applyFont="1" applyFill="1" applyBorder="1" applyAlignment="1">
      <alignment horizontal="center" vertical="center" wrapText="1"/>
    </xf>
    <xf numFmtId="0" fontId="0" fillId="35" borderId="15" xfId="0" applyFill="1" applyBorder="1" applyAlignment="1">
      <alignment horizontal="center" vertical="center" wrapText="1"/>
    </xf>
    <xf numFmtId="9" fontId="0" fillId="36" borderId="14" xfId="42" applyFont="1" applyFill="1" applyBorder="1" applyAlignment="1">
      <alignment horizontal="center" vertical="center" wrapText="1"/>
    </xf>
    <xf numFmtId="9" fontId="0" fillId="36" borderId="16" xfId="42" applyFont="1" applyFill="1" applyBorder="1" applyAlignment="1">
      <alignment horizontal="center" vertical="center" wrapText="1"/>
    </xf>
    <xf numFmtId="0" fontId="0" fillId="36" borderId="14" xfId="0" applyFill="1" applyBorder="1" applyAlignment="1">
      <alignment horizontal="center" vertical="center" wrapText="1"/>
    </xf>
    <xf numFmtId="0" fontId="0" fillId="36" borderId="16" xfId="0" applyFill="1" applyBorder="1" applyAlignment="1">
      <alignment horizontal="center" vertical="center" wrapText="1"/>
    </xf>
    <xf numFmtId="9" fontId="0" fillId="35" borderId="14" xfId="42" applyFont="1" applyFill="1" applyBorder="1" applyAlignment="1">
      <alignment horizontal="center" vertical="center" wrapText="1"/>
    </xf>
    <xf numFmtId="9" fontId="0" fillId="35" borderId="16" xfId="42" applyFont="1" applyFill="1" applyBorder="1" applyAlignment="1">
      <alignment horizontal="center" vertical="center" wrapText="1"/>
    </xf>
    <xf numFmtId="9" fontId="0" fillId="33" borderId="14" xfId="0" applyNumberFormat="1" applyFill="1" applyBorder="1" applyAlignment="1">
      <alignment horizontal="center" vertical="center" wrapText="1"/>
    </xf>
    <xf numFmtId="9" fontId="0" fillId="33" borderId="15" xfId="0" applyNumberFormat="1" applyFill="1" applyBorder="1" applyAlignment="1">
      <alignment horizontal="center" vertical="center" wrapText="1"/>
    </xf>
    <xf numFmtId="9" fontId="0" fillId="33" borderId="16" xfId="0" applyNumberFormat="1" applyFill="1" applyBorder="1" applyAlignment="1">
      <alignment horizontal="center" vertical="center" wrapText="1"/>
    </xf>
    <xf numFmtId="9" fontId="0" fillId="0" borderId="15" xfId="0" applyNumberFormat="1" applyFill="1" applyBorder="1" applyAlignment="1">
      <alignment horizontal="center" vertical="center" wrapText="1"/>
    </xf>
    <xf numFmtId="9" fontId="0" fillId="0" borderId="16" xfId="0" applyNumberFormat="1" applyFill="1" applyBorder="1" applyAlignment="1">
      <alignment horizontal="center" vertical="center" wrapText="1"/>
    </xf>
    <xf numFmtId="164" fontId="0" fillId="36" borderId="14" xfId="42" applyNumberFormat="1" applyFont="1" applyFill="1" applyBorder="1" applyAlignment="1">
      <alignment horizontal="center" vertical="center" wrapText="1"/>
    </xf>
    <xf numFmtId="164" fontId="0" fillId="36" borderId="15" xfId="42" applyNumberFormat="1" applyFont="1" applyFill="1" applyBorder="1" applyAlignment="1">
      <alignment horizontal="center" vertical="center" wrapText="1"/>
    </xf>
    <xf numFmtId="164" fontId="0" fillId="36" borderId="16" xfId="42" applyNumberFormat="1"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xf>
    <xf numFmtId="0" fontId="16" fillId="0" borderId="39" xfId="0" applyFont="1" applyBorder="1" applyAlignment="1">
      <alignment horizontal="center" vertical="center" wrapText="1"/>
    </xf>
    <xf numFmtId="0" fontId="0" fillId="34" borderId="19" xfId="0" applyFill="1" applyBorder="1" applyAlignment="1">
      <alignment horizontal="justify" vertical="top" wrapText="1"/>
    </xf>
    <xf numFmtId="0" fontId="0" fillId="34" borderId="20" xfId="0" applyFill="1" applyBorder="1" applyAlignment="1">
      <alignment horizontal="justify" vertical="top"/>
    </xf>
    <xf numFmtId="0" fontId="0" fillId="34" borderId="21" xfId="0" applyFill="1" applyBorder="1" applyAlignment="1">
      <alignment horizontal="justify" vertical="top"/>
    </xf>
    <xf numFmtId="9" fontId="0" fillId="0" borderId="15" xfId="0" applyNumberFormat="1" applyBorder="1" applyAlignment="1">
      <alignment horizontal="center" vertical="center" wrapText="1"/>
    </xf>
    <xf numFmtId="9" fontId="0" fillId="0" borderId="16" xfId="0" applyNumberFormat="1" applyBorder="1" applyAlignment="1">
      <alignment horizontal="center" vertical="center" wrapText="1"/>
    </xf>
    <xf numFmtId="9" fontId="0" fillId="36" borderId="14" xfId="0" applyNumberFormat="1" applyFill="1" applyBorder="1" applyAlignment="1">
      <alignment horizontal="center" vertical="center" wrapText="1"/>
    </xf>
    <xf numFmtId="9" fontId="0" fillId="36" borderId="15" xfId="0" applyNumberFormat="1" applyFill="1" applyBorder="1" applyAlignment="1">
      <alignment horizontal="center" vertical="center" wrapText="1"/>
    </xf>
    <xf numFmtId="9" fontId="0" fillId="36" borderId="16" xfId="0" applyNumberFormat="1" applyFill="1" applyBorder="1" applyAlignment="1">
      <alignment horizontal="center" vertical="center" wrapText="1"/>
    </xf>
    <xf numFmtId="0" fontId="0" fillId="34" borderId="24" xfId="0" applyFill="1" applyBorder="1" applyAlignment="1">
      <alignment vertical="center" wrapText="1"/>
    </xf>
    <xf numFmtId="0" fontId="0" fillId="34" borderId="27" xfId="0" applyFill="1" applyBorder="1" applyAlignment="1">
      <alignment vertical="center" wrapText="1"/>
    </xf>
    <xf numFmtId="0" fontId="0" fillId="34" borderId="26" xfId="0" applyFill="1" applyBorder="1" applyAlignment="1">
      <alignment vertical="center" wrapText="1"/>
    </xf>
    <xf numFmtId="0" fontId="0" fillId="33" borderId="19" xfId="0" applyFill="1" applyBorder="1" applyAlignment="1">
      <alignment horizontal="center" vertical="center" wrapText="1"/>
    </xf>
    <xf numFmtId="0" fontId="0" fillId="33" borderId="20" xfId="0" applyFill="1" applyBorder="1" applyAlignment="1">
      <alignment horizontal="center" vertical="center" wrapText="1"/>
    </xf>
    <xf numFmtId="0" fontId="0" fillId="33" borderId="21" xfId="0" applyFill="1" applyBorder="1" applyAlignment="1">
      <alignment horizontal="center" vertical="center" wrapText="1"/>
    </xf>
    <xf numFmtId="9" fontId="0" fillId="36" borderId="15" xfId="42" applyFont="1" applyFill="1" applyBorder="1" applyAlignment="1">
      <alignment horizontal="center" vertical="center" wrapText="1"/>
    </xf>
    <xf numFmtId="0" fontId="0" fillId="34" borderId="14" xfId="0" applyFill="1" applyBorder="1" applyAlignment="1">
      <alignment horizontal="center" vertical="center" wrapText="1"/>
    </xf>
    <xf numFmtId="0" fontId="0" fillId="34" borderId="15" xfId="0" applyFill="1" applyBorder="1" applyAlignment="1">
      <alignment horizontal="center" vertical="center" wrapText="1"/>
    </xf>
    <xf numFmtId="0" fontId="0" fillId="34" borderId="16" xfId="0" applyFill="1" applyBorder="1" applyAlignment="1">
      <alignment horizontal="center" vertical="center" wrapText="1"/>
    </xf>
    <xf numFmtId="0" fontId="0" fillId="0" borderId="34"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left" vertical="top" wrapText="1"/>
    </xf>
    <xf numFmtId="0" fontId="0" fillId="0" borderId="14" xfId="0" applyBorder="1" applyAlignment="1">
      <alignment horizontal="left" vertical="top" wrapText="1"/>
    </xf>
    <xf numFmtId="0" fontId="0" fillId="0" borderId="16" xfId="0" applyBorder="1" applyAlignment="1">
      <alignment horizontal="left" vertical="top" wrapText="1"/>
    </xf>
    <xf numFmtId="43" fontId="0" fillId="0" borderId="14" xfId="43" applyFont="1" applyBorder="1" applyAlignment="1">
      <alignment horizontal="center" wrapText="1"/>
    </xf>
    <xf numFmtId="43" fontId="0" fillId="0" borderId="16" xfId="43" applyFont="1" applyBorder="1" applyAlignment="1">
      <alignment horizontal="center" wrapText="1"/>
    </xf>
    <xf numFmtId="14" fontId="0" fillId="0" borderId="14" xfId="0" applyNumberFormat="1" applyBorder="1" applyAlignment="1">
      <alignment horizontal="center" vertical="center" wrapText="1"/>
    </xf>
    <xf numFmtId="14" fontId="0" fillId="0" borderId="16" xfId="0" applyNumberFormat="1" applyBorder="1" applyAlignment="1">
      <alignment horizontal="center" vertical="center" wrapText="1"/>
    </xf>
    <xf numFmtId="164" fontId="0" fillId="0" borderId="42" xfId="42" applyNumberFormat="1" applyFont="1" applyBorder="1" applyAlignment="1">
      <alignment horizontal="center" vertical="center" wrapText="1"/>
    </xf>
    <xf numFmtId="164" fontId="0" fillId="0" borderId="43" xfId="42" applyNumberFormat="1" applyFont="1" applyBorder="1" applyAlignment="1">
      <alignment horizontal="center" vertical="center" wrapText="1"/>
    </xf>
    <xf numFmtId="0" fontId="0" fillId="36" borderId="15" xfId="0" applyFill="1" applyBorder="1" applyAlignment="1">
      <alignment horizontal="center" vertical="center" wrapText="1"/>
    </xf>
    <xf numFmtId="2" fontId="0" fillId="0" borderId="14" xfId="0" applyNumberFormat="1" applyBorder="1" applyAlignment="1">
      <alignment horizontal="center" vertical="center" wrapText="1"/>
    </xf>
    <xf numFmtId="2" fontId="0" fillId="0" borderId="15" xfId="0" applyNumberFormat="1" applyBorder="1" applyAlignment="1">
      <alignment horizontal="center" vertical="center" wrapText="1"/>
    </xf>
    <xf numFmtId="2" fontId="0" fillId="0" borderId="16" xfId="0" applyNumberFormat="1" applyBorder="1" applyAlignment="1">
      <alignment horizontal="center" vertical="center" wrapText="1"/>
    </xf>
    <xf numFmtId="0" fontId="0" fillId="34" borderId="14" xfId="0" applyFill="1" applyBorder="1" applyAlignment="1">
      <alignment wrapText="1"/>
    </xf>
    <xf numFmtId="0" fontId="0" fillId="34" borderId="16" xfId="0" applyFill="1" applyBorder="1" applyAlignment="1">
      <alignment wrapText="1"/>
    </xf>
    <xf numFmtId="0" fontId="0" fillId="0" borderId="31" xfId="0" applyBorder="1" applyAlignment="1">
      <alignment horizontal="center" vertical="center" wrapText="1"/>
    </xf>
    <xf numFmtId="0" fontId="0" fillId="36" borderId="31" xfId="0" applyFill="1" applyBorder="1" applyAlignment="1">
      <alignment horizontal="center" vertical="center" wrapText="1"/>
    </xf>
    <xf numFmtId="9" fontId="0" fillId="33" borderId="14" xfId="42" applyFont="1" applyFill="1" applyBorder="1" applyAlignment="1">
      <alignment horizontal="center" vertical="center" wrapText="1"/>
    </xf>
    <xf numFmtId="9" fontId="0" fillId="33" borderId="16" xfId="42" applyFont="1" applyFill="1" applyBorder="1" applyAlignment="1">
      <alignment horizontal="center" vertical="center" wrapText="1"/>
    </xf>
    <xf numFmtId="0" fontId="0" fillId="33" borderId="15" xfId="0" applyFill="1" applyBorder="1" applyAlignment="1">
      <alignment horizontal="center" vertical="center" wrapText="1"/>
    </xf>
    <xf numFmtId="0" fontId="0" fillId="33" borderId="16" xfId="0" applyFill="1" applyBorder="1" applyAlignment="1">
      <alignment horizontal="center" vertical="center" wrapText="1"/>
    </xf>
    <xf numFmtId="0" fontId="0" fillId="0" borderId="40" xfId="0" applyBorder="1" applyAlignment="1">
      <alignment horizontal="center" vertical="center" wrapText="1"/>
    </xf>
    <xf numFmtId="10" fontId="0" fillId="0" borderId="15" xfId="0" applyNumberFormat="1" applyBorder="1" applyAlignment="1">
      <alignment horizontal="center" vertical="center" wrapText="1"/>
    </xf>
    <xf numFmtId="10" fontId="0" fillId="0" borderId="40" xfId="0" applyNumberFormat="1" applyBorder="1" applyAlignment="1">
      <alignment horizontal="center" vertical="center" wrapText="1"/>
    </xf>
    <xf numFmtId="10" fontId="0" fillId="36" borderId="14" xfId="0" applyNumberFormat="1" applyFill="1" applyBorder="1" applyAlignment="1">
      <alignment horizontal="center" vertical="center" wrapText="1"/>
    </xf>
    <xf numFmtId="10" fontId="0" fillId="36" borderId="15" xfId="0" applyNumberFormat="1" applyFill="1" applyBorder="1" applyAlignment="1">
      <alignment horizontal="center" vertical="center" wrapText="1"/>
    </xf>
    <xf numFmtId="10" fontId="0" fillId="36" borderId="40" xfId="0" applyNumberFormat="1" applyFill="1" applyBorder="1" applyAlignment="1">
      <alignment horizontal="center" vertical="center" wrapText="1"/>
    </xf>
    <xf numFmtId="10" fontId="24" fillId="33" borderId="14" xfId="0" applyNumberFormat="1" applyFont="1" applyFill="1" applyBorder="1" applyAlignment="1">
      <alignment horizontal="center" vertical="center" wrapText="1"/>
    </xf>
    <xf numFmtId="10" fontId="24" fillId="33" borderId="15" xfId="0" applyNumberFormat="1" applyFont="1" applyFill="1" applyBorder="1" applyAlignment="1">
      <alignment horizontal="center" vertical="center" wrapText="1"/>
    </xf>
    <xf numFmtId="10" fontId="24" fillId="33" borderId="16" xfId="0" applyNumberFormat="1" applyFont="1" applyFill="1" applyBorder="1" applyAlignment="1">
      <alignment horizontal="center" vertical="center" wrapText="1"/>
    </xf>
    <xf numFmtId="9" fontId="0" fillId="35" borderId="14" xfId="0" applyNumberFormat="1" applyFill="1" applyBorder="1" applyAlignment="1">
      <alignment horizontal="center" vertical="center" wrapText="1"/>
    </xf>
    <xf numFmtId="9" fontId="0" fillId="35" borderId="15" xfId="0" applyNumberFormat="1" applyFill="1" applyBorder="1" applyAlignment="1">
      <alignment horizontal="center" vertical="center" wrapText="1"/>
    </xf>
    <xf numFmtId="9" fontId="0" fillId="35" borderId="16" xfId="0" applyNumberFormat="1" applyFill="1" applyBorder="1" applyAlignment="1">
      <alignment horizontal="center" vertical="center" wrapText="1"/>
    </xf>
    <xf numFmtId="164" fontId="0" fillId="0" borderId="14" xfId="0" applyNumberFormat="1" applyBorder="1" applyAlignment="1">
      <alignment horizontal="center" vertical="center" wrapText="1"/>
    </xf>
    <xf numFmtId="164" fontId="0" fillId="0" borderId="15" xfId="0" applyNumberFormat="1" applyBorder="1" applyAlignment="1">
      <alignment horizontal="center" vertical="center" wrapText="1"/>
    </xf>
    <xf numFmtId="164" fontId="0" fillId="0" borderId="16" xfId="0" applyNumberFormat="1" applyBorder="1" applyAlignment="1">
      <alignment horizontal="center" vertical="center" wrapText="1"/>
    </xf>
    <xf numFmtId="10" fontId="0" fillId="35" borderId="14" xfId="42" applyNumberFormat="1" applyFont="1" applyFill="1" applyBorder="1" applyAlignment="1">
      <alignment horizontal="center" vertical="center" wrapText="1"/>
    </xf>
    <xf numFmtId="10" fontId="0" fillId="35" borderId="15" xfId="42" applyNumberFormat="1" applyFont="1" applyFill="1" applyBorder="1" applyAlignment="1">
      <alignment horizontal="center" vertical="center" wrapText="1"/>
    </xf>
    <xf numFmtId="10" fontId="0" fillId="35" borderId="16" xfId="42" applyNumberFormat="1" applyFont="1" applyFill="1" applyBorder="1" applyAlignment="1">
      <alignment horizontal="center" vertical="center" wrapText="1"/>
    </xf>
    <xf numFmtId="10" fontId="0" fillId="36" borderId="16" xfId="0" applyNumberFormat="1" applyFill="1" applyBorder="1" applyAlignment="1">
      <alignment horizontal="center" vertical="center" wrapText="1"/>
    </xf>
    <xf numFmtId="9" fontId="0" fillId="35" borderId="19" xfId="42" applyFont="1" applyFill="1" applyBorder="1" applyAlignment="1">
      <alignment horizontal="center" vertical="center" wrapText="1"/>
    </xf>
    <xf numFmtId="9" fontId="0" fillId="35" borderId="21" xfId="42" applyFont="1" applyFill="1" applyBorder="1" applyAlignment="1">
      <alignment horizontal="center" vertical="center" wrapText="1"/>
    </xf>
    <xf numFmtId="10" fontId="0" fillId="35" borderId="14" xfId="0" applyNumberFormat="1" applyFill="1" applyBorder="1" applyAlignment="1">
      <alignment horizontal="center" vertical="center" wrapText="1"/>
    </xf>
    <xf numFmtId="10" fontId="0" fillId="35" borderId="15" xfId="0" applyNumberFormat="1" applyFill="1" applyBorder="1" applyAlignment="1">
      <alignment horizontal="center" vertical="center" wrapText="1"/>
    </xf>
    <xf numFmtId="10" fontId="0" fillId="35" borderId="16" xfId="0" applyNumberFormat="1" applyFill="1" applyBorder="1" applyAlignment="1">
      <alignment horizontal="center" vertic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9">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5</xdr:col>
      <xdr:colOff>800100</xdr:colOff>
      <xdr:row>5</xdr:row>
      <xdr:rowOff>161925</xdr:rowOff>
    </xdr:to>
    <xdr:pic>
      <xdr:nvPicPr>
        <xdr:cNvPr id="1025"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285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5</xdr:col>
      <xdr:colOff>2019300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23825"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28575</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14</xdr:col>
      <xdr:colOff>952500</xdr:colOff>
      <xdr:row>6</xdr:row>
      <xdr:rowOff>47625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0.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J24"/>
  <sheetViews>
    <sheetView showGridLines="0" tabSelected="1" workbookViewId="0">
      <selection activeCell="E9" sqref="E9"/>
    </sheetView>
  </sheetViews>
  <sheetFormatPr baseColWidth="10" defaultRowHeight="15" x14ac:dyDescent="0.25"/>
  <cols>
    <col min="5" max="5" width="57.5703125" bestFit="1" customWidth="1"/>
    <col min="6" max="6" width="22.140625" style="84" customWidth="1"/>
    <col min="7" max="7" width="16.85546875" bestFit="1" customWidth="1"/>
  </cols>
  <sheetData>
    <row r="5" spans="1:10" ht="21.75" thickBot="1" x14ac:dyDescent="0.4">
      <c r="A5" s="77"/>
      <c r="B5" s="77"/>
      <c r="C5" s="77"/>
      <c r="D5" s="77"/>
      <c r="E5" s="77"/>
      <c r="F5" s="82"/>
      <c r="G5" s="77"/>
      <c r="H5" s="77"/>
      <c r="I5" s="77"/>
      <c r="J5" s="77"/>
    </row>
    <row r="6" spans="1:10" ht="21.75" thickBot="1" x14ac:dyDescent="0.4">
      <c r="A6" s="77"/>
      <c r="B6" s="77"/>
      <c r="C6" s="77"/>
      <c r="D6" s="77"/>
      <c r="E6" s="92" t="s">
        <v>250</v>
      </c>
      <c r="F6" s="93"/>
      <c r="G6" s="94"/>
      <c r="H6" s="77"/>
      <c r="I6" s="77"/>
      <c r="J6" s="77"/>
    </row>
    <row r="7" spans="1:10" ht="21.75" thickBot="1" x14ac:dyDescent="0.4">
      <c r="A7" s="77"/>
      <c r="B7" s="77"/>
      <c r="C7" s="77"/>
      <c r="D7" s="77"/>
      <c r="E7" s="77"/>
      <c r="F7" s="82"/>
      <c r="G7" s="77"/>
      <c r="H7" s="77"/>
      <c r="I7" s="77"/>
      <c r="J7" s="77"/>
    </row>
    <row r="8" spans="1:10" ht="42.75" thickBot="1" x14ac:dyDescent="0.4">
      <c r="A8" s="77"/>
      <c r="B8" s="77"/>
      <c r="C8" s="77"/>
      <c r="D8" s="77"/>
      <c r="E8" s="78" t="s">
        <v>235</v>
      </c>
      <c r="F8" s="83" t="s">
        <v>236</v>
      </c>
      <c r="G8" s="85" t="s">
        <v>237</v>
      </c>
      <c r="H8" s="77"/>
      <c r="I8" s="77"/>
      <c r="J8" s="77"/>
    </row>
    <row r="9" spans="1:10" ht="21" x14ac:dyDescent="0.35">
      <c r="A9" s="77"/>
      <c r="B9" s="77"/>
      <c r="C9" s="77"/>
      <c r="D9" s="77"/>
      <c r="E9" s="79" t="s">
        <v>239</v>
      </c>
      <c r="F9" s="86">
        <f>+'Identificación y priorización'!N24</f>
        <v>0.58025000000000004</v>
      </c>
      <c r="G9" s="89">
        <f>AVERAGE(F9:F20)</f>
        <v>0.69533861111111106</v>
      </c>
      <c r="H9" s="77"/>
      <c r="I9" s="77"/>
      <c r="J9" s="77"/>
    </row>
    <row r="10" spans="1:10" ht="21" x14ac:dyDescent="0.35">
      <c r="A10" s="77"/>
      <c r="B10" s="77"/>
      <c r="C10" s="77"/>
      <c r="D10" s="77"/>
      <c r="E10" s="80" t="s">
        <v>238</v>
      </c>
      <c r="F10" s="87">
        <f>+'Preparación y formulación'!N25</f>
        <v>0.873</v>
      </c>
      <c r="G10" s="90"/>
      <c r="H10" s="77"/>
      <c r="I10" s="77"/>
      <c r="J10" s="77"/>
    </row>
    <row r="11" spans="1:10" ht="21" x14ac:dyDescent="0.35">
      <c r="A11" s="77"/>
      <c r="B11" s="77"/>
      <c r="C11" s="77"/>
      <c r="D11" s="77"/>
      <c r="E11" s="80" t="s">
        <v>240</v>
      </c>
      <c r="F11" s="87">
        <f>+'Implementación y seguimiento'!N23</f>
        <v>0.66833333333333345</v>
      </c>
      <c r="G11" s="90"/>
      <c r="H11" s="77"/>
      <c r="I11" s="77"/>
      <c r="J11" s="77"/>
    </row>
    <row r="12" spans="1:10" ht="21" x14ac:dyDescent="0.35">
      <c r="A12" s="77"/>
      <c r="B12" s="77"/>
      <c r="C12" s="77"/>
      <c r="D12" s="77"/>
      <c r="E12" s="80" t="s">
        <v>241</v>
      </c>
      <c r="F12" s="87">
        <f>+'Direccionamiento estrategico'!N22</f>
        <v>0.72300000000000009</v>
      </c>
      <c r="G12" s="90"/>
      <c r="H12" s="77"/>
      <c r="I12" s="77"/>
      <c r="J12" s="77"/>
    </row>
    <row r="13" spans="1:10" ht="21" x14ac:dyDescent="0.35">
      <c r="A13" s="77"/>
      <c r="B13" s="77"/>
      <c r="C13" s="77"/>
      <c r="D13" s="77"/>
      <c r="E13" s="80" t="s">
        <v>242</v>
      </c>
      <c r="F13" s="87">
        <f>+'Gestión de comunicaciones'!N17</f>
        <v>0.75000000000000011</v>
      </c>
      <c r="G13" s="90"/>
      <c r="H13" s="77"/>
      <c r="I13" s="77"/>
      <c r="J13" s="77"/>
    </row>
    <row r="14" spans="1:10" ht="21" x14ac:dyDescent="0.35">
      <c r="A14" s="77"/>
      <c r="B14" s="77"/>
      <c r="C14" s="77"/>
      <c r="D14" s="77"/>
      <c r="E14" s="80" t="s">
        <v>243</v>
      </c>
      <c r="F14" s="87">
        <f>+'Gestión del talento Humano'!N15</f>
        <v>0.58733999999999997</v>
      </c>
      <c r="G14" s="90"/>
      <c r="H14" s="77"/>
      <c r="I14" s="77"/>
      <c r="J14" s="77"/>
    </row>
    <row r="15" spans="1:10" ht="21" x14ac:dyDescent="0.35">
      <c r="A15" s="77"/>
      <c r="B15" s="77"/>
      <c r="C15" s="77"/>
      <c r="D15" s="77"/>
      <c r="E15" s="80" t="s">
        <v>244</v>
      </c>
      <c r="F15" s="87">
        <f>+'Gestión contractual'!N15</f>
        <v>0.5</v>
      </c>
      <c r="G15" s="90"/>
      <c r="H15" s="77"/>
      <c r="I15" s="77"/>
      <c r="J15" s="77"/>
    </row>
    <row r="16" spans="1:10" ht="21" x14ac:dyDescent="0.35">
      <c r="A16" s="77"/>
      <c r="B16" s="77"/>
      <c r="C16" s="77"/>
      <c r="D16" s="77"/>
      <c r="E16" s="80" t="s">
        <v>245</v>
      </c>
      <c r="F16" s="87">
        <f>+'Gestión Adminstrativa'!N16</f>
        <v>0.54039999999999999</v>
      </c>
      <c r="G16" s="90"/>
      <c r="H16" s="77"/>
      <c r="I16" s="77"/>
      <c r="J16" s="77"/>
    </row>
    <row r="17" spans="1:10" ht="21" x14ac:dyDescent="0.35">
      <c r="A17" s="77"/>
      <c r="B17" s="77"/>
      <c r="C17" s="77"/>
      <c r="D17" s="77"/>
      <c r="E17" s="80" t="s">
        <v>246</v>
      </c>
      <c r="F17" s="87">
        <f>+'Gestión de tecnologías de la in'!N15</f>
        <v>0.65100000000000002</v>
      </c>
      <c r="G17" s="90"/>
      <c r="H17" s="77"/>
      <c r="I17" s="77"/>
      <c r="J17" s="77"/>
    </row>
    <row r="18" spans="1:10" ht="21" x14ac:dyDescent="0.35">
      <c r="A18" s="77"/>
      <c r="B18" s="77"/>
      <c r="C18" s="77"/>
      <c r="D18" s="77"/>
      <c r="E18" s="80" t="s">
        <v>247</v>
      </c>
      <c r="F18" s="87">
        <f>+'Gestión Jurídica'!N15</f>
        <v>0.97499999999999998</v>
      </c>
      <c r="G18" s="90"/>
      <c r="H18" s="77"/>
      <c r="I18" s="77"/>
      <c r="J18" s="77"/>
    </row>
    <row r="19" spans="1:10" ht="21" x14ac:dyDescent="0.35">
      <c r="A19" s="77"/>
      <c r="B19" s="77"/>
      <c r="C19" s="77"/>
      <c r="D19" s="77"/>
      <c r="E19" s="80" t="s">
        <v>248</v>
      </c>
      <c r="F19" s="87">
        <f>+'Evaluación control y mejoramien'!N15</f>
        <v>0.86000000000000021</v>
      </c>
      <c r="G19" s="90"/>
      <c r="H19" s="77"/>
      <c r="I19" s="77"/>
      <c r="J19" s="77"/>
    </row>
    <row r="20" spans="1:10" ht="21.75" thickBot="1" x14ac:dyDescent="0.4">
      <c r="A20" s="77"/>
      <c r="B20" s="77"/>
      <c r="C20" s="77"/>
      <c r="D20" s="77"/>
      <c r="E20" s="81" t="s">
        <v>249</v>
      </c>
      <c r="F20" s="88">
        <f>+'Administración de Recurso'!N20</f>
        <v>0.63573999999999997</v>
      </c>
      <c r="G20" s="91"/>
      <c r="H20" s="77"/>
      <c r="I20" s="77"/>
      <c r="J20" s="77"/>
    </row>
    <row r="21" spans="1:10" ht="21" x14ac:dyDescent="0.35">
      <c r="A21" s="77"/>
      <c r="B21" s="77"/>
      <c r="C21" s="77"/>
      <c r="D21" s="77"/>
      <c r="E21" s="77"/>
      <c r="F21" s="82"/>
      <c r="G21" s="77"/>
      <c r="H21" s="77"/>
      <c r="I21" s="77"/>
      <c r="J21" s="77"/>
    </row>
    <row r="22" spans="1:10" ht="21" x14ac:dyDescent="0.35">
      <c r="A22" s="77"/>
      <c r="B22" s="77"/>
      <c r="C22" s="77"/>
      <c r="D22" s="77"/>
      <c r="E22" s="77"/>
      <c r="F22" s="82"/>
      <c r="G22" s="77"/>
      <c r="H22" s="77"/>
      <c r="I22" s="77"/>
      <c r="J22" s="77"/>
    </row>
    <row r="23" spans="1:10" ht="21" x14ac:dyDescent="0.35">
      <c r="A23" s="77"/>
      <c r="B23" s="77"/>
      <c r="C23" s="77"/>
      <c r="D23" s="77"/>
      <c r="E23" s="77"/>
      <c r="F23" s="82"/>
      <c r="G23" s="77"/>
      <c r="H23" s="77"/>
      <c r="I23" s="77"/>
      <c r="J23" s="77"/>
    </row>
    <row r="24" spans="1:10" ht="21" x14ac:dyDescent="0.35">
      <c r="A24" s="77"/>
      <c r="B24" s="77"/>
      <c r="C24" s="77"/>
      <c r="D24" s="77"/>
      <c r="E24" s="77"/>
      <c r="F24" s="82"/>
      <c r="G24" s="77"/>
      <c r="H24" s="77"/>
      <c r="I24" s="77"/>
      <c r="J24" s="77"/>
    </row>
  </sheetData>
  <mergeCells count="2">
    <mergeCell ref="G9:G20"/>
    <mergeCell ref="E6:G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5"/>
  <sheetViews>
    <sheetView topLeftCell="B1" workbookViewId="0">
      <selection activeCell="T15" sqref="T15"/>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45" x14ac:dyDescent="0.25">
      <c r="A12" s="137" t="s">
        <v>118</v>
      </c>
      <c r="B12" s="113">
        <v>1</v>
      </c>
      <c r="C12" s="113">
        <v>0.1</v>
      </c>
      <c r="D12" s="113">
        <v>0.1</v>
      </c>
      <c r="E12" s="113">
        <v>0.5</v>
      </c>
      <c r="F12" s="113">
        <v>0.5</v>
      </c>
      <c r="G12" s="113">
        <v>0.75</v>
      </c>
      <c r="H12" s="172">
        <v>0.5</v>
      </c>
      <c r="I12" s="113">
        <v>1</v>
      </c>
      <c r="J12" s="113"/>
      <c r="K12" s="113">
        <v>0.5</v>
      </c>
      <c r="L12" s="233">
        <f>+K12/B12</f>
        <v>0.5</v>
      </c>
      <c r="M12" s="119">
        <v>3</v>
      </c>
      <c r="N12" s="121">
        <f>+S12*T12+S13*T13+S14*T14</f>
        <v>0.5</v>
      </c>
      <c r="O12" s="2" t="s">
        <v>119</v>
      </c>
      <c r="P12" s="19"/>
      <c r="Q12" s="9">
        <v>44593</v>
      </c>
      <c r="R12" s="9">
        <v>44651</v>
      </c>
      <c r="S12" s="14">
        <v>0.2</v>
      </c>
      <c r="T12" s="12">
        <v>1</v>
      </c>
      <c r="U12" s="134" t="s">
        <v>267</v>
      </c>
    </row>
    <row r="13" spans="1:21" x14ac:dyDescent="0.25">
      <c r="A13" s="138"/>
      <c r="B13" s="114"/>
      <c r="C13" s="186"/>
      <c r="D13" s="186"/>
      <c r="E13" s="186"/>
      <c r="F13" s="186"/>
      <c r="G13" s="186"/>
      <c r="H13" s="173"/>
      <c r="I13" s="186"/>
      <c r="J13" s="186"/>
      <c r="K13" s="114"/>
      <c r="L13" s="234"/>
      <c r="M13" s="129"/>
      <c r="N13" s="130"/>
      <c r="O13" s="2" t="s">
        <v>120</v>
      </c>
      <c r="P13" s="19"/>
      <c r="Q13" s="9">
        <v>44652</v>
      </c>
      <c r="R13" s="9">
        <v>44742</v>
      </c>
      <c r="S13" s="14">
        <v>0.6</v>
      </c>
      <c r="T13" s="12">
        <v>0.5</v>
      </c>
      <c r="U13" s="118"/>
    </row>
    <row r="14" spans="1:21" ht="60" x14ac:dyDescent="0.25">
      <c r="A14" s="139"/>
      <c r="B14" s="112"/>
      <c r="C14" s="187"/>
      <c r="D14" s="187"/>
      <c r="E14" s="187"/>
      <c r="F14" s="187"/>
      <c r="G14" s="187"/>
      <c r="H14" s="174"/>
      <c r="I14" s="187"/>
      <c r="J14" s="187"/>
      <c r="K14" s="112"/>
      <c r="L14" s="235"/>
      <c r="M14" s="120"/>
      <c r="N14" s="122"/>
      <c r="O14" s="2" t="s">
        <v>121</v>
      </c>
      <c r="P14" s="19"/>
      <c r="Q14" s="9">
        <v>44743</v>
      </c>
      <c r="R14" s="9">
        <v>44926</v>
      </c>
      <c r="S14" s="14">
        <v>0.2</v>
      </c>
      <c r="T14" s="12">
        <v>0</v>
      </c>
      <c r="U14" s="117"/>
    </row>
    <row r="15" spans="1:21" x14ac:dyDescent="0.25">
      <c r="N15" s="10">
        <f>+N12</f>
        <v>0.5</v>
      </c>
    </row>
  </sheetData>
  <mergeCells count="27">
    <mergeCell ref="F12:F14"/>
    <mergeCell ref="A12:A14"/>
    <mergeCell ref="B12:B14"/>
    <mergeCell ref="C12:C14"/>
    <mergeCell ref="D12:D14"/>
    <mergeCell ref="E12:E14"/>
    <mergeCell ref="M12:M14"/>
    <mergeCell ref="N12:N14"/>
    <mergeCell ref="U12:U14"/>
    <mergeCell ref="G12:G14"/>
    <mergeCell ref="H12:H14"/>
    <mergeCell ref="I12:I14"/>
    <mergeCell ref="J12:J14"/>
    <mergeCell ref="K12:K14"/>
    <mergeCell ref="L12:L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17" priority="1" operator="between">
      <formula>0.7501</formula>
      <formula>1</formula>
    </cfRule>
    <cfRule type="cellIs" dxfId="16" priority="2" operator="between">
      <formula>0.001</formula>
      <formula>0.5</formula>
    </cfRule>
    <cfRule type="cellIs" dxfId="15"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0"/>
  <sheetViews>
    <sheetView topLeftCell="B1" workbookViewId="0">
      <selection activeCell="R17" sqref="R17"/>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94.7109375"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49.5" customHeight="1" x14ac:dyDescent="0.25">
      <c r="A12" s="154" t="s">
        <v>194</v>
      </c>
      <c r="B12" s="113">
        <v>1</v>
      </c>
      <c r="C12" s="113">
        <v>0.2</v>
      </c>
      <c r="D12" s="113">
        <v>0.14000000000000001</v>
      </c>
      <c r="E12" s="113">
        <v>0.4</v>
      </c>
      <c r="F12" s="236">
        <v>0.61670000000000003</v>
      </c>
      <c r="G12" s="113">
        <v>0.85</v>
      </c>
      <c r="H12" s="172">
        <v>0.7</v>
      </c>
      <c r="I12" s="113">
        <v>1</v>
      </c>
      <c r="J12" s="113"/>
      <c r="K12" s="115">
        <f>+H12</f>
        <v>0.7</v>
      </c>
      <c r="L12" s="172">
        <f>+K12/B12</f>
        <v>0.7</v>
      </c>
      <c r="M12" s="119">
        <v>6</v>
      </c>
      <c r="N12" s="239">
        <f>+S12*T12+S13*T13+S14*T14+S15*T15</f>
        <v>0.54039999999999999</v>
      </c>
      <c r="O12" s="2" t="s">
        <v>123</v>
      </c>
      <c r="P12" s="19"/>
      <c r="Q12" s="9">
        <v>44562</v>
      </c>
      <c r="R12" s="9">
        <v>44620</v>
      </c>
      <c r="S12" s="14">
        <v>0.05</v>
      </c>
      <c r="T12" s="12">
        <v>1</v>
      </c>
      <c r="U12" s="134" t="s">
        <v>268</v>
      </c>
    </row>
    <row r="13" spans="1:21" ht="69.75" customHeight="1" x14ac:dyDescent="0.25">
      <c r="A13" s="155"/>
      <c r="B13" s="114"/>
      <c r="C13" s="186"/>
      <c r="D13" s="186"/>
      <c r="E13" s="186"/>
      <c r="F13" s="237"/>
      <c r="G13" s="186"/>
      <c r="H13" s="173"/>
      <c r="I13" s="186"/>
      <c r="J13" s="186"/>
      <c r="K13" s="114"/>
      <c r="L13" s="173"/>
      <c r="M13" s="129"/>
      <c r="N13" s="240"/>
      <c r="O13" s="2" t="s">
        <v>124</v>
      </c>
      <c r="P13" s="19"/>
      <c r="Q13" s="9">
        <v>44562</v>
      </c>
      <c r="R13" s="9">
        <v>44926</v>
      </c>
      <c r="S13" s="14">
        <v>0.25</v>
      </c>
      <c r="T13" s="12">
        <v>0.7</v>
      </c>
      <c r="U13" s="118"/>
    </row>
    <row r="14" spans="1:21" ht="94.5" customHeight="1" x14ac:dyDescent="0.25">
      <c r="A14" s="155"/>
      <c r="B14" s="114"/>
      <c r="C14" s="186"/>
      <c r="D14" s="186"/>
      <c r="E14" s="186"/>
      <c r="F14" s="237"/>
      <c r="G14" s="186"/>
      <c r="H14" s="173"/>
      <c r="I14" s="186"/>
      <c r="J14" s="186"/>
      <c r="K14" s="114"/>
      <c r="L14" s="173"/>
      <c r="M14" s="129"/>
      <c r="N14" s="240"/>
      <c r="O14" s="2" t="s">
        <v>125</v>
      </c>
      <c r="P14" s="19">
        <v>58080000</v>
      </c>
      <c r="Q14" s="9">
        <v>44562</v>
      </c>
      <c r="R14" s="9">
        <v>44926</v>
      </c>
      <c r="S14" s="14">
        <v>0.6</v>
      </c>
      <c r="T14" s="12">
        <v>0.48399999999999999</v>
      </c>
      <c r="U14" s="118"/>
    </row>
    <row r="15" spans="1:21" ht="87" customHeight="1" x14ac:dyDescent="0.25">
      <c r="A15" s="156"/>
      <c r="B15" s="112"/>
      <c r="C15" s="187"/>
      <c r="D15" s="187"/>
      <c r="E15" s="187"/>
      <c r="F15" s="238"/>
      <c r="G15" s="187"/>
      <c r="H15" s="174"/>
      <c r="I15" s="187"/>
      <c r="J15" s="187"/>
      <c r="K15" s="112"/>
      <c r="L15" s="174"/>
      <c r="M15" s="120"/>
      <c r="N15" s="241"/>
      <c r="O15" s="2" t="s">
        <v>127</v>
      </c>
      <c r="P15" s="19"/>
      <c r="Q15" s="9">
        <v>44896</v>
      </c>
      <c r="R15" s="9">
        <v>44926</v>
      </c>
      <c r="S15" s="14">
        <v>0.1</v>
      </c>
      <c r="T15" s="12">
        <v>0.25</v>
      </c>
      <c r="U15" s="117"/>
    </row>
    <row r="16" spans="1:21" x14ac:dyDescent="0.25">
      <c r="N16" s="10">
        <f>SUM(N12)</f>
        <v>0.54039999999999999</v>
      </c>
    </row>
    <row r="20" spans="20:20" x14ac:dyDescent="0.25">
      <c r="T20">
        <f>21.7+26.7</f>
        <v>48.4</v>
      </c>
    </row>
  </sheetData>
  <mergeCells count="27">
    <mergeCell ref="F12:F15"/>
    <mergeCell ref="G12:G15"/>
    <mergeCell ref="U12:U15"/>
    <mergeCell ref="H12:H15"/>
    <mergeCell ref="I12:I15"/>
    <mergeCell ref="J12:J15"/>
    <mergeCell ref="K12:K15"/>
    <mergeCell ref="M12:M15"/>
    <mergeCell ref="N12:N15"/>
    <mergeCell ref="L12:L15"/>
    <mergeCell ref="A12:A15"/>
    <mergeCell ref="B12:B15"/>
    <mergeCell ref="C12:C15"/>
    <mergeCell ref="D12:D15"/>
    <mergeCell ref="E12:E15"/>
    <mergeCell ref="A8:U8"/>
    <mergeCell ref="A9:A11"/>
    <mergeCell ref="M9:N9"/>
    <mergeCell ref="O9:T9"/>
    <mergeCell ref="U9:U11"/>
    <mergeCell ref="C10:D10"/>
    <mergeCell ref="E10:F10"/>
    <mergeCell ref="G10:H10"/>
    <mergeCell ref="I10:J10"/>
    <mergeCell ref="K10:L10"/>
    <mergeCell ref="K11:L11"/>
    <mergeCell ref="B9:L9"/>
  </mergeCells>
  <conditionalFormatting sqref="N12:N30">
    <cfRule type="cellIs" dxfId="14" priority="1" operator="between">
      <formula>0.7501</formula>
      <formula>1</formula>
    </cfRule>
    <cfRule type="cellIs" dxfId="13" priority="2" operator="between">
      <formula>0.001</formula>
      <formula>0.5</formula>
    </cfRule>
    <cfRule type="cellIs" dxfId="12" priority="3" operator="between">
      <formula>50%</formula>
      <formula>75%</formula>
    </cfRule>
  </conditionalFormatting>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5"/>
  <sheetViews>
    <sheetView topLeftCell="B1" workbookViewId="0">
      <selection activeCell="Q18" sqref="Q18"/>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60" x14ac:dyDescent="0.25">
      <c r="A12" s="137" t="s">
        <v>66</v>
      </c>
      <c r="B12" s="150">
        <v>1</v>
      </c>
      <c r="C12" s="150">
        <v>0.25</v>
      </c>
      <c r="D12" s="150">
        <v>0.25</v>
      </c>
      <c r="E12" s="150">
        <v>0.5</v>
      </c>
      <c r="F12" s="150">
        <v>0.5</v>
      </c>
      <c r="G12" s="150">
        <v>0.75</v>
      </c>
      <c r="H12" s="150"/>
      <c r="I12" s="150">
        <v>1</v>
      </c>
      <c r="J12" s="150"/>
      <c r="K12" s="113">
        <v>0.5</v>
      </c>
      <c r="L12" s="113">
        <f>+K12/B12</f>
        <v>0.5</v>
      </c>
      <c r="M12" s="119">
        <v>3</v>
      </c>
      <c r="N12" s="121">
        <f>+S12*T12+S13*T13+S14*T14</f>
        <v>0.65100000000000002</v>
      </c>
      <c r="O12" s="2" t="s">
        <v>67</v>
      </c>
      <c r="P12" s="19"/>
      <c r="Q12" s="9">
        <v>44652</v>
      </c>
      <c r="R12" s="9">
        <v>44926</v>
      </c>
      <c r="S12" s="14">
        <v>0.3</v>
      </c>
      <c r="T12" s="12">
        <v>0.67</v>
      </c>
      <c r="U12" s="116" t="s">
        <v>269</v>
      </c>
    </row>
    <row r="13" spans="1:21" ht="45" x14ac:dyDescent="0.25">
      <c r="A13" s="138"/>
      <c r="B13" s="114"/>
      <c r="C13" s="186"/>
      <c r="D13" s="186"/>
      <c r="E13" s="186"/>
      <c r="F13" s="186"/>
      <c r="G13" s="186"/>
      <c r="H13" s="186"/>
      <c r="I13" s="186"/>
      <c r="J13" s="186"/>
      <c r="K13" s="114"/>
      <c r="L13" s="186"/>
      <c r="M13" s="129"/>
      <c r="N13" s="130"/>
      <c r="O13" s="2" t="s">
        <v>68</v>
      </c>
      <c r="P13" s="19">
        <v>135600000</v>
      </c>
      <c r="Q13" s="9">
        <v>44621</v>
      </c>
      <c r="R13" s="9">
        <v>44926</v>
      </c>
      <c r="S13" s="14">
        <v>0.4</v>
      </c>
      <c r="T13" s="12">
        <v>0.6</v>
      </c>
      <c r="U13" s="118"/>
    </row>
    <row r="14" spans="1:21" ht="30" x14ac:dyDescent="0.25">
      <c r="A14" s="139"/>
      <c r="B14" s="112"/>
      <c r="C14" s="187"/>
      <c r="D14" s="187"/>
      <c r="E14" s="187"/>
      <c r="F14" s="187"/>
      <c r="G14" s="187"/>
      <c r="H14" s="187"/>
      <c r="I14" s="187"/>
      <c r="J14" s="187"/>
      <c r="K14" s="112"/>
      <c r="L14" s="187"/>
      <c r="M14" s="120"/>
      <c r="N14" s="122"/>
      <c r="O14" s="2" t="s">
        <v>69</v>
      </c>
      <c r="P14" s="19">
        <v>30400000</v>
      </c>
      <c r="Q14" s="9">
        <v>44593</v>
      </c>
      <c r="R14" s="9">
        <v>44926</v>
      </c>
      <c r="S14" s="14">
        <v>0.3</v>
      </c>
      <c r="T14" s="12">
        <v>0.7</v>
      </c>
      <c r="U14" s="117"/>
    </row>
    <row r="15" spans="1:21" x14ac:dyDescent="0.25">
      <c r="N15" s="10">
        <f>+N12</f>
        <v>0.65100000000000002</v>
      </c>
    </row>
  </sheetData>
  <mergeCells count="27">
    <mergeCell ref="F12:F14"/>
    <mergeCell ref="A12:A14"/>
    <mergeCell ref="B12:B14"/>
    <mergeCell ref="C12:C14"/>
    <mergeCell ref="D12:D14"/>
    <mergeCell ref="E12:E14"/>
    <mergeCell ref="M12:M14"/>
    <mergeCell ref="N12:N14"/>
    <mergeCell ref="U12:U14"/>
    <mergeCell ref="G12:G14"/>
    <mergeCell ref="H12:H14"/>
    <mergeCell ref="I12:I14"/>
    <mergeCell ref="J12:J14"/>
    <mergeCell ref="K12:K14"/>
    <mergeCell ref="L12:L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11" priority="1" operator="between">
      <formula>0.7501</formula>
      <formula>1</formula>
    </cfRule>
    <cfRule type="cellIs" dxfId="10" priority="2" operator="between">
      <formula>0.001</formula>
      <formula>0.5</formula>
    </cfRule>
    <cfRule type="cellIs" dxfId="9" priority="3" operator="between">
      <formula>50%</formula>
      <formula>75%</formula>
    </cfRule>
  </conditionalFormatting>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B7" workbookViewId="0">
      <selection activeCell="U16" sqref="U16"/>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97"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87" customHeight="1" x14ac:dyDescent="0.25">
      <c r="A12" s="137" t="s">
        <v>222</v>
      </c>
      <c r="B12" s="113">
        <v>1</v>
      </c>
      <c r="C12" s="113">
        <v>0.09</v>
      </c>
      <c r="D12" s="113">
        <v>0.09</v>
      </c>
      <c r="E12" s="236">
        <v>0.22500000000000001</v>
      </c>
      <c r="F12" s="113">
        <v>0.22500000000000001</v>
      </c>
      <c r="G12" s="113">
        <v>0.86499999999999999</v>
      </c>
      <c r="H12" s="188">
        <v>0.86499999999999999</v>
      </c>
      <c r="I12" s="113">
        <v>1</v>
      </c>
      <c r="J12" s="113"/>
      <c r="K12" s="115">
        <v>0.86499999999999999</v>
      </c>
      <c r="L12" s="227">
        <f>+K12/B12</f>
        <v>0.86499999999999999</v>
      </c>
      <c r="M12" s="119">
        <v>3</v>
      </c>
      <c r="N12" s="135">
        <f>+S12*T12+S13*T13+S14*T14</f>
        <v>0.97499999999999998</v>
      </c>
      <c r="O12" s="2" t="s">
        <v>197</v>
      </c>
      <c r="P12" s="19"/>
      <c r="Q12" s="9">
        <v>44593</v>
      </c>
      <c r="R12" s="33">
        <v>44926</v>
      </c>
      <c r="S12" s="14">
        <v>0.5</v>
      </c>
      <c r="T12" s="15">
        <v>0.95</v>
      </c>
      <c r="U12" s="134" t="s">
        <v>270</v>
      </c>
    </row>
    <row r="13" spans="1:21" ht="30" x14ac:dyDescent="0.25">
      <c r="A13" s="138"/>
      <c r="B13" s="114"/>
      <c r="C13" s="186"/>
      <c r="D13" s="186"/>
      <c r="E13" s="237"/>
      <c r="F13" s="186"/>
      <c r="G13" s="186"/>
      <c r="H13" s="189"/>
      <c r="I13" s="186"/>
      <c r="J13" s="186"/>
      <c r="K13" s="114"/>
      <c r="L13" s="228"/>
      <c r="M13" s="129"/>
      <c r="N13" s="140"/>
      <c r="O13" s="2" t="s">
        <v>21</v>
      </c>
      <c r="P13" s="19"/>
      <c r="Q13" s="9">
        <v>44593</v>
      </c>
      <c r="R13" s="33">
        <v>44926</v>
      </c>
      <c r="S13" s="14">
        <v>0.25</v>
      </c>
      <c r="T13" s="15">
        <v>1</v>
      </c>
      <c r="U13" s="118"/>
    </row>
    <row r="14" spans="1:21" ht="141.75" customHeight="1" x14ac:dyDescent="0.25">
      <c r="A14" s="139"/>
      <c r="B14" s="112"/>
      <c r="C14" s="187"/>
      <c r="D14" s="187"/>
      <c r="E14" s="238"/>
      <c r="F14" s="187"/>
      <c r="G14" s="187"/>
      <c r="H14" s="190"/>
      <c r="I14" s="187"/>
      <c r="J14" s="187"/>
      <c r="K14" s="112"/>
      <c r="L14" s="242"/>
      <c r="M14" s="120"/>
      <c r="N14" s="136"/>
      <c r="O14" s="2" t="s">
        <v>22</v>
      </c>
      <c r="P14" s="19"/>
      <c r="Q14" s="9">
        <v>44593</v>
      </c>
      <c r="R14" s="33">
        <v>44926</v>
      </c>
      <c r="S14" s="14">
        <v>0.25</v>
      </c>
      <c r="T14" s="15">
        <v>1</v>
      </c>
      <c r="U14" s="117"/>
    </row>
    <row r="15" spans="1:21" x14ac:dyDescent="0.25">
      <c r="N15" s="10">
        <f>+N12</f>
        <v>0.97499999999999998</v>
      </c>
    </row>
  </sheetData>
  <mergeCells count="27">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8" priority="1" operator="between">
      <formula>0.7501</formula>
      <formula>1</formula>
    </cfRule>
    <cfRule type="cellIs" dxfId="7" priority="2" operator="between">
      <formula>0.001</formula>
      <formula>0.5</formula>
    </cfRule>
    <cfRule type="cellIs" dxfId="6" priority="3" operator="between">
      <formula>50%</formula>
      <formula>75%</formula>
    </cfRule>
  </conditionalFormatting>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B1" workbookViewId="0">
      <selection activeCell="U15" sqref="U15"/>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15" customHeight="1" x14ac:dyDescent="0.25">
      <c r="A12" s="137" t="s">
        <v>28</v>
      </c>
      <c r="B12" s="113">
        <v>1</v>
      </c>
      <c r="C12" s="113">
        <v>0.25</v>
      </c>
      <c r="D12" s="236">
        <v>0.56100000000000005</v>
      </c>
      <c r="E12" s="113">
        <v>0.5</v>
      </c>
      <c r="F12" s="236">
        <v>0.58140000000000003</v>
      </c>
      <c r="G12" s="113">
        <v>0.75</v>
      </c>
      <c r="H12" s="188">
        <v>0.75</v>
      </c>
      <c r="I12" s="113">
        <v>1</v>
      </c>
      <c r="J12" s="113"/>
      <c r="K12" s="113">
        <v>0.75</v>
      </c>
      <c r="L12" s="172">
        <f>+K12/B12</f>
        <v>0.75</v>
      </c>
      <c r="M12" s="119">
        <v>3</v>
      </c>
      <c r="N12" s="121">
        <f>+S12*T12+S13*T13+S14*T14</f>
        <v>0.86000000000000021</v>
      </c>
      <c r="O12" s="2" t="s">
        <v>29</v>
      </c>
      <c r="P12" s="19"/>
      <c r="Q12" s="9">
        <v>44682</v>
      </c>
      <c r="R12" s="9">
        <v>44926</v>
      </c>
      <c r="S12" s="14">
        <v>0.4</v>
      </c>
      <c r="T12" s="15">
        <v>0.8</v>
      </c>
      <c r="U12" s="116" t="s">
        <v>271</v>
      </c>
    </row>
    <row r="13" spans="1:21" x14ac:dyDescent="0.25">
      <c r="A13" s="138"/>
      <c r="B13" s="114"/>
      <c r="C13" s="186"/>
      <c r="D13" s="237"/>
      <c r="E13" s="186"/>
      <c r="F13" s="237"/>
      <c r="G13" s="186"/>
      <c r="H13" s="189"/>
      <c r="I13" s="186"/>
      <c r="J13" s="186"/>
      <c r="K13" s="114"/>
      <c r="L13" s="173"/>
      <c r="M13" s="129"/>
      <c r="N13" s="130"/>
      <c r="O13" s="2" t="s">
        <v>30</v>
      </c>
      <c r="P13" s="19"/>
      <c r="Q13" s="9">
        <v>44565</v>
      </c>
      <c r="R13" s="9">
        <v>44926</v>
      </c>
      <c r="S13" s="14">
        <v>0.4</v>
      </c>
      <c r="T13" s="15">
        <v>0.9</v>
      </c>
      <c r="U13" s="118"/>
    </row>
    <row r="14" spans="1:21" ht="42.75" customHeight="1" x14ac:dyDescent="0.25">
      <c r="A14" s="139"/>
      <c r="B14" s="112"/>
      <c r="C14" s="187"/>
      <c r="D14" s="238"/>
      <c r="E14" s="187"/>
      <c r="F14" s="238"/>
      <c r="G14" s="187"/>
      <c r="H14" s="190"/>
      <c r="I14" s="187"/>
      <c r="J14" s="187"/>
      <c r="K14" s="112"/>
      <c r="L14" s="174"/>
      <c r="M14" s="120"/>
      <c r="N14" s="122"/>
      <c r="O14" s="2" t="s">
        <v>31</v>
      </c>
      <c r="P14" s="19"/>
      <c r="Q14" s="9">
        <v>44565</v>
      </c>
      <c r="R14" s="9">
        <v>44926</v>
      </c>
      <c r="S14" s="14">
        <v>0.2</v>
      </c>
      <c r="T14" s="15">
        <v>0.9</v>
      </c>
      <c r="U14" s="117"/>
    </row>
    <row r="15" spans="1:21" x14ac:dyDescent="0.25">
      <c r="N15" s="10">
        <f>+N12</f>
        <v>0.86000000000000021</v>
      </c>
    </row>
  </sheetData>
  <mergeCells count="27">
    <mergeCell ref="F12:F14"/>
    <mergeCell ref="G12:G14"/>
    <mergeCell ref="N12:N14"/>
    <mergeCell ref="U12:U14"/>
    <mergeCell ref="H12:H14"/>
    <mergeCell ref="I12:I14"/>
    <mergeCell ref="J12:J14"/>
    <mergeCell ref="K12:K14"/>
    <mergeCell ref="L12:L14"/>
    <mergeCell ref="M12:M14"/>
    <mergeCell ref="A12:A14"/>
    <mergeCell ref="B12:B14"/>
    <mergeCell ref="C12:C14"/>
    <mergeCell ref="D12:D14"/>
    <mergeCell ref="E12:E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5" priority="1" operator="between">
      <formula>0.7501</formula>
      <formula>1</formula>
    </cfRule>
    <cfRule type="cellIs" dxfId="4" priority="2" operator="between">
      <formula>0.001</formula>
      <formula>0.5</formula>
    </cfRule>
    <cfRule type="cellIs" dxfId="3" priority="3" operator="between">
      <formula>50%</formula>
      <formula>75%</formula>
    </cfRule>
  </conditionalFormatting>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1"/>
  <sheetViews>
    <sheetView topLeftCell="B1" workbookViewId="0">
      <selection activeCell="U20" sqref="U20"/>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93.85546875" customWidth="1"/>
    <col min="22" max="29" width="11.42578125" customWidth="1"/>
  </cols>
  <sheetData>
    <row r="1" spans="1:21" x14ac:dyDescent="0.25">
      <c r="Q1" s="7"/>
    </row>
    <row r="2" spans="1:21" ht="16.5" x14ac:dyDescent="0.25">
      <c r="Q2" s="8"/>
    </row>
    <row r="8" spans="1:21" ht="58.5" customHeight="1" x14ac:dyDescent="0.25">
      <c r="A8" s="131" t="s">
        <v>229</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45" x14ac:dyDescent="0.25">
      <c r="A12" s="137" t="s">
        <v>75</v>
      </c>
      <c r="B12" s="113">
        <v>1</v>
      </c>
      <c r="C12" s="113">
        <v>0</v>
      </c>
      <c r="D12" s="113">
        <v>0</v>
      </c>
      <c r="E12" s="113">
        <v>0.19950000000000001</v>
      </c>
      <c r="F12" s="113">
        <v>0.19950000000000001</v>
      </c>
      <c r="G12" s="113">
        <v>0.499</v>
      </c>
      <c r="H12" s="172">
        <v>0.44119999999999998</v>
      </c>
      <c r="I12" s="113">
        <v>1</v>
      </c>
      <c r="J12" s="113"/>
      <c r="K12" s="115">
        <v>0.44119999999999998</v>
      </c>
      <c r="L12" s="245">
        <f>+K12/B12</f>
        <v>0.44119999999999998</v>
      </c>
      <c r="M12" s="119">
        <v>4</v>
      </c>
      <c r="N12" s="121">
        <f>+S12*T12+S13*T13+S14*T14+S15*T15+S16*T16</f>
        <v>0.52148000000000005</v>
      </c>
      <c r="O12" s="6" t="s">
        <v>77</v>
      </c>
      <c r="P12" s="19"/>
      <c r="Q12" s="9">
        <v>44713</v>
      </c>
      <c r="R12" s="9">
        <v>44926</v>
      </c>
      <c r="S12" s="14">
        <v>0.15</v>
      </c>
      <c r="T12" s="12">
        <v>0.5</v>
      </c>
      <c r="U12" s="134" t="s">
        <v>272</v>
      </c>
    </row>
    <row r="13" spans="1:21" ht="60" x14ac:dyDescent="0.25">
      <c r="A13" s="138"/>
      <c r="B13" s="114"/>
      <c r="C13" s="114"/>
      <c r="D13" s="114"/>
      <c r="E13" s="114"/>
      <c r="F13" s="114"/>
      <c r="G13" s="114"/>
      <c r="H13" s="222"/>
      <c r="I13" s="114"/>
      <c r="J13" s="114"/>
      <c r="K13" s="114"/>
      <c r="L13" s="246"/>
      <c r="M13" s="129"/>
      <c r="N13" s="130"/>
      <c r="O13" s="6" t="s">
        <v>78</v>
      </c>
      <c r="P13" s="19"/>
      <c r="Q13" s="9">
        <v>44562</v>
      </c>
      <c r="R13" s="9">
        <v>44926</v>
      </c>
      <c r="S13" s="14">
        <v>0.1</v>
      </c>
      <c r="T13" s="12">
        <v>0.75</v>
      </c>
      <c r="U13" s="118"/>
    </row>
    <row r="14" spans="1:21" ht="72" customHeight="1" x14ac:dyDescent="0.25">
      <c r="A14" s="138"/>
      <c r="B14" s="114"/>
      <c r="C14" s="114"/>
      <c r="D14" s="114"/>
      <c r="E14" s="114"/>
      <c r="F14" s="114"/>
      <c r="G14" s="114"/>
      <c r="H14" s="222"/>
      <c r="I14" s="114"/>
      <c r="J14" s="114"/>
      <c r="K14" s="114"/>
      <c r="L14" s="246"/>
      <c r="M14" s="129"/>
      <c r="N14" s="130"/>
      <c r="O14" s="6" t="s">
        <v>79</v>
      </c>
      <c r="P14" s="19"/>
      <c r="Q14" s="9">
        <v>44713</v>
      </c>
      <c r="R14" s="9">
        <v>44926</v>
      </c>
      <c r="S14" s="14">
        <v>0.15</v>
      </c>
      <c r="T14" s="12">
        <v>0.5</v>
      </c>
      <c r="U14" s="118"/>
    </row>
    <row r="15" spans="1:21" ht="56.25" customHeight="1" x14ac:dyDescent="0.25">
      <c r="A15" s="138"/>
      <c r="B15" s="114"/>
      <c r="C15" s="114"/>
      <c r="D15" s="114"/>
      <c r="E15" s="114"/>
      <c r="F15" s="114"/>
      <c r="G15" s="114"/>
      <c r="H15" s="222"/>
      <c r="I15" s="114"/>
      <c r="J15" s="114"/>
      <c r="K15" s="114"/>
      <c r="L15" s="246"/>
      <c r="M15" s="129"/>
      <c r="N15" s="130"/>
      <c r="O15" s="6" t="s">
        <v>80</v>
      </c>
      <c r="P15" s="19">
        <v>82818044550</v>
      </c>
      <c r="Q15" s="9">
        <v>44562</v>
      </c>
      <c r="R15" s="9">
        <v>44926</v>
      </c>
      <c r="S15" s="14">
        <v>0.4</v>
      </c>
      <c r="T15" s="12">
        <v>0.44119999999999998</v>
      </c>
      <c r="U15" s="118"/>
    </row>
    <row r="16" spans="1:21" ht="56.25" customHeight="1" x14ac:dyDescent="0.25">
      <c r="A16" s="139"/>
      <c r="B16" s="112"/>
      <c r="C16" s="112"/>
      <c r="D16" s="112"/>
      <c r="E16" s="112"/>
      <c r="F16" s="112"/>
      <c r="G16" s="112"/>
      <c r="H16" s="223"/>
      <c r="I16" s="112"/>
      <c r="J16" s="112"/>
      <c r="K16" s="112"/>
      <c r="L16" s="247"/>
      <c r="M16" s="120"/>
      <c r="N16" s="122"/>
      <c r="O16" s="2" t="s">
        <v>81</v>
      </c>
      <c r="P16" s="19"/>
      <c r="Q16" s="9">
        <v>44713</v>
      </c>
      <c r="R16" s="9">
        <v>44926</v>
      </c>
      <c r="S16" s="14">
        <v>0.2</v>
      </c>
      <c r="T16" s="12">
        <v>0.6</v>
      </c>
      <c r="U16" s="117"/>
    </row>
    <row r="17" spans="1:21" ht="60" x14ac:dyDescent="0.25">
      <c r="A17" s="144" t="s">
        <v>230</v>
      </c>
      <c r="B17" s="109">
        <v>12</v>
      </c>
      <c r="C17" s="109">
        <v>3</v>
      </c>
      <c r="D17" s="109">
        <v>3</v>
      </c>
      <c r="E17" s="109">
        <v>6</v>
      </c>
      <c r="F17" s="109">
        <v>3</v>
      </c>
      <c r="G17" s="109">
        <v>8</v>
      </c>
      <c r="H17" s="194">
        <v>5</v>
      </c>
      <c r="I17" s="109">
        <v>12</v>
      </c>
      <c r="J17" s="109"/>
      <c r="K17" s="109">
        <v>5</v>
      </c>
      <c r="L17" s="243">
        <f>+K17/B17</f>
        <v>0.41666666666666669</v>
      </c>
      <c r="M17" s="152">
        <v>2.69</v>
      </c>
      <c r="N17" s="121">
        <f>+S17*T17+S18*T18+S19*T19</f>
        <v>0.75</v>
      </c>
      <c r="O17" s="2" t="s">
        <v>85</v>
      </c>
      <c r="P17" s="19"/>
      <c r="Q17" s="9">
        <v>44562</v>
      </c>
      <c r="R17" s="9">
        <v>44926</v>
      </c>
      <c r="S17" s="14">
        <v>0.3</v>
      </c>
      <c r="T17" s="12">
        <v>0.75</v>
      </c>
      <c r="U17" s="116" t="s">
        <v>273</v>
      </c>
    </row>
    <row r="18" spans="1:21" ht="30" x14ac:dyDescent="0.25">
      <c r="A18" s="145"/>
      <c r="B18" s="110"/>
      <c r="C18" s="110"/>
      <c r="D18" s="110"/>
      <c r="E18" s="110"/>
      <c r="F18" s="110"/>
      <c r="G18" s="110"/>
      <c r="H18" s="196"/>
      <c r="I18" s="110"/>
      <c r="J18" s="110"/>
      <c r="K18" s="110"/>
      <c r="L18" s="244"/>
      <c r="M18" s="153"/>
      <c r="N18" s="130"/>
      <c r="O18" s="2" t="s">
        <v>86</v>
      </c>
      <c r="P18" s="19"/>
      <c r="Q18" s="9">
        <v>44562</v>
      </c>
      <c r="R18" s="9">
        <v>44926</v>
      </c>
      <c r="S18" s="14">
        <v>0.1</v>
      </c>
      <c r="T18" s="12">
        <v>0.75</v>
      </c>
      <c r="U18" s="118"/>
    </row>
    <row r="19" spans="1:21" ht="58.5" customHeight="1" x14ac:dyDescent="0.25">
      <c r="A19" s="146"/>
      <c r="B19" s="38">
        <v>8</v>
      </c>
      <c r="C19" s="38">
        <v>2</v>
      </c>
      <c r="D19" s="51">
        <v>1</v>
      </c>
      <c r="E19" s="38">
        <v>4</v>
      </c>
      <c r="F19" s="51">
        <v>1</v>
      </c>
      <c r="G19" s="38">
        <v>6</v>
      </c>
      <c r="H19" s="71">
        <v>1</v>
      </c>
      <c r="I19" s="38">
        <v>8</v>
      </c>
      <c r="J19" s="38"/>
      <c r="K19" s="52">
        <v>1</v>
      </c>
      <c r="L19" s="59">
        <f>+K19/B19</f>
        <v>0.125</v>
      </c>
      <c r="M19" s="120"/>
      <c r="N19" s="122"/>
      <c r="O19" s="2" t="s">
        <v>87</v>
      </c>
      <c r="P19" s="19"/>
      <c r="Q19" s="9">
        <v>44562</v>
      </c>
      <c r="R19" s="9">
        <v>44926</v>
      </c>
      <c r="S19" s="14">
        <v>0.6</v>
      </c>
      <c r="T19" s="12">
        <v>0.75</v>
      </c>
      <c r="U19" s="117"/>
    </row>
    <row r="20" spans="1:21" x14ac:dyDescent="0.25">
      <c r="N20" s="10">
        <f>AVERAGE(N12:N17)</f>
        <v>0.63573999999999997</v>
      </c>
      <c r="O20" s="74">
        <f>+N20+'Evaluación control y mejoramien'!N15+'Gestión Jurídica'!N15+'Gestión de tecnologías de la in'!N15+'Gestión Adminstrativa'!N16+'Gestión contractual'!N15+'Gestión del talento Humano'!N15+'Gestión de comunicaciones'!N17+'Direccionamiento estrategico'!N22+'Implementación y seguimiento'!N23+'Preparación y formulación'!N25+'Identificación y priorización'!N24</f>
        <v>8.3440633333333345</v>
      </c>
    </row>
    <row r="21" spans="1:21" x14ac:dyDescent="0.25">
      <c r="O21" s="75">
        <f>+O20/12</f>
        <v>0.69533861111111117</v>
      </c>
    </row>
  </sheetData>
  <mergeCells count="42">
    <mergeCell ref="M12:M16"/>
    <mergeCell ref="N12:N16"/>
    <mergeCell ref="U12:U16"/>
    <mergeCell ref="J12:J16"/>
    <mergeCell ref="K12:K16"/>
    <mergeCell ref="L12:L16"/>
    <mergeCell ref="N17:N19"/>
    <mergeCell ref="U17:U19"/>
    <mergeCell ref="H17:H18"/>
    <mergeCell ref="I17:I18"/>
    <mergeCell ref="J17:J18"/>
    <mergeCell ref="K17:K18"/>
    <mergeCell ref="L17:L18"/>
    <mergeCell ref="M17:M19"/>
    <mergeCell ref="F17:F18"/>
    <mergeCell ref="G17:G18"/>
    <mergeCell ref="G12:G16"/>
    <mergeCell ref="H12:H16"/>
    <mergeCell ref="I12:I16"/>
    <mergeCell ref="A17:A19"/>
    <mergeCell ref="B17:B18"/>
    <mergeCell ref="C17:C18"/>
    <mergeCell ref="D17:D18"/>
    <mergeCell ref="E17:E18"/>
    <mergeCell ref="A8:U8"/>
    <mergeCell ref="A9:A11"/>
    <mergeCell ref="M9:N9"/>
    <mergeCell ref="O9:T9"/>
    <mergeCell ref="U9:U11"/>
    <mergeCell ref="C10:D10"/>
    <mergeCell ref="E10:F10"/>
    <mergeCell ref="G10:H10"/>
    <mergeCell ref="I10:J10"/>
    <mergeCell ref="B9:L9"/>
    <mergeCell ref="A12:A16"/>
    <mergeCell ref="B12:B16"/>
    <mergeCell ref="C12:C16"/>
    <mergeCell ref="K10:L10"/>
    <mergeCell ref="K11:L11"/>
    <mergeCell ref="D12:D16"/>
    <mergeCell ref="E12:E16"/>
    <mergeCell ref="F12:F16"/>
  </mergeCells>
  <conditionalFormatting sqref="N12:N34">
    <cfRule type="cellIs" dxfId="2" priority="1" operator="between">
      <formula>0.7501</formula>
      <formula>1</formula>
    </cfRule>
    <cfRule type="cellIs" dxfId="1" priority="2" operator="between">
      <formula>0.001</formula>
      <formula>0.5</formula>
    </cfRule>
    <cfRule type="cellIs" dxfId="0"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20"/>
  <sheetViews>
    <sheetView showGridLines="0" topLeftCell="A61" workbookViewId="0">
      <selection activeCell="C9" sqref="C9:C84"/>
    </sheetView>
  </sheetViews>
  <sheetFormatPr baseColWidth="10" defaultRowHeight="15" x14ac:dyDescent="0.25"/>
  <cols>
    <col min="1" max="1" width="26.85546875" bestFit="1" customWidth="1"/>
    <col min="2" max="2" width="7.42578125" bestFit="1" customWidth="1"/>
    <col min="3" max="3" width="45.42578125" bestFit="1" customWidth="1"/>
    <col min="4" max="4" width="5.28515625" bestFit="1" customWidth="1"/>
    <col min="5" max="5" width="7.42578125" bestFit="1" customWidth="1"/>
    <col min="6" max="6" width="45.7109375" bestFit="1" customWidth="1"/>
    <col min="7" max="7" width="5.28515625" bestFit="1" customWidth="1"/>
    <col min="8" max="8" width="7.42578125" bestFit="1" customWidth="1"/>
    <col min="9" max="9" width="45.7109375" bestFit="1" customWidth="1"/>
    <col min="10" max="10" width="5.28515625" bestFit="1" customWidth="1"/>
    <col min="11" max="11" width="7.42578125" bestFit="1" customWidth="1"/>
    <col min="12" max="12" width="6.7109375" bestFit="1" customWidth="1"/>
    <col min="13" max="13" width="5.28515625" bestFit="1" customWidth="1"/>
    <col min="14" max="14" width="7.42578125" bestFit="1" customWidth="1"/>
  </cols>
  <sheetData>
    <row r="7" spans="1:14" ht="15" customHeight="1" x14ac:dyDescent="0.25">
      <c r="A7" s="1"/>
      <c r="B7" s="95" t="s">
        <v>0</v>
      </c>
      <c r="C7" s="96"/>
      <c r="D7" s="96"/>
      <c r="E7" s="96"/>
      <c r="F7" s="96"/>
      <c r="G7" s="96"/>
      <c r="H7" s="96"/>
      <c r="I7" s="96"/>
      <c r="J7" s="96"/>
      <c r="K7" s="96"/>
      <c r="L7" s="96"/>
      <c r="M7" s="96"/>
      <c r="N7" s="97"/>
    </row>
    <row r="8" spans="1:14" x14ac:dyDescent="0.25">
      <c r="A8" s="1" t="s">
        <v>1</v>
      </c>
      <c r="B8" s="1" t="s">
        <v>2</v>
      </c>
      <c r="C8" s="1" t="s">
        <v>3</v>
      </c>
      <c r="D8" s="1" t="s">
        <v>4</v>
      </c>
      <c r="E8" s="1" t="s">
        <v>2</v>
      </c>
      <c r="F8" s="1" t="s">
        <v>5</v>
      </c>
      <c r="G8" s="1" t="s">
        <v>4</v>
      </c>
      <c r="H8" s="1" t="s">
        <v>2</v>
      </c>
      <c r="I8" s="1" t="s">
        <v>6</v>
      </c>
      <c r="J8" s="1" t="s">
        <v>4</v>
      </c>
      <c r="K8" s="1" t="s">
        <v>2</v>
      </c>
      <c r="L8" s="1" t="s">
        <v>7</v>
      </c>
      <c r="M8" s="1" t="s">
        <v>4</v>
      </c>
      <c r="N8" s="1" t="s">
        <v>2</v>
      </c>
    </row>
    <row r="9" spans="1:14" ht="30" customHeight="1" x14ac:dyDescent="0.25">
      <c r="A9" s="98" t="s">
        <v>8</v>
      </c>
      <c r="B9" s="98" t="s">
        <v>9</v>
      </c>
      <c r="C9" s="98" t="s">
        <v>10</v>
      </c>
      <c r="D9" s="98">
        <v>50</v>
      </c>
      <c r="E9" s="98" t="s">
        <v>11</v>
      </c>
      <c r="F9" s="98" t="s">
        <v>12</v>
      </c>
      <c r="G9" s="98">
        <v>3.8</v>
      </c>
      <c r="H9" s="98" t="s">
        <v>13</v>
      </c>
      <c r="I9" s="2" t="s">
        <v>14</v>
      </c>
      <c r="J9" s="2">
        <v>50</v>
      </c>
      <c r="K9" s="2">
        <v>25</v>
      </c>
      <c r="L9" s="2"/>
      <c r="M9" s="2">
        <v>0</v>
      </c>
      <c r="N9" s="2">
        <v>0</v>
      </c>
    </row>
    <row r="10" spans="1:14" ht="30" x14ac:dyDescent="0.25">
      <c r="A10" s="99"/>
      <c r="B10" s="99"/>
      <c r="C10" s="99"/>
      <c r="D10" s="99"/>
      <c r="E10" s="99"/>
      <c r="F10" s="100"/>
      <c r="G10" s="100"/>
      <c r="H10" s="100"/>
      <c r="I10" s="2" t="s">
        <v>15</v>
      </c>
      <c r="J10" s="2">
        <v>50</v>
      </c>
      <c r="K10" s="2" t="s">
        <v>16</v>
      </c>
      <c r="L10" s="2"/>
      <c r="M10" s="2">
        <v>0</v>
      </c>
      <c r="N10" s="2">
        <v>0</v>
      </c>
    </row>
    <row r="11" spans="1:14" ht="90" x14ac:dyDescent="0.25">
      <c r="A11" s="99"/>
      <c r="B11" s="99"/>
      <c r="C11" s="99"/>
      <c r="D11" s="99"/>
      <c r="E11" s="99"/>
      <c r="F11" s="98" t="s">
        <v>17</v>
      </c>
      <c r="G11" s="98">
        <v>3</v>
      </c>
      <c r="H11" s="98" t="s">
        <v>18</v>
      </c>
      <c r="I11" s="2" t="s">
        <v>19</v>
      </c>
      <c r="J11" s="2">
        <v>50</v>
      </c>
      <c r="K11" s="2" t="s">
        <v>20</v>
      </c>
      <c r="L11" s="2"/>
      <c r="M11" s="2">
        <v>0</v>
      </c>
      <c r="N11" s="2">
        <v>0</v>
      </c>
    </row>
    <row r="12" spans="1:14" ht="30" x14ac:dyDescent="0.25">
      <c r="A12" s="99"/>
      <c r="B12" s="99"/>
      <c r="C12" s="99"/>
      <c r="D12" s="99"/>
      <c r="E12" s="99"/>
      <c r="F12" s="99"/>
      <c r="G12" s="99"/>
      <c r="H12" s="99"/>
      <c r="I12" s="2" t="s">
        <v>21</v>
      </c>
      <c r="J12" s="2">
        <v>25</v>
      </c>
      <c r="K12" s="2">
        <v>25</v>
      </c>
      <c r="L12" s="2"/>
      <c r="M12" s="2">
        <v>0</v>
      </c>
      <c r="N12" s="2">
        <v>0</v>
      </c>
    </row>
    <row r="13" spans="1:14" ht="90" x14ac:dyDescent="0.25">
      <c r="A13" s="99"/>
      <c r="B13" s="99"/>
      <c r="C13" s="99"/>
      <c r="D13" s="99"/>
      <c r="E13" s="99"/>
      <c r="F13" s="100"/>
      <c r="G13" s="100"/>
      <c r="H13" s="100"/>
      <c r="I13" s="2" t="s">
        <v>22</v>
      </c>
      <c r="J13" s="2">
        <v>25</v>
      </c>
      <c r="K13" s="2">
        <v>45</v>
      </c>
      <c r="L13" s="2"/>
      <c r="M13" s="2">
        <v>0</v>
      </c>
      <c r="N13" s="2">
        <v>0</v>
      </c>
    </row>
    <row r="14" spans="1:14" ht="30" x14ac:dyDescent="0.25">
      <c r="A14" s="99"/>
      <c r="B14" s="99"/>
      <c r="C14" s="99"/>
      <c r="D14" s="99"/>
      <c r="E14" s="99"/>
      <c r="F14" s="98" t="s">
        <v>23</v>
      </c>
      <c r="G14" s="98">
        <v>3.33</v>
      </c>
      <c r="H14" s="98" t="s">
        <v>24</v>
      </c>
      <c r="I14" s="2" t="s">
        <v>25</v>
      </c>
      <c r="J14" s="2">
        <v>40</v>
      </c>
      <c r="K14" s="2">
        <v>25</v>
      </c>
      <c r="L14" s="2"/>
      <c r="M14" s="2">
        <v>0</v>
      </c>
      <c r="N14" s="2">
        <v>0</v>
      </c>
    </row>
    <row r="15" spans="1:14" ht="30" x14ac:dyDescent="0.25">
      <c r="A15" s="99"/>
      <c r="B15" s="99"/>
      <c r="C15" s="99"/>
      <c r="D15" s="99"/>
      <c r="E15" s="99"/>
      <c r="F15" s="99"/>
      <c r="G15" s="99"/>
      <c r="H15" s="99"/>
      <c r="I15" s="2" t="s">
        <v>26</v>
      </c>
      <c r="J15" s="2">
        <v>30</v>
      </c>
      <c r="K15" s="2">
        <v>33</v>
      </c>
      <c r="L15" s="2"/>
      <c r="M15" s="2">
        <v>0</v>
      </c>
      <c r="N15" s="2">
        <v>0</v>
      </c>
    </row>
    <row r="16" spans="1:14" ht="45" x14ac:dyDescent="0.25">
      <c r="A16" s="99"/>
      <c r="B16" s="99"/>
      <c r="C16" s="99"/>
      <c r="D16" s="99"/>
      <c r="E16" s="99"/>
      <c r="F16" s="100"/>
      <c r="G16" s="100"/>
      <c r="H16" s="100"/>
      <c r="I16" s="2" t="s">
        <v>27</v>
      </c>
      <c r="J16" s="2">
        <v>30</v>
      </c>
      <c r="K16" s="2">
        <v>25</v>
      </c>
      <c r="L16" s="2"/>
      <c r="M16" s="2">
        <v>0</v>
      </c>
      <c r="N16" s="2">
        <v>0</v>
      </c>
    </row>
    <row r="17" spans="1:14" x14ac:dyDescent="0.25">
      <c r="A17" s="99"/>
      <c r="B17" s="99"/>
      <c r="C17" s="99"/>
      <c r="D17" s="99"/>
      <c r="E17" s="99"/>
      <c r="F17" s="98" t="s">
        <v>28</v>
      </c>
      <c r="G17" s="98">
        <v>3</v>
      </c>
      <c r="H17" s="98">
        <v>35</v>
      </c>
      <c r="I17" s="2" t="s">
        <v>29</v>
      </c>
      <c r="J17" s="2">
        <v>40</v>
      </c>
      <c r="K17" s="2">
        <v>25</v>
      </c>
      <c r="L17" s="2"/>
      <c r="M17" s="2">
        <v>0</v>
      </c>
      <c r="N17" s="2">
        <v>0</v>
      </c>
    </row>
    <row r="18" spans="1:14" x14ac:dyDescent="0.25">
      <c r="A18" s="99"/>
      <c r="B18" s="99"/>
      <c r="C18" s="99"/>
      <c r="D18" s="99"/>
      <c r="E18" s="99"/>
      <c r="F18" s="99"/>
      <c r="G18" s="99"/>
      <c r="H18" s="99"/>
      <c r="I18" s="2" t="s">
        <v>30</v>
      </c>
      <c r="J18" s="2">
        <v>40</v>
      </c>
      <c r="K18" s="2" t="s">
        <v>20</v>
      </c>
      <c r="L18" s="2"/>
      <c r="M18" s="2">
        <v>0</v>
      </c>
      <c r="N18" s="2">
        <v>0</v>
      </c>
    </row>
    <row r="19" spans="1:14" ht="30" x14ac:dyDescent="0.25">
      <c r="A19" s="99"/>
      <c r="B19" s="99"/>
      <c r="C19" s="99"/>
      <c r="D19" s="99"/>
      <c r="E19" s="99"/>
      <c r="F19" s="100"/>
      <c r="G19" s="100"/>
      <c r="H19" s="100"/>
      <c r="I19" s="2" t="s">
        <v>31</v>
      </c>
      <c r="J19" s="2">
        <v>20</v>
      </c>
      <c r="K19" s="2">
        <v>50</v>
      </c>
      <c r="L19" s="2"/>
      <c r="M19" s="2">
        <v>0</v>
      </c>
      <c r="N19" s="2">
        <v>0</v>
      </c>
    </row>
    <row r="20" spans="1:14" ht="30" x14ac:dyDescent="0.25">
      <c r="A20" s="99"/>
      <c r="B20" s="99"/>
      <c r="C20" s="99"/>
      <c r="D20" s="99"/>
      <c r="E20" s="99"/>
      <c r="F20" s="98" t="s">
        <v>32</v>
      </c>
      <c r="G20" s="98">
        <v>3</v>
      </c>
      <c r="H20" s="98">
        <v>31</v>
      </c>
      <c r="I20" s="2" t="s">
        <v>33</v>
      </c>
      <c r="J20" s="2">
        <v>20</v>
      </c>
      <c r="K20" s="2">
        <v>25</v>
      </c>
      <c r="L20" s="2"/>
      <c r="M20" s="2">
        <v>0</v>
      </c>
      <c r="N20" s="2">
        <v>0</v>
      </c>
    </row>
    <row r="21" spans="1:14" ht="30" x14ac:dyDescent="0.25">
      <c r="A21" s="99"/>
      <c r="B21" s="99"/>
      <c r="C21" s="99"/>
      <c r="D21" s="99"/>
      <c r="E21" s="99"/>
      <c r="F21" s="99"/>
      <c r="G21" s="99"/>
      <c r="H21" s="99"/>
      <c r="I21" s="2" t="s">
        <v>34</v>
      </c>
      <c r="J21" s="2">
        <v>20</v>
      </c>
      <c r="K21" s="2">
        <v>25</v>
      </c>
      <c r="L21" s="2"/>
      <c r="M21" s="2">
        <v>0</v>
      </c>
      <c r="N21" s="2">
        <v>0</v>
      </c>
    </row>
    <row r="22" spans="1:14" ht="30" x14ac:dyDescent="0.25">
      <c r="A22" s="99"/>
      <c r="B22" s="99"/>
      <c r="C22" s="99"/>
      <c r="D22" s="99"/>
      <c r="E22" s="99"/>
      <c r="F22" s="99"/>
      <c r="G22" s="99"/>
      <c r="H22" s="99"/>
      <c r="I22" s="2" t="s">
        <v>35</v>
      </c>
      <c r="J22" s="2">
        <v>30</v>
      </c>
      <c r="K22" s="2">
        <v>45</v>
      </c>
      <c r="L22" s="2"/>
      <c r="M22" s="2">
        <v>0</v>
      </c>
      <c r="N22" s="2">
        <v>0</v>
      </c>
    </row>
    <row r="23" spans="1:14" ht="45" x14ac:dyDescent="0.25">
      <c r="A23" s="99"/>
      <c r="B23" s="99"/>
      <c r="C23" s="99"/>
      <c r="D23" s="99"/>
      <c r="E23" s="99"/>
      <c r="F23" s="100"/>
      <c r="G23" s="100"/>
      <c r="H23" s="100"/>
      <c r="I23" s="2" t="s">
        <v>36</v>
      </c>
      <c r="J23" s="2">
        <v>30</v>
      </c>
      <c r="K23" s="2">
        <v>25</v>
      </c>
      <c r="L23" s="2"/>
      <c r="M23" s="2">
        <v>0</v>
      </c>
      <c r="N23" s="2">
        <v>0</v>
      </c>
    </row>
    <row r="24" spans="1:14" ht="60" x14ac:dyDescent="0.25">
      <c r="A24" s="99"/>
      <c r="B24" s="99"/>
      <c r="C24" s="99"/>
      <c r="D24" s="99"/>
      <c r="E24" s="99"/>
      <c r="F24" s="98" t="s">
        <v>37</v>
      </c>
      <c r="G24" s="98">
        <v>3.3</v>
      </c>
      <c r="H24" s="98" t="s">
        <v>38</v>
      </c>
      <c r="I24" s="2" t="s">
        <v>39</v>
      </c>
      <c r="J24" s="2">
        <v>40</v>
      </c>
      <c r="K24" s="2">
        <v>33</v>
      </c>
      <c r="L24" s="2"/>
      <c r="M24" s="2">
        <v>0</v>
      </c>
      <c r="N24" s="2">
        <v>0</v>
      </c>
    </row>
    <row r="25" spans="1:14" ht="45" x14ac:dyDescent="0.25">
      <c r="A25" s="99"/>
      <c r="B25" s="99"/>
      <c r="C25" s="99"/>
      <c r="D25" s="99"/>
      <c r="E25" s="99"/>
      <c r="F25" s="99"/>
      <c r="G25" s="99"/>
      <c r="H25" s="99"/>
      <c r="I25" s="2" t="s">
        <v>40</v>
      </c>
      <c r="J25" s="2">
        <v>30</v>
      </c>
      <c r="K25" s="2">
        <v>25</v>
      </c>
      <c r="L25" s="2"/>
      <c r="M25" s="2">
        <v>0</v>
      </c>
      <c r="N25" s="2">
        <v>0</v>
      </c>
    </row>
    <row r="26" spans="1:14" ht="60" x14ac:dyDescent="0.25">
      <c r="A26" s="99"/>
      <c r="B26" s="99"/>
      <c r="C26" s="99"/>
      <c r="D26" s="99"/>
      <c r="E26" s="99"/>
      <c r="F26" s="100"/>
      <c r="G26" s="100"/>
      <c r="H26" s="100"/>
      <c r="I26" s="2" t="s">
        <v>41</v>
      </c>
      <c r="J26" s="2">
        <v>30</v>
      </c>
      <c r="K26" s="2">
        <v>0</v>
      </c>
      <c r="L26" s="2"/>
      <c r="M26" s="2">
        <v>0</v>
      </c>
      <c r="N26" s="2">
        <v>0</v>
      </c>
    </row>
    <row r="27" spans="1:14" ht="45" x14ac:dyDescent="0.25">
      <c r="A27" s="99"/>
      <c r="B27" s="99"/>
      <c r="C27" s="99"/>
      <c r="D27" s="99"/>
      <c r="E27" s="99"/>
      <c r="F27" s="98" t="s">
        <v>42</v>
      </c>
      <c r="G27" s="98">
        <v>3.33</v>
      </c>
      <c r="H27" s="98">
        <v>50</v>
      </c>
      <c r="I27" s="2" t="s">
        <v>43</v>
      </c>
      <c r="J27" s="2">
        <v>50</v>
      </c>
      <c r="K27" s="2">
        <v>100</v>
      </c>
      <c r="L27" s="2"/>
      <c r="M27" s="2">
        <v>0</v>
      </c>
      <c r="N27" s="2">
        <v>0</v>
      </c>
    </row>
    <row r="28" spans="1:14" ht="45" x14ac:dyDescent="0.25">
      <c r="A28" s="99"/>
      <c r="B28" s="99"/>
      <c r="C28" s="99"/>
      <c r="D28" s="99"/>
      <c r="E28" s="99"/>
      <c r="F28" s="100"/>
      <c r="G28" s="100"/>
      <c r="H28" s="100"/>
      <c r="I28" s="3" t="s">
        <v>44</v>
      </c>
      <c r="J28" s="2">
        <v>50</v>
      </c>
      <c r="K28" s="2">
        <v>0</v>
      </c>
      <c r="L28" s="2"/>
      <c r="M28" s="2">
        <v>0</v>
      </c>
      <c r="N28" s="2">
        <v>0</v>
      </c>
    </row>
    <row r="29" spans="1:14" ht="30" x14ac:dyDescent="0.25">
      <c r="A29" s="99"/>
      <c r="B29" s="99"/>
      <c r="C29" s="99"/>
      <c r="D29" s="99"/>
      <c r="E29" s="99"/>
      <c r="F29" s="98" t="s">
        <v>45</v>
      </c>
      <c r="G29" s="98">
        <v>3.33</v>
      </c>
      <c r="H29" s="98" t="s">
        <v>46</v>
      </c>
      <c r="I29" s="2" t="s">
        <v>47</v>
      </c>
      <c r="J29" s="2">
        <v>20</v>
      </c>
      <c r="K29" s="2" t="s">
        <v>48</v>
      </c>
      <c r="L29" s="2"/>
      <c r="M29" s="2">
        <v>0</v>
      </c>
      <c r="N29" s="2">
        <v>0</v>
      </c>
    </row>
    <row r="30" spans="1:14" ht="45" x14ac:dyDescent="0.25">
      <c r="A30" s="99"/>
      <c r="B30" s="99"/>
      <c r="C30" s="99"/>
      <c r="D30" s="99"/>
      <c r="E30" s="99"/>
      <c r="F30" s="99"/>
      <c r="G30" s="99"/>
      <c r="H30" s="99"/>
      <c r="I30" s="2" t="s">
        <v>49</v>
      </c>
      <c r="J30" s="2">
        <v>20</v>
      </c>
      <c r="K30" s="2">
        <v>35</v>
      </c>
      <c r="L30" s="2"/>
      <c r="M30" s="2">
        <v>0</v>
      </c>
      <c r="N30" s="2">
        <v>0</v>
      </c>
    </row>
    <row r="31" spans="1:14" ht="30" x14ac:dyDescent="0.25">
      <c r="A31" s="99"/>
      <c r="B31" s="99"/>
      <c r="C31" s="99"/>
      <c r="D31" s="99"/>
      <c r="E31" s="99"/>
      <c r="F31" s="99"/>
      <c r="G31" s="99"/>
      <c r="H31" s="99"/>
      <c r="I31" s="2" t="s">
        <v>50</v>
      </c>
      <c r="J31" s="2">
        <v>20</v>
      </c>
      <c r="K31" s="2">
        <v>0</v>
      </c>
      <c r="L31" s="2"/>
      <c r="M31" s="2">
        <v>0</v>
      </c>
      <c r="N31" s="2">
        <v>0</v>
      </c>
    </row>
    <row r="32" spans="1:14" ht="30" x14ac:dyDescent="0.25">
      <c r="A32" s="99"/>
      <c r="B32" s="99"/>
      <c r="C32" s="99"/>
      <c r="D32" s="99"/>
      <c r="E32" s="99"/>
      <c r="F32" s="99"/>
      <c r="G32" s="99"/>
      <c r="H32" s="99"/>
      <c r="I32" s="2" t="s">
        <v>51</v>
      </c>
      <c r="J32" s="2">
        <v>20</v>
      </c>
      <c r="K32" s="2">
        <v>25</v>
      </c>
      <c r="L32" s="2"/>
      <c r="M32" s="2">
        <v>0</v>
      </c>
      <c r="N32" s="2">
        <v>0</v>
      </c>
    </row>
    <row r="33" spans="1:14" ht="45" x14ac:dyDescent="0.25">
      <c r="A33" s="99"/>
      <c r="B33" s="99"/>
      <c r="C33" s="99"/>
      <c r="D33" s="99"/>
      <c r="E33" s="99"/>
      <c r="F33" s="100"/>
      <c r="G33" s="100"/>
      <c r="H33" s="100"/>
      <c r="I33" s="2" t="s">
        <v>52</v>
      </c>
      <c r="J33" s="2">
        <v>20</v>
      </c>
      <c r="K33" s="2" t="s">
        <v>20</v>
      </c>
      <c r="L33" s="2"/>
      <c r="M33" s="2">
        <v>0</v>
      </c>
      <c r="N33" s="2">
        <v>0</v>
      </c>
    </row>
    <row r="34" spans="1:14" ht="90" x14ac:dyDescent="0.25">
      <c r="A34" s="99"/>
      <c r="B34" s="99"/>
      <c r="C34" s="99"/>
      <c r="D34" s="99"/>
      <c r="E34" s="99"/>
      <c r="F34" s="2" t="s">
        <v>53</v>
      </c>
      <c r="G34" s="2">
        <v>3.33</v>
      </c>
      <c r="H34" s="2">
        <v>33</v>
      </c>
      <c r="I34" s="2" t="s">
        <v>54</v>
      </c>
      <c r="J34" s="2">
        <v>100</v>
      </c>
      <c r="K34" s="2">
        <v>33</v>
      </c>
      <c r="L34" s="2"/>
      <c r="M34" s="2">
        <v>0</v>
      </c>
      <c r="N34" s="2">
        <v>0</v>
      </c>
    </row>
    <row r="35" spans="1:14" ht="90" x14ac:dyDescent="0.25">
      <c r="A35" s="99"/>
      <c r="B35" s="99"/>
      <c r="C35" s="99"/>
      <c r="D35" s="99"/>
      <c r="E35" s="99"/>
      <c r="F35" s="98" t="s">
        <v>55</v>
      </c>
      <c r="G35" s="98">
        <v>3</v>
      </c>
      <c r="H35" s="98" t="s">
        <v>56</v>
      </c>
      <c r="I35" s="2" t="s">
        <v>57</v>
      </c>
      <c r="J35" s="2">
        <v>20</v>
      </c>
      <c r="K35" s="2">
        <v>100</v>
      </c>
      <c r="L35" s="2"/>
      <c r="M35" s="2">
        <v>0</v>
      </c>
      <c r="N35" s="2">
        <v>0</v>
      </c>
    </row>
    <row r="36" spans="1:14" ht="30" x14ac:dyDescent="0.25">
      <c r="A36" s="99"/>
      <c r="B36" s="99"/>
      <c r="C36" s="99"/>
      <c r="D36" s="99"/>
      <c r="E36" s="99"/>
      <c r="F36" s="99"/>
      <c r="G36" s="99"/>
      <c r="H36" s="99"/>
      <c r="I36" s="2" t="s">
        <v>58</v>
      </c>
      <c r="J36" s="2">
        <v>60</v>
      </c>
      <c r="K36" s="2" t="s">
        <v>59</v>
      </c>
      <c r="L36" s="2"/>
      <c r="M36" s="2">
        <v>0</v>
      </c>
      <c r="N36" s="2">
        <v>0</v>
      </c>
    </row>
    <row r="37" spans="1:14" ht="45" x14ac:dyDescent="0.25">
      <c r="A37" s="99"/>
      <c r="B37" s="99"/>
      <c r="C37" s="99"/>
      <c r="D37" s="99"/>
      <c r="E37" s="99"/>
      <c r="F37" s="100"/>
      <c r="G37" s="100"/>
      <c r="H37" s="100"/>
      <c r="I37" s="2" t="s">
        <v>60</v>
      </c>
      <c r="J37" s="2">
        <v>20</v>
      </c>
      <c r="K37" s="2">
        <v>25</v>
      </c>
      <c r="L37" s="2"/>
      <c r="M37" s="2">
        <v>0</v>
      </c>
      <c r="N37" s="2">
        <v>0</v>
      </c>
    </row>
    <row r="38" spans="1:14" ht="45" x14ac:dyDescent="0.25">
      <c r="A38" s="99"/>
      <c r="B38" s="99"/>
      <c r="C38" s="99"/>
      <c r="D38" s="99"/>
      <c r="E38" s="99"/>
      <c r="F38" s="98" t="s">
        <v>61</v>
      </c>
      <c r="G38" s="98">
        <v>3.33</v>
      </c>
      <c r="H38" s="98" t="s">
        <v>62</v>
      </c>
      <c r="I38" s="2" t="s">
        <v>63</v>
      </c>
      <c r="J38" s="2">
        <v>25</v>
      </c>
      <c r="K38" s="2">
        <v>50</v>
      </c>
      <c r="L38" s="2"/>
      <c r="M38" s="2">
        <v>0</v>
      </c>
      <c r="N38" s="2">
        <v>0</v>
      </c>
    </row>
    <row r="39" spans="1:14" ht="30" x14ac:dyDescent="0.25">
      <c r="A39" s="99"/>
      <c r="B39" s="99"/>
      <c r="C39" s="99"/>
      <c r="D39" s="99"/>
      <c r="E39" s="99"/>
      <c r="F39" s="99"/>
      <c r="G39" s="99"/>
      <c r="H39" s="99"/>
      <c r="I39" s="3" t="s">
        <v>64</v>
      </c>
      <c r="J39" s="2">
        <v>30</v>
      </c>
      <c r="K39" s="2">
        <v>0</v>
      </c>
      <c r="L39" s="2"/>
      <c r="M39" s="2">
        <v>0</v>
      </c>
      <c r="N39" s="2">
        <v>0</v>
      </c>
    </row>
    <row r="40" spans="1:14" ht="30" x14ac:dyDescent="0.25">
      <c r="A40" s="99"/>
      <c r="B40" s="99"/>
      <c r="C40" s="99"/>
      <c r="D40" s="99"/>
      <c r="E40" s="99"/>
      <c r="F40" s="100"/>
      <c r="G40" s="100"/>
      <c r="H40" s="100"/>
      <c r="I40" s="2" t="s">
        <v>65</v>
      </c>
      <c r="J40" s="2">
        <v>45</v>
      </c>
      <c r="K40" s="2">
        <v>0</v>
      </c>
      <c r="L40" s="2"/>
      <c r="M40" s="2">
        <v>0</v>
      </c>
      <c r="N40" s="2">
        <v>0</v>
      </c>
    </row>
    <row r="41" spans="1:14" ht="60" x14ac:dyDescent="0.25">
      <c r="A41" s="99"/>
      <c r="B41" s="99"/>
      <c r="C41" s="99"/>
      <c r="D41" s="99"/>
      <c r="E41" s="99"/>
      <c r="F41" s="98" t="s">
        <v>66</v>
      </c>
      <c r="G41" s="98">
        <v>3</v>
      </c>
      <c r="H41" s="98">
        <v>44</v>
      </c>
      <c r="I41" s="2" t="s">
        <v>67</v>
      </c>
      <c r="J41" s="2">
        <v>30</v>
      </c>
      <c r="K41" s="2">
        <v>30</v>
      </c>
      <c r="L41" s="2"/>
      <c r="M41" s="2">
        <v>0</v>
      </c>
      <c r="N41" s="2">
        <v>0</v>
      </c>
    </row>
    <row r="42" spans="1:14" ht="45" x14ac:dyDescent="0.25">
      <c r="A42" s="99"/>
      <c r="B42" s="99"/>
      <c r="C42" s="99"/>
      <c r="D42" s="99"/>
      <c r="E42" s="99"/>
      <c r="F42" s="99"/>
      <c r="G42" s="99"/>
      <c r="H42" s="99"/>
      <c r="I42" s="2" t="s">
        <v>68</v>
      </c>
      <c r="J42" s="2">
        <v>40</v>
      </c>
      <c r="K42" s="2">
        <v>50</v>
      </c>
      <c r="L42" s="2"/>
      <c r="M42" s="2">
        <v>0</v>
      </c>
      <c r="N42" s="2">
        <v>0</v>
      </c>
    </row>
    <row r="43" spans="1:14" ht="30" x14ac:dyDescent="0.25">
      <c r="A43" s="99"/>
      <c r="B43" s="99"/>
      <c r="C43" s="99"/>
      <c r="D43" s="99"/>
      <c r="E43" s="99"/>
      <c r="F43" s="100"/>
      <c r="G43" s="100"/>
      <c r="H43" s="100"/>
      <c r="I43" s="2" t="s">
        <v>69</v>
      </c>
      <c r="J43" s="2">
        <v>30</v>
      </c>
      <c r="K43" s="2">
        <v>50</v>
      </c>
      <c r="L43" s="2"/>
      <c r="M43" s="2">
        <v>0</v>
      </c>
      <c r="N43" s="2">
        <v>0</v>
      </c>
    </row>
    <row r="44" spans="1:14" ht="60" x14ac:dyDescent="0.25">
      <c r="A44" s="99"/>
      <c r="B44" s="99"/>
      <c r="C44" s="99"/>
      <c r="D44" s="99"/>
      <c r="E44" s="99"/>
      <c r="F44" s="98" t="s">
        <v>70</v>
      </c>
      <c r="G44" s="98">
        <v>3.33</v>
      </c>
      <c r="H44" s="98" t="s">
        <v>71</v>
      </c>
      <c r="I44" s="2" t="s">
        <v>72</v>
      </c>
      <c r="J44" s="2">
        <v>50</v>
      </c>
      <c r="K44" s="2" t="s">
        <v>20</v>
      </c>
      <c r="L44" s="2"/>
      <c r="M44" s="2">
        <v>0</v>
      </c>
      <c r="N44" s="2">
        <v>0</v>
      </c>
    </row>
    <row r="45" spans="1:14" ht="60" x14ac:dyDescent="0.25">
      <c r="A45" s="99"/>
      <c r="B45" s="99"/>
      <c r="C45" s="99"/>
      <c r="D45" s="99"/>
      <c r="E45" s="99"/>
      <c r="F45" s="99"/>
      <c r="G45" s="99"/>
      <c r="H45" s="99"/>
      <c r="I45" s="2" t="s">
        <v>73</v>
      </c>
      <c r="J45" s="2">
        <v>30</v>
      </c>
      <c r="K45" s="2">
        <v>50</v>
      </c>
      <c r="L45" s="2"/>
      <c r="M45" s="2">
        <v>0</v>
      </c>
      <c r="N45" s="2">
        <v>0</v>
      </c>
    </row>
    <row r="46" spans="1:14" ht="45" x14ac:dyDescent="0.25">
      <c r="A46" s="99"/>
      <c r="B46" s="99"/>
      <c r="C46" s="99"/>
      <c r="D46" s="99"/>
      <c r="E46" s="99"/>
      <c r="F46" s="100"/>
      <c r="G46" s="100"/>
      <c r="H46" s="100"/>
      <c r="I46" s="2" t="s">
        <v>74</v>
      </c>
      <c r="J46" s="2">
        <v>20</v>
      </c>
      <c r="K46" s="2">
        <v>0</v>
      </c>
      <c r="L46" s="2"/>
      <c r="M46" s="2">
        <v>0</v>
      </c>
      <c r="N46" s="2">
        <v>0</v>
      </c>
    </row>
    <row r="47" spans="1:14" ht="45" x14ac:dyDescent="0.25">
      <c r="A47" s="99"/>
      <c r="B47" s="99"/>
      <c r="C47" s="99"/>
      <c r="D47" s="99"/>
      <c r="E47" s="99"/>
      <c r="F47" s="98" t="s">
        <v>75</v>
      </c>
      <c r="G47" s="98">
        <v>4</v>
      </c>
      <c r="H47" s="98" t="s">
        <v>76</v>
      </c>
      <c r="I47" s="2" t="s">
        <v>77</v>
      </c>
      <c r="J47" s="2">
        <v>15</v>
      </c>
      <c r="K47" s="2" t="s">
        <v>62</v>
      </c>
      <c r="L47" s="2"/>
      <c r="M47" s="2">
        <v>0</v>
      </c>
      <c r="N47" s="2">
        <v>0</v>
      </c>
    </row>
    <row r="48" spans="1:14" ht="60" x14ac:dyDescent="0.25">
      <c r="A48" s="99"/>
      <c r="B48" s="99"/>
      <c r="C48" s="99"/>
      <c r="D48" s="99"/>
      <c r="E48" s="99"/>
      <c r="F48" s="99"/>
      <c r="G48" s="99"/>
      <c r="H48" s="99"/>
      <c r="I48" s="2" t="s">
        <v>78</v>
      </c>
      <c r="J48" s="2">
        <v>10</v>
      </c>
      <c r="K48" s="2">
        <v>25</v>
      </c>
      <c r="L48" s="2"/>
      <c r="M48" s="2">
        <v>0</v>
      </c>
      <c r="N48" s="2">
        <v>0</v>
      </c>
    </row>
    <row r="49" spans="1:14" ht="60" x14ac:dyDescent="0.25">
      <c r="A49" s="99"/>
      <c r="B49" s="99"/>
      <c r="C49" s="99"/>
      <c r="D49" s="99"/>
      <c r="E49" s="99"/>
      <c r="F49" s="99"/>
      <c r="G49" s="99"/>
      <c r="H49" s="99"/>
      <c r="I49" s="2" t="s">
        <v>79</v>
      </c>
      <c r="J49" s="2">
        <v>15</v>
      </c>
      <c r="K49" s="2" t="s">
        <v>62</v>
      </c>
      <c r="L49" s="2"/>
      <c r="M49" s="2">
        <v>0</v>
      </c>
      <c r="N49" s="2">
        <v>0</v>
      </c>
    </row>
    <row r="50" spans="1:14" ht="45" x14ac:dyDescent="0.25">
      <c r="A50" s="99"/>
      <c r="B50" s="99"/>
      <c r="C50" s="99"/>
      <c r="D50" s="99"/>
      <c r="E50" s="99"/>
      <c r="F50" s="99"/>
      <c r="G50" s="99"/>
      <c r="H50" s="99"/>
      <c r="I50" s="2" t="s">
        <v>80</v>
      </c>
      <c r="J50" s="2">
        <v>40</v>
      </c>
      <c r="K50" s="2">
        <v>15</v>
      </c>
      <c r="L50" s="2"/>
      <c r="M50" s="2">
        <v>0</v>
      </c>
      <c r="N50" s="2">
        <v>0</v>
      </c>
    </row>
    <row r="51" spans="1:14" ht="45" x14ac:dyDescent="0.25">
      <c r="A51" s="99"/>
      <c r="B51" s="99"/>
      <c r="C51" s="99"/>
      <c r="D51" s="99"/>
      <c r="E51" s="99"/>
      <c r="F51" s="100"/>
      <c r="G51" s="100"/>
      <c r="H51" s="100"/>
      <c r="I51" s="2" t="s">
        <v>81</v>
      </c>
      <c r="J51" s="2">
        <v>20</v>
      </c>
      <c r="K51" s="2" t="s">
        <v>62</v>
      </c>
      <c r="L51" s="2"/>
      <c r="M51" s="2">
        <v>0</v>
      </c>
      <c r="N51" s="2">
        <v>0</v>
      </c>
    </row>
    <row r="52" spans="1:14" ht="45" x14ac:dyDescent="0.25">
      <c r="A52" s="99"/>
      <c r="B52" s="99"/>
      <c r="C52" s="99"/>
      <c r="D52" s="99"/>
      <c r="E52" s="99"/>
      <c r="F52" s="2" t="s">
        <v>82</v>
      </c>
      <c r="G52" s="2">
        <v>3.8</v>
      </c>
      <c r="H52" s="2" t="s">
        <v>16</v>
      </c>
      <c r="I52" s="2" t="s">
        <v>83</v>
      </c>
      <c r="J52" s="2">
        <v>100</v>
      </c>
      <c r="K52" s="2" t="s">
        <v>16</v>
      </c>
      <c r="L52" s="2"/>
      <c r="M52" s="2">
        <v>0</v>
      </c>
      <c r="N52" s="2">
        <v>0</v>
      </c>
    </row>
    <row r="53" spans="1:14" ht="60" x14ac:dyDescent="0.25">
      <c r="A53" s="99"/>
      <c r="B53" s="99"/>
      <c r="C53" s="99"/>
      <c r="D53" s="99"/>
      <c r="E53" s="99"/>
      <c r="F53" s="98" t="s">
        <v>84</v>
      </c>
      <c r="G53" s="98">
        <v>2.69</v>
      </c>
      <c r="H53" s="98">
        <v>25</v>
      </c>
      <c r="I53" s="2" t="s">
        <v>85</v>
      </c>
      <c r="J53" s="2">
        <v>30</v>
      </c>
      <c r="K53" s="2">
        <v>25</v>
      </c>
      <c r="L53" s="2"/>
      <c r="M53" s="2">
        <v>0</v>
      </c>
      <c r="N53" s="2">
        <v>0</v>
      </c>
    </row>
    <row r="54" spans="1:14" ht="30" x14ac:dyDescent="0.25">
      <c r="A54" s="99"/>
      <c r="B54" s="99"/>
      <c r="C54" s="99"/>
      <c r="D54" s="99"/>
      <c r="E54" s="99"/>
      <c r="F54" s="99"/>
      <c r="G54" s="99"/>
      <c r="H54" s="99"/>
      <c r="I54" s="2" t="s">
        <v>86</v>
      </c>
      <c r="J54" s="2">
        <v>10</v>
      </c>
      <c r="K54" s="2">
        <v>25</v>
      </c>
      <c r="L54" s="2"/>
      <c r="M54" s="2">
        <v>0</v>
      </c>
      <c r="N54" s="2">
        <v>0</v>
      </c>
    </row>
    <row r="55" spans="1:14" ht="75" x14ac:dyDescent="0.25">
      <c r="A55" s="99"/>
      <c r="B55" s="99"/>
      <c r="C55" s="99"/>
      <c r="D55" s="99"/>
      <c r="E55" s="99"/>
      <c r="F55" s="100"/>
      <c r="G55" s="100"/>
      <c r="H55" s="100"/>
      <c r="I55" s="2" t="s">
        <v>87</v>
      </c>
      <c r="J55" s="2">
        <v>60</v>
      </c>
      <c r="K55" s="2">
        <v>25</v>
      </c>
      <c r="L55" s="2"/>
      <c r="M55" s="2">
        <v>0</v>
      </c>
      <c r="N55" s="2">
        <v>0</v>
      </c>
    </row>
    <row r="56" spans="1:14" ht="30" x14ac:dyDescent="0.25">
      <c r="A56" s="99"/>
      <c r="B56" s="99"/>
      <c r="C56" s="99"/>
      <c r="D56" s="99"/>
      <c r="E56" s="99"/>
      <c r="F56" s="98" t="s">
        <v>88</v>
      </c>
      <c r="G56" s="98">
        <v>3.8</v>
      </c>
      <c r="H56" s="98" t="s">
        <v>89</v>
      </c>
      <c r="I56" s="2" t="s">
        <v>90</v>
      </c>
      <c r="J56" s="2">
        <v>50</v>
      </c>
      <c r="K56" s="2">
        <v>25</v>
      </c>
      <c r="L56" s="2"/>
      <c r="M56" s="2">
        <v>0</v>
      </c>
      <c r="N56" s="2">
        <v>0</v>
      </c>
    </row>
    <row r="57" spans="1:14" ht="45" x14ac:dyDescent="0.25">
      <c r="A57" s="99"/>
      <c r="B57" s="99"/>
      <c r="C57" s="99"/>
      <c r="D57" s="99"/>
      <c r="E57" s="99"/>
      <c r="F57" s="100"/>
      <c r="G57" s="100"/>
      <c r="H57" s="100"/>
      <c r="I57" s="2" t="s">
        <v>189</v>
      </c>
      <c r="J57" s="2">
        <v>50</v>
      </c>
      <c r="K57" s="2" t="s">
        <v>91</v>
      </c>
      <c r="L57" s="2"/>
      <c r="M57" s="2">
        <v>0</v>
      </c>
      <c r="N57" s="2">
        <v>0</v>
      </c>
    </row>
    <row r="58" spans="1:14" ht="30" x14ac:dyDescent="0.25">
      <c r="A58" s="99"/>
      <c r="B58" s="99"/>
      <c r="C58" s="99"/>
      <c r="D58" s="99"/>
      <c r="E58" s="99"/>
      <c r="F58" s="98" t="s">
        <v>92</v>
      </c>
      <c r="G58" s="98">
        <v>3.8</v>
      </c>
      <c r="H58" s="98" t="s">
        <v>93</v>
      </c>
      <c r="I58" s="2" t="s">
        <v>94</v>
      </c>
      <c r="J58" s="2">
        <v>50</v>
      </c>
      <c r="K58" s="2">
        <v>40</v>
      </c>
      <c r="L58" s="2"/>
      <c r="M58" s="2">
        <v>0</v>
      </c>
      <c r="N58" s="2">
        <v>0</v>
      </c>
    </row>
    <row r="59" spans="1:14" ht="45" x14ac:dyDescent="0.25">
      <c r="A59" s="99"/>
      <c r="B59" s="99"/>
      <c r="C59" s="99"/>
      <c r="D59" s="99"/>
      <c r="E59" s="99"/>
      <c r="F59" s="100"/>
      <c r="G59" s="100"/>
      <c r="H59" s="100"/>
      <c r="I59" s="2" t="s">
        <v>95</v>
      </c>
      <c r="J59" s="2">
        <v>50</v>
      </c>
      <c r="K59" s="2" t="s">
        <v>62</v>
      </c>
      <c r="L59" s="2"/>
      <c r="M59" s="2">
        <v>0</v>
      </c>
      <c r="N59" s="2">
        <v>0</v>
      </c>
    </row>
    <row r="60" spans="1:14" ht="30" x14ac:dyDescent="0.25">
      <c r="A60" s="99"/>
      <c r="B60" s="99"/>
      <c r="C60" s="99"/>
      <c r="D60" s="99"/>
      <c r="E60" s="99"/>
      <c r="F60" s="98" t="s">
        <v>96</v>
      </c>
      <c r="G60" s="98">
        <v>6</v>
      </c>
      <c r="H60" s="98">
        <v>45</v>
      </c>
      <c r="I60" s="2" t="s">
        <v>97</v>
      </c>
      <c r="J60" s="2">
        <v>50</v>
      </c>
      <c r="K60" s="2">
        <v>90</v>
      </c>
      <c r="L60" s="2"/>
      <c r="M60" s="2">
        <v>0</v>
      </c>
      <c r="N60" s="2">
        <v>0</v>
      </c>
    </row>
    <row r="61" spans="1:14" ht="45" x14ac:dyDescent="0.25">
      <c r="A61" s="99"/>
      <c r="B61" s="99"/>
      <c r="C61" s="99"/>
      <c r="D61" s="99"/>
      <c r="E61" s="99"/>
      <c r="F61" s="100"/>
      <c r="G61" s="100"/>
      <c r="H61" s="100"/>
      <c r="I61" s="2" t="s">
        <v>98</v>
      </c>
      <c r="J61" s="2">
        <v>50</v>
      </c>
      <c r="K61" s="2">
        <v>0</v>
      </c>
      <c r="L61" s="2"/>
      <c r="M61" s="2">
        <v>0</v>
      </c>
      <c r="N61" s="2">
        <v>0</v>
      </c>
    </row>
    <row r="62" spans="1:14" ht="30" x14ac:dyDescent="0.25">
      <c r="A62" s="99"/>
      <c r="B62" s="99"/>
      <c r="C62" s="99"/>
      <c r="D62" s="99"/>
      <c r="E62" s="99"/>
      <c r="F62" s="98" t="s">
        <v>99</v>
      </c>
      <c r="G62" s="98">
        <v>6</v>
      </c>
      <c r="H62" s="98" t="s">
        <v>100</v>
      </c>
      <c r="I62" s="2" t="s">
        <v>101</v>
      </c>
      <c r="J62" s="2">
        <v>50</v>
      </c>
      <c r="K62" s="2" t="s">
        <v>16</v>
      </c>
      <c r="L62" s="2"/>
      <c r="M62" s="2">
        <v>0</v>
      </c>
      <c r="N62" s="2">
        <v>0</v>
      </c>
    </row>
    <row r="63" spans="1:14" x14ac:dyDescent="0.25">
      <c r="A63" s="99"/>
      <c r="B63" s="99"/>
      <c r="C63" s="99"/>
      <c r="D63" s="99"/>
      <c r="E63" s="99"/>
      <c r="F63" s="100"/>
      <c r="G63" s="100"/>
      <c r="H63" s="100"/>
      <c r="I63" s="2" t="s">
        <v>102</v>
      </c>
      <c r="J63" s="2">
        <v>50</v>
      </c>
      <c r="K63" s="2">
        <v>0</v>
      </c>
      <c r="L63" s="2"/>
      <c r="M63" s="2">
        <v>0</v>
      </c>
      <c r="N63" s="2">
        <v>0</v>
      </c>
    </row>
    <row r="64" spans="1:14" ht="30" x14ac:dyDescent="0.25">
      <c r="A64" s="99"/>
      <c r="B64" s="99"/>
      <c r="C64" s="99"/>
      <c r="D64" s="99"/>
      <c r="E64" s="99"/>
      <c r="F64" s="98" t="s">
        <v>103</v>
      </c>
      <c r="G64" s="98">
        <v>3.8</v>
      </c>
      <c r="H64" s="98" t="s">
        <v>104</v>
      </c>
      <c r="I64" s="2" t="s">
        <v>105</v>
      </c>
      <c r="J64" s="2">
        <v>50</v>
      </c>
      <c r="K64" s="2">
        <v>25</v>
      </c>
      <c r="L64" s="2"/>
      <c r="M64" s="2">
        <v>0</v>
      </c>
      <c r="N64" s="2">
        <v>0</v>
      </c>
    </row>
    <row r="65" spans="1:14" ht="30" x14ac:dyDescent="0.25">
      <c r="A65" s="99"/>
      <c r="B65" s="99"/>
      <c r="C65" s="99"/>
      <c r="D65" s="99"/>
      <c r="E65" s="99"/>
      <c r="F65" s="100"/>
      <c r="G65" s="100"/>
      <c r="H65" s="100"/>
      <c r="I65" s="2" t="s">
        <v>106</v>
      </c>
      <c r="J65" s="2">
        <v>50</v>
      </c>
      <c r="K65" s="2" t="s">
        <v>107</v>
      </c>
      <c r="L65" s="2"/>
      <c r="M65" s="2">
        <v>0</v>
      </c>
      <c r="N65" s="2">
        <v>0</v>
      </c>
    </row>
    <row r="66" spans="1:14" x14ac:dyDescent="0.25">
      <c r="A66" s="99"/>
      <c r="B66" s="99"/>
      <c r="C66" s="99"/>
      <c r="D66" s="99"/>
      <c r="E66" s="99"/>
      <c r="F66" s="98" t="s">
        <v>108</v>
      </c>
      <c r="G66" s="98">
        <v>6</v>
      </c>
      <c r="H66" s="98" t="s">
        <v>109</v>
      </c>
      <c r="I66" s="2" t="s">
        <v>110</v>
      </c>
      <c r="J66" s="2">
        <v>50</v>
      </c>
      <c r="K66" s="2" t="s">
        <v>111</v>
      </c>
      <c r="L66" s="2"/>
      <c r="M66" s="2">
        <v>0</v>
      </c>
      <c r="N66" s="2">
        <v>0</v>
      </c>
    </row>
    <row r="67" spans="1:14" ht="30" x14ac:dyDescent="0.25">
      <c r="A67" s="99"/>
      <c r="B67" s="99"/>
      <c r="C67" s="99"/>
      <c r="D67" s="99"/>
      <c r="E67" s="99"/>
      <c r="F67" s="100"/>
      <c r="G67" s="100"/>
      <c r="H67" s="100"/>
      <c r="I67" s="2" t="s">
        <v>112</v>
      </c>
      <c r="J67" s="2">
        <v>50</v>
      </c>
      <c r="K67" s="2">
        <v>33</v>
      </c>
      <c r="L67" s="2"/>
      <c r="M67" s="2">
        <v>0</v>
      </c>
      <c r="N67" s="2">
        <v>0</v>
      </c>
    </row>
    <row r="68" spans="1:14" ht="45" x14ac:dyDescent="0.25">
      <c r="A68" s="99"/>
      <c r="B68" s="99"/>
      <c r="C68" s="99"/>
      <c r="D68" s="99"/>
      <c r="E68" s="99"/>
      <c r="F68" s="98" t="s">
        <v>113</v>
      </c>
      <c r="G68" s="98">
        <v>3</v>
      </c>
      <c r="H68" s="98" t="s">
        <v>114</v>
      </c>
      <c r="I68" s="2" t="s">
        <v>115</v>
      </c>
      <c r="J68" s="2">
        <v>30</v>
      </c>
      <c r="K68" s="2">
        <v>100</v>
      </c>
      <c r="L68" s="2"/>
      <c r="M68" s="2">
        <v>0</v>
      </c>
      <c r="N68" s="2">
        <v>0</v>
      </c>
    </row>
    <row r="69" spans="1:14" ht="45" x14ac:dyDescent="0.25">
      <c r="A69" s="99"/>
      <c r="B69" s="99"/>
      <c r="C69" s="99"/>
      <c r="D69" s="99"/>
      <c r="E69" s="99"/>
      <c r="F69" s="99"/>
      <c r="G69" s="99"/>
      <c r="H69" s="99"/>
      <c r="I69" s="2" t="s">
        <v>116</v>
      </c>
      <c r="J69" s="2">
        <v>50</v>
      </c>
      <c r="K69" s="2">
        <v>31</v>
      </c>
      <c r="L69" s="2"/>
      <c r="M69" s="2">
        <v>0</v>
      </c>
      <c r="N69" s="2">
        <v>0</v>
      </c>
    </row>
    <row r="70" spans="1:14" ht="45" x14ac:dyDescent="0.25">
      <c r="A70" s="99"/>
      <c r="B70" s="99"/>
      <c r="C70" s="99"/>
      <c r="D70" s="99"/>
      <c r="E70" s="99"/>
      <c r="F70" s="100"/>
      <c r="G70" s="100"/>
      <c r="H70" s="100"/>
      <c r="I70" s="2" t="s">
        <v>117</v>
      </c>
      <c r="J70" s="2">
        <v>20</v>
      </c>
      <c r="K70" s="2">
        <v>15</v>
      </c>
      <c r="L70" s="2"/>
      <c r="M70" s="2">
        <v>0</v>
      </c>
      <c r="N70" s="2">
        <v>0</v>
      </c>
    </row>
    <row r="71" spans="1:14" ht="45" x14ac:dyDescent="0.25">
      <c r="A71" s="99"/>
      <c r="B71" s="99"/>
      <c r="C71" s="99"/>
      <c r="D71" s="99"/>
      <c r="E71" s="99"/>
      <c r="F71" s="98" t="s">
        <v>118</v>
      </c>
      <c r="G71" s="98">
        <v>3</v>
      </c>
      <c r="H71" s="98">
        <v>35</v>
      </c>
      <c r="I71" s="2" t="s">
        <v>119</v>
      </c>
      <c r="J71" s="2">
        <v>20</v>
      </c>
      <c r="K71" s="2">
        <v>100</v>
      </c>
      <c r="L71" s="2"/>
      <c r="M71" s="2">
        <v>0</v>
      </c>
      <c r="N71" s="2">
        <v>0</v>
      </c>
    </row>
    <row r="72" spans="1:14" x14ac:dyDescent="0.25">
      <c r="A72" s="99"/>
      <c r="B72" s="99"/>
      <c r="C72" s="99"/>
      <c r="D72" s="99"/>
      <c r="E72" s="99"/>
      <c r="F72" s="99"/>
      <c r="G72" s="99"/>
      <c r="H72" s="99"/>
      <c r="I72" s="2" t="s">
        <v>120</v>
      </c>
      <c r="J72" s="2">
        <v>60</v>
      </c>
      <c r="K72" s="2">
        <v>25</v>
      </c>
      <c r="L72" s="2"/>
      <c r="M72" s="2">
        <v>0</v>
      </c>
      <c r="N72" s="2">
        <v>0</v>
      </c>
    </row>
    <row r="73" spans="1:14" ht="60" x14ac:dyDescent="0.25">
      <c r="A73" s="99"/>
      <c r="B73" s="99"/>
      <c r="C73" s="99"/>
      <c r="D73" s="99"/>
      <c r="E73" s="99"/>
      <c r="F73" s="100"/>
      <c r="G73" s="100"/>
      <c r="H73" s="100"/>
      <c r="I73" s="2" t="s">
        <v>121</v>
      </c>
      <c r="J73" s="2">
        <v>20</v>
      </c>
      <c r="K73" s="2">
        <v>0</v>
      </c>
      <c r="L73" s="2"/>
      <c r="M73" s="2">
        <v>0</v>
      </c>
      <c r="N73" s="2">
        <v>0</v>
      </c>
    </row>
    <row r="74" spans="1:14" ht="30" x14ac:dyDescent="0.25">
      <c r="A74" s="99"/>
      <c r="B74" s="99"/>
      <c r="C74" s="99"/>
      <c r="D74" s="99"/>
      <c r="E74" s="99"/>
      <c r="F74" s="98" t="s">
        <v>122</v>
      </c>
      <c r="G74" s="98">
        <v>6</v>
      </c>
      <c r="H74" s="98">
        <v>14</v>
      </c>
      <c r="I74" s="2" t="s">
        <v>123</v>
      </c>
      <c r="J74" s="2">
        <v>5</v>
      </c>
      <c r="K74" s="2">
        <v>100</v>
      </c>
      <c r="L74" s="2"/>
      <c r="M74" s="2">
        <v>0</v>
      </c>
      <c r="N74" s="2">
        <v>0</v>
      </c>
    </row>
    <row r="75" spans="1:14" ht="30" x14ac:dyDescent="0.25">
      <c r="A75" s="99"/>
      <c r="B75" s="99"/>
      <c r="C75" s="99"/>
      <c r="D75" s="99"/>
      <c r="E75" s="99"/>
      <c r="F75" s="99"/>
      <c r="G75" s="99"/>
      <c r="H75" s="99"/>
      <c r="I75" s="2" t="s">
        <v>124</v>
      </c>
      <c r="J75" s="2">
        <v>25</v>
      </c>
      <c r="K75" s="2">
        <v>5</v>
      </c>
      <c r="L75" s="2"/>
      <c r="M75" s="2">
        <v>0</v>
      </c>
      <c r="N75" s="2">
        <v>0</v>
      </c>
    </row>
    <row r="76" spans="1:14" ht="45" x14ac:dyDescent="0.25">
      <c r="A76" s="99"/>
      <c r="B76" s="99"/>
      <c r="C76" s="99"/>
      <c r="D76" s="99"/>
      <c r="E76" s="99"/>
      <c r="F76" s="99"/>
      <c r="G76" s="99"/>
      <c r="H76" s="99"/>
      <c r="I76" s="2" t="s">
        <v>125</v>
      </c>
      <c r="J76" s="2">
        <v>60</v>
      </c>
      <c r="K76" s="2" t="s">
        <v>126</v>
      </c>
      <c r="L76" s="2"/>
      <c r="M76" s="2">
        <v>0</v>
      </c>
      <c r="N76" s="2">
        <v>0</v>
      </c>
    </row>
    <row r="77" spans="1:14" ht="45" x14ac:dyDescent="0.25">
      <c r="A77" s="99"/>
      <c r="B77" s="99"/>
      <c r="C77" s="99"/>
      <c r="D77" s="99"/>
      <c r="E77" s="99"/>
      <c r="F77" s="100"/>
      <c r="G77" s="100"/>
      <c r="H77" s="100"/>
      <c r="I77" s="2" t="s">
        <v>127</v>
      </c>
      <c r="J77" s="2">
        <v>10</v>
      </c>
      <c r="K77" s="2" t="s">
        <v>62</v>
      </c>
      <c r="L77" s="2"/>
      <c r="M77" s="2">
        <v>0</v>
      </c>
      <c r="N77" s="2">
        <v>0</v>
      </c>
    </row>
    <row r="78" spans="1:14" ht="45" x14ac:dyDescent="0.25">
      <c r="A78" s="99"/>
      <c r="B78" s="99"/>
      <c r="C78" s="99"/>
      <c r="D78" s="99"/>
      <c r="E78" s="99"/>
      <c r="F78" s="98" t="s">
        <v>128</v>
      </c>
      <c r="G78" s="98">
        <v>6</v>
      </c>
      <c r="H78" s="98" t="s">
        <v>129</v>
      </c>
      <c r="I78" s="2" t="s">
        <v>130</v>
      </c>
      <c r="J78" s="2">
        <v>5</v>
      </c>
      <c r="K78" s="2">
        <v>100</v>
      </c>
      <c r="L78" s="2"/>
      <c r="M78" s="2">
        <v>0</v>
      </c>
      <c r="N78" s="2">
        <v>0</v>
      </c>
    </row>
    <row r="79" spans="1:14" ht="45" x14ac:dyDescent="0.25">
      <c r="A79" s="99"/>
      <c r="B79" s="99"/>
      <c r="C79" s="99"/>
      <c r="D79" s="99"/>
      <c r="E79" s="99"/>
      <c r="F79" s="99"/>
      <c r="G79" s="99"/>
      <c r="H79" s="99"/>
      <c r="I79" s="2" t="s">
        <v>131</v>
      </c>
      <c r="J79" s="2">
        <v>5</v>
      </c>
      <c r="K79" s="2">
        <v>100</v>
      </c>
      <c r="L79" s="2"/>
      <c r="M79" s="2">
        <v>0</v>
      </c>
      <c r="N79" s="2">
        <v>0</v>
      </c>
    </row>
    <row r="80" spans="1:14" ht="30" x14ac:dyDescent="0.25">
      <c r="A80" s="99"/>
      <c r="B80" s="99"/>
      <c r="C80" s="99"/>
      <c r="D80" s="99"/>
      <c r="E80" s="99"/>
      <c r="F80" s="99"/>
      <c r="G80" s="99"/>
      <c r="H80" s="99"/>
      <c r="I80" s="2" t="s">
        <v>132</v>
      </c>
      <c r="J80" s="2">
        <v>10</v>
      </c>
      <c r="K80" s="2">
        <v>20</v>
      </c>
      <c r="L80" s="2"/>
      <c r="M80" s="2">
        <v>0</v>
      </c>
      <c r="N80" s="2">
        <v>0</v>
      </c>
    </row>
    <row r="81" spans="1:14" ht="30" x14ac:dyDescent="0.25">
      <c r="A81" s="99"/>
      <c r="B81" s="99"/>
      <c r="C81" s="99"/>
      <c r="D81" s="99"/>
      <c r="E81" s="99"/>
      <c r="F81" s="99"/>
      <c r="G81" s="99"/>
      <c r="H81" s="99"/>
      <c r="I81" s="2" t="s">
        <v>133</v>
      </c>
      <c r="J81" s="2">
        <v>20</v>
      </c>
      <c r="K81" s="2">
        <v>25</v>
      </c>
      <c r="L81" s="2"/>
      <c r="M81" s="2">
        <v>0</v>
      </c>
      <c r="N81" s="2">
        <v>0</v>
      </c>
    </row>
    <row r="82" spans="1:14" ht="30" x14ac:dyDescent="0.25">
      <c r="A82" s="99"/>
      <c r="B82" s="99"/>
      <c r="C82" s="99"/>
      <c r="D82" s="99"/>
      <c r="E82" s="99"/>
      <c r="F82" s="99"/>
      <c r="G82" s="99"/>
      <c r="H82" s="99"/>
      <c r="I82" s="2" t="s">
        <v>134</v>
      </c>
      <c r="J82" s="2">
        <v>20</v>
      </c>
      <c r="K82" s="2">
        <v>50</v>
      </c>
      <c r="L82" s="2"/>
      <c r="M82" s="2">
        <v>0</v>
      </c>
      <c r="N82" s="2">
        <v>0</v>
      </c>
    </row>
    <row r="83" spans="1:14" ht="45" x14ac:dyDescent="0.25">
      <c r="A83" s="99"/>
      <c r="B83" s="99"/>
      <c r="C83" s="99"/>
      <c r="D83" s="99"/>
      <c r="E83" s="99"/>
      <c r="F83" s="99"/>
      <c r="G83" s="99"/>
      <c r="H83" s="99"/>
      <c r="I83" s="2" t="s">
        <v>135</v>
      </c>
      <c r="J83" s="2">
        <v>20</v>
      </c>
      <c r="K83" s="2">
        <v>25</v>
      </c>
      <c r="L83" s="2"/>
      <c r="M83" s="2">
        <v>0</v>
      </c>
      <c r="N83" s="2">
        <v>0</v>
      </c>
    </row>
    <row r="84" spans="1:14" ht="45" x14ac:dyDescent="0.25">
      <c r="A84" s="99"/>
      <c r="B84" s="99"/>
      <c r="C84" s="100"/>
      <c r="D84" s="100"/>
      <c r="E84" s="100"/>
      <c r="F84" s="100"/>
      <c r="G84" s="100"/>
      <c r="H84" s="100"/>
      <c r="I84" s="2" t="s">
        <v>136</v>
      </c>
      <c r="J84" s="2">
        <v>20</v>
      </c>
      <c r="K84" s="2">
        <v>42</v>
      </c>
      <c r="L84" s="2"/>
      <c r="M84" s="2">
        <v>0</v>
      </c>
      <c r="N84" s="2">
        <v>0</v>
      </c>
    </row>
    <row r="85" spans="1:14" ht="30" x14ac:dyDescent="0.25">
      <c r="A85" s="99"/>
      <c r="B85" s="99"/>
      <c r="C85" s="98" t="s">
        <v>137</v>
      </c>
      <c r="D85" s="98">
        <v>50</v>
      </c>
      <c r="E85" s="98" t="s">
        <v>138</v>
      </c>
      <c r="F85" s="98" t="s">
        <v>139</v>
      </c>
      <c r="G85" s="98">
        <v>11</v>
      </c>
      <c r="H85" s="98" t="s">
        <v>140</v>
      </c>
      <c r="I85" s="2" t="s">
        <v>141</v>
      </c>
      <c r="J85" s="2">
        <v>25</v>
      </c>
      <c r="K85" s="2">
        <v>100</v>
      </c>
      <c r="L85" s="2"/>
      <c r="M85" s="2">
        <v>0</v>
      </c>
      <c r="N85" s="2">
        <v>0</v>
      </c>
    </row>
    <row r="86" spans="1:14" ht="30" x14ac:dyDescent="0.25">
      <c r="A86" s="99"/>
      <c r="B86" s="99"/>
      <c r="C86" s="99"/>
      <c r="D86" s="99"/>
      <c r="E86" s="99"/>
      <c r="F86" s="99"/>
      <c r="G86" s="99"/>
      <c r="H86" s="99"/>
      <c r="I86" s="2" t="s">
        <v>142</v>
      </c>
      <c r="J86" s="2">
        <v>25</v>
      </c>
      <c r="K86" s="2">
        <v>33</v>
      </c>
      <c r="L86" s="2"/>
      <c r="M86" s="2">
        <v>0</v>
      </c>
      <c r="N86" s="2">
        <v>0</v>
      </c>
    </row>
    <row r="87" spans="1:14" ht="30" x14ac:dyDescent="0.25">
      <c r="A87" s="99"/>
      <c r="B87" s="99"/>
      <c r="C87" s="99"/>
      <c r="D87" s="99"/>
      <c r="E87" s="99"/>
      <c r="F87" s="99"/>
      <c r="G87" s="99"/>
      <c r="H87" s="99"/>
      <c r="I87" s="2" t="s">
        <v>143</v>
      </c>
      <c r="J87" s="2">
        <v>25</v>
      </c>
      <c r="K87" s="2">
        <v>33</v>
      </c>
      <c r="L87" s="2"/>
      <c r="M87" s="2">
        <v>0</v>
      </c>
      <c r="N87" s="2">
        <v>0</v>
      </c>
    </row>
    <row r="88" spans="1:14" ht="45" x14ac:dyDescent="0.25">
      <c r="A88" s="99"/>
      <c r="B88" s="99"/>
      <c r="C88" s="99"/>
      <c r="D88" s="99"/>
      <c r="E88" s="99"/>
      <c r="F88" s="100"/>
      <c r="G88" s="100"/>
      <c r="H88" s="100"/>
      <c r="I88" s="2" t="s">
        <v>144</v>
      </c>
      <c r="J88" s="2">
        <v>25</v>
      </c>
      <c r="K88" s="2">
        <v>0</v>
      </c>
      <c r="L88" s="2"/>
      <c r="M88" s="2">
        <v>0</v>
      </c>
      <c r="N88" s="2">
        <v>0</v>
      </c>
    </row>
    <row r="89" spans="1:14" ht="30" x14ac:dyDescent="0.25">
      <c r="A89" s="99"/>
      <c r="B89" s="99"/>
      <c r="C89" s="99"/>
      <c r="D89" s="99"/>
      <c r="E89" s="99"/>
      <c r="F89" s="98" t="s">
        <v>145</v>
      </c>
      <c r="G89" s="98">
        <v>19.399999999999999</v>
      </c>
      <c r="H89" s="98" t="s">
        <v>146</v>
      </c>
      <c r="I89" s="2" t="s">
        <v>147</v>
      </c>
      <c r="J89" s="2" t="s">
        <v>148</v>
      </c>
      <c r="K89" s="2">
        <v>30</v>
      </c>
      <c r="L89" s="2"/>
      <c r="M89" s="2">
        <v>0</v>
      </c>
      <c r="N89" s="2">
        <v>0</v>
      </c>
    </row>
    <row r="90" spans="1:14" ht="60" x14ac:dyDescent="0.25">
      <c r="A90" s="99"/>
      <c r="B90" s="99"/>
      <c r="C90" s="99"/>
      <c r="D90" s="99"/>
      <c r="E90" s="99"/>
      <c r="F90" s="99"/>
      <c r="G90" s="99"/>
      <c r="H90" s="99"/>
      <c r="I90" s="2" t="s">
        <v>149</v>
      </c>
      <c r="J90" s="2" t="s">
        <v>148</v>
      </c>
      <c r="K90" s="2">
        <v>0</v>
      </c>
      <c r="L90" s="2"/>
      <c r="M90" s="2">
        <v>0</v>
      </c>
      <c r="N90" s="2">
        <v>0</v>
      </c>
    </row>
    <row r="91" spans="1:14" ht="60" x14ac:dyDescent="0.25">
      <c r="A91" s="99"/>
      <c r="B91" s="99"/>
      <c r="C91" s="99"/>
      <c r="D91" s="99"/>
      <c r="E91" s="99"/>
      <c r="F91" s="99"/>
      <c r="G91" s="99"/>
      <c r="H91" s="99"/>
      <c r="I91" s="2" t="s">
        <v>150</v>
      </c>
      <c r="J91" s="2" t="s">
        <v>148</v>
      </c>
      <c r="K91" s="2">
        <v>25</v>
      </c>
      <c r="L91" s="2"/>
      <c r="M91" s="2">
        <v>0</v>
      </c>
      <c r="N91" s="2">
        <v>0</v>
      </c>
    </row>
    <row r="92" spans="1:14" ht="75" x14ac:dyDescent="0.25">
      <c r="A92" s="99"/>
      <c r="B92" s="99"/>
      <c r="C92" s="99"/>
      <c r="D92" s="99"/>
      <c r="E92" s="99"/>
      <c r="F92" s="99"/>
      <c r="G92" s="99"/>
      <c r="H92" s="99"/>
      <c r="I92" s="2" t="s">
        <v>151</v>
      </c>
      <c r="J92" s="2" t="s">
        <v>148</v>
      </c>
      <c r="K92" s="2">
        <v>0</v>
      </c>
      <c r="L92" s="2"/>
      <c r="M92" s="2">
        <v>0</v>
      </c>
      <c r="N92" s="2">
        <v>0</v>
      </c>
    </row>
    <row r="93" spans="1:14" ht="45" x14ac:dyDescent="0.25">
      <c r="A93" s="99"/>
      <c r="B93" s="99"/>
      <c r="C93" s="99"/>
      <c r="D93" s="99"/>
      <c r="E93" s="99"/>
      <c r="F93" s="99"/>
      <c r="G93" s="99"/>
      <c r="H93" s="99"/>
      <c r="I93" s="2" t="s">
        <v>152</v>
      </c>
      <c r="J93" s="2" t="s">
        <v>148</v>
      </c>
      <c r="K93" s="2">
        <v>0</v>
      </c>
      <c r="L93" s="2"/>
      <c r="M93" s="2">
        <v>0</v>
      </c>
      <c r="N93" s="2">
        <v>0</v>
      </c>
    </row>
    <row r="94" spans="1:14" ht="45" x14ac:dyDescent="0.25">
      <c r="A94" s="99"/>
      <c r="B94" s="99"/>
      <c r="C94" s="99"/>
      <c r="D94" s="99"/>
      <c r="E94" s="99"/>
      <c r="F94" s="99"/>
      <c r="G94" s="99"/>
      <c r="H94" s="99"/>
      <c r="I94" s="2" t="s">
        <v>153</v>
      </c>
      <c r="J94" s="2" t="s">
        <v>148</v>
      </c>
      <c r="K94" s="2">
        <v>0</v>
      </c>
      <c r="L94" s="2"/>
      <c r="M94" s="2">
        <v>0</v>
      </c>
      <c r="N94" s="2">
        <v>0</v>
      </c>
    </row>
    <row r="95" spans="1:14" ht="90" x14ac:dyDescent="0.25">
      <c r="A95" s="99"/>
      <c r="B95" s="99"/>
      <c r="C95" s="99"/>
      <c r="D95" s="99"/>
      <c r="E95" s="99"/>
      <c r="F95" s="100"/>
      <c r="G95" s="100"/>
      <c r="H95" s="100"/>
      <c r="I95" s="2" t="s">
        <v>154</v>
      </c>
      <c r="J95" s="2" t="s">
        <v>155</v>
      </c>
      <c r="K95" s="2">
        <v>34</v>
      </c>
      <c r="L95" s="2"/>
      <c r="M95" s="2">
        <v>0</v>
      </c>
      <c r="N95" s="2">
        <v>0</v>
      </c>
    </row>
    <row r="96" spans="1:14" ht="30" x14ac:dyDescent="0.25">
      <c r="A96" s="99"/>
      <c r="B96" s="99"/>
      <c r="C96" s="99"/>
      <c r="D96" s="99"/>
      <c r="E96" s="99"/>
      <c r="F96" s="98" t="s">
        <v>156</v>
      </c>
      <c r="G96" s="98">
        <v>38.799999999999997</v>
      </c>
      <c r="H96" s="98" t="s">
        <v>157</v>
      </c>
      <c r="I96" s="2" t="s">
        <v>158</v>
      </c>
      <c r="J96" s="2" t="s">
        <v>159</v>
      </c>
      <c r="K96" s="2">
        <v>33</v>
      </c>
      <c r="L96" s="2"/>
      <c r="M96" s="2">
        <v>0</v>
      </c>
      <c r="N96" s="2">
        <v>0</v>
      </c>
    </row>
    <row r="97" spans="1:14" ht="45" x14ac:dyDescent="0.25">
      <c r="A97" s="99"/>
      <c r="B97" s="99"/>
      <c r="C97" s="99"/>
      <c r="D97" s="99"/>
      <c r="E97" s="99"/>
      <c r="F97" s="99"/>
      <c r="G97" s="99"/>
      <c r="H97" s="99"/>
      <c r="I97" s="2" t="s">
        <v>160</v>
      </c>
      <c r="J97" s="2" t="s">
        <v>159</v>
      </c>
      <c r="K97" s="2">
        <v>33</v>
      </c>
      <c r="L97" s="2"/>
      <c r="M97" s="2">
        <v>0</v>
      </c>
      <c r="N97" s="2">
        <v>0</v>
      </c>
    </row>
    <row r="98" spans="1:14" x14ac:dyDescent="0.25">
      <c r="A98" s="99"/>
      <c r="B98" s="99"/>
      <c r="C98" s="99"/>
      <c r="D98" s="99"/>
      <c r="E98" s="99"/>
      <c r="F98" s="99"/>
      <c r="G98" s="99"/>
      <c r="H98" s="99"/>
      <c r="I98" s="2" t="s">
        <v>161</v>
      </c>
      <c r="J98" s="2" t="s">
        <v>159</v>
      </c>
      <c r="K98" s="2">
        <v>30</v>
      </c>
      <c r="L98" s="2"/>
      <c r="M98" s="2">
        <v>0</v>
      </c>
      <c r="N98" s="2">
        <v>0</v>
      </c>
    </row>
    <row r="99" spans="1:14" ht="30" x14ac:dyDescent="0.25">
      <c r="A99" s="99"/>
      <c r="B99" s="99"/>
      <c r="C99" s="99"/>
      <c r="D99" s="99"/>
      <c r="E99" s="99"/>
      <c r="F99" s="99"/>
      <c r="G99" s="99"/>
      <c r="H99" s="99"/>
      <c r="I99" s="2" t="s">
        <v>162</v>
      </c>
      <c r="J99" s="2" t="s">
        <v>159</v>
      </c>
      <c r="K99" s="2">
        <v>30</v>
      </c>
      <c r="L99" s="2"/>
      <c r="M99" s="2">
        <v>0</v>
      </c>
      <c r="N99" s="2">
        <v>0</v>
      </c>
    </row>
    <row r="100" spans="1:14" ht="30" x14ac:dyDescent="0.25">
      <c r="A100" s="99"/>
      <c r="B100" s="99"/>
      <c r="C100" s="99"/>
      <c r="D100" s="99"/>
      <c r="E100" s="99"/>
      <c r="F100" s="99"/>
      <c r="G100" s="99"/>
      <c r="H100" s="99"/>
      <c r="I100" s="2" t="s">
        <v>163</v>
      </c>
      <c r="J100" s="2" t="s">
        <v>159</v>
      </c>
      <c r="K100" s="2">
        <v>100</v>
      </c>
      <c r="L100" s="2"/>
      <c r="M100" s="2">
        <v>0</v>
      </c>
      <c r="N100" s="2">
        <v>0</v>
      </c>
    </row>
    <row r="101" spans="1:14" ht="45" x14ac:dyDescent="0.25">
      <c r="A101" s="99"/>
      <c r="B101" s="99"/>
      <c r="C101" s="99"/>
      <c r="D101" s="99"/>
      <c r="E101" s="99"/>
      <c r="F101" s="99"/>
      <c r="G101" s="99"/>
      <c r="H101" s="99"/>
      <c r="I101" s="2" t="s">
        <v>164</v>
      </c>
      <c r="J101" s="2" t="s">
        <v>159</v>
      </c>
      <c r="K101" s="2">
        <v>50</v>
      </c>
      <c r="L101" s="2"/>
      <c r="M101" s="2">
        <v>0</v>
      </c>
      <c r="N101" s="2">
        <v>0</v>
      </c>
    </row>
    <row r="102" spans="1:14" ht="75" x14ac:dyDescent="0.25">
      <c r="A102" s="99"/>
      <c r="B102" s="99"/>
      <c r="C102" s="99"/>
      <c r="D102" s="99"/>
      <c r="E102" s="99"/>
      <c r="F102" s="99"/>
      <c r="G102" s="99"/>
      <c r="H102" s="99"/>
      <c r="I102" s="2" t="s">
        <v>165</v>
      </c>
      <c r="J102" s="2" t="s">
        <v>159</v>
      </c>
      <c r="K102" s="2">
        <v>20</v>
      </c>
      <c r="L102" s="2"/>
      <c r="M102" s="2">
        <v>0</v>
      </c>
      <c r="N102" s="2">
        <v>0</v>
      </c>
    </row>
    <row r="103" spans="1:14" ht="45" x14ac:dyDescent="0.25">
      <c r="A103" s="99"/>
      <c r="B103" s="99"/>
      <c r="C103" s="99"/>
      <c r="D103" s="99"/>
      <c r="E103" s="99"/>
      <c r="F103" s="99"/>
      <c r="G103" s="99"/>
      <c r="H103" s="99"/>
      <c r="I103" s="2" t="s">
        <v>166</v>
      </c>
      <c r="J103" s="2" t="s">
        <v>159</v>
      </c>
      <c r="K103" s="2">
        <v>34</v>
      </c>
      <c r="L103" s="2"/>
      <c r="M103" s="2">
        <v>0</v>
      </c>
      <c r="N103" s="2">
        <v>0</v>
      </c>
    </row>
    <row r="104" spans="1:14" ht="45" x14ac:dyDescent="0.25">
      <c r="A104" s="99"/>
      <c r="B104" s="99"/>
      <c r="C104" s="99"/>
      <c r="D104" s="99"/>
      <c r="E104" s="99"/>
      <c r="F104" s="99"/>
      <c r="G104" s="99"/>
      <c r="H104" s="99"/>
      <c r="I104" s="2" t="s">
        <v>167</v>
      </c>
      <c r="J104" s="2" t="s">
        <v>159</v>
      </c>
      <c r="K104" s="2">
        <v>0</v>
      </c>
      <c r="L104" s="2"/>
      <c r="M104" s="2">
        <v>0</v>
      </c>
      <c r="N104" s="2">
        <v>0</v>
      </c>
    </row>
    <row r="105" spans="1:14" ht="30" x14ac:dyDescent="0.25">
      <c r="A105" s="99"/>
      <c r="B105" s="99"/>
      <c r="C105" s="99"/>
      <c r="D105" s="99"/>
      <c r="E105" s="99"/>
      <c r="F105" s="99"/>
      <c r="G105" s="99"/>
      <c r="H105" s="99"/>
      <c r="I105" s="2" t="s">
        <v>168</v>
      </c>
      <c r="J105" s="2" t="s">
        <v>159</v>
      </c>
      <c r="K105" s="2">
        <v>0</v>
      </c>
      <c r="L105" s="2"/>
      <c r="M105" s="2">
        <v>0</v>
      </c>
      <c r="N105" s="2">
        <v>0</v>
      </c>
    </row>
    <row r="106" spans="1:14" ht="30" x14ac:dyDescent="0.25">
      <c r="A106" s="99"/>
      <c r="B106" s="99"/>
      <c r="C106" s="99"/>
      <c r="D106" s="99"/>
      <c r="E106" s="99"/>
      <c r="F106" s="99"/>
      <c r="G106" s="99"/>
      <c r="H106" s="99"/>
      <c r="I106" s="2" t="s">
        <v>169</v>
      </c>
      <c r="J106" s="2" t="s">
        <v>159</v>
      </c>
      <c r="K106" s="2">
        <v>33</v>
      </c>
      <c r="L106" s="2"/>
      <c r="M106" s="2">
        <v>0</v>
      </c>
      <c r="N106" s="2">
        <v>0</v>
      </c>
    </row>
    <row r="107" spans="1:14" ht="45" x14ac:dyDescent="0.25">
      <c r="A107" s="99"/>
      <c r="B107" s="99"/>
      <c r="C107" s="99"/>
      <c r="D107" s="99"/>
      <c r="E107" s="99"/>
      <c r="F107" s="99"/>
      <c r="G107" s="99"/>
      <c r="H107" s="99"/>
      <c r="I107" s="2" t="s">
        <v>170</v>
      </c>
      <c r="J107" s="2" t="s">
        <v>159</v>
      </c>
      <c r="K107" s="2">
        <v>50</v>
      </c>
      <c r="L107" s="2"/>
      <c r="M107" s="2">
        <v>0</v>
      </c>
      <c r="N107" s="2">
        <v>0</v>
      </c>
    </row>
    <row r="108" spans="1:14" ht="90" x14ac:dyDescent="0.25">
      <c r="A108" s="99"/>
      <c r="B108" s="99"/>
      <c r="C108" s="99"/>
      <c r="D108" s="99"/>
      <c r="E108" s="99"/>
      <c r="F108" s="99"/>
      <c r="G108" s="99"/>
      <c r="H108" s="99"/>
      <c r="I108" s="2" t="s">
        <v>171</v>
      </c>
      <c r="J108" s="2" t="s">
        <v>159</v>
      </c>
      <c r="K108" s="2">
        <v>0</v>
      </c>
      <c r="L108" s="2"/>
      <c r="M108" s="2">
        <v>0</v>
      </c>
      <c r="N108" s="2">
        <v>0</v>
      </c>
    </row>
    <row r="109" spans="1:14" ht="45" x14ac:dyDescent="0.25">
      <c r="A109" s="99"/>
      <c r="B109" s="99"/>
      <c r="C109" s="99"/>
      <c r="D109" s="99"/>
      <c r="E109" s="99"/>
      <c r="F109" s="100"/>
      <c r="G109" s="100"/>
      <c r="H109" s="100"/>
      <c r="I109" s="2" t="s">
        <v>172</v>
      </c>
      <c r="J109" s="2" t="s">
        <v>173</v>
      </c>
      <c r="K109" s="2">
        <v>15</v>
      </c>
      <c r="L109" s="2"/>
      <c r="M109" s="2">
        <v>0</v>
      </c>
      <c r="N109" s="2">
        <v>0</v>
      </c>
    </row>
    <row r="110" spans="1:14" ht="75" x14ac:dyDescent="0.25">
      <c r="A110" s="99"/>
      <c r="B110" s="99"/>
      <c r="C110" s="99"/>
      <c r="D110" s="99"/>
      <c r="E110" s="99"/>
      <c r="F110" s="98" t="s">
        <v>174</v>
      </c>
      <c r="G110" s="98">
        <v>19.399999999999999</v>
      </c>
      <c r="H110" s="98" t="s">
        <v>175</v>
      </c>
      <c r="I110" s="2" t="s">
        <v>176</v>
      </c>
      <c r="J110" s="2" t="s">
        <v>148</v>
      </c>
      <c r="K110" s="2">
        <v>34</v>
      </c>
      <c r="L110" s="2"/>
      <c r="M110" s="2">
        <v>0</v>
      </c>
      <c r="N110" s="2">
        <v>0</v>
      </c>
    </row>
    <row r="111" spans="1:14" ht="45" x14ac:dyDescent="0.25">
      <c r="A111" s="99"/>
      <c r="B111" s="99"/>
      <c r="C111" s="99"/>
      <c r="D111" s="99"/>
      <c r="E111" s="99"/>
      <c r="F111" s="99"/>
      <c r="G111" s="99"/>
      <c r="H111" s="99"/>
      <c r="I111" s="2" t="s">
        <v>177</v>
      </c>
      <c r="J111" s="2" t="s">
        <v>148</v>
      </c>
      <c r="K111" s="2">
        <v>30</v>
      </c>
      <c r="L111" s="2"/>
      <c r="M111" s="2">
        <v>0</v>
      </c>
      <c r="N111" s="2">
        <v>0</v>
      </c>
    </row>
    <row r="112" spans="1:14" ht="45" x14ac:dyDescent="0.25">
      <c r="A112" s="99"/>
      <c r="B112" s="99"/>
      <c r="C112" s="99"/>
      <c r="D112" s="99"/>
      <c r="E112" s="99"/>
      <c r="F112" s="99"/>
      <c r="G112" s="99"/>
      <c r="H112" s="99"/>
      <c r="I112" s="2" t="s">
        <v>178</v>
      </c>
      <c r="J112" s="2" t="s">
        <v>148</v>
      </c>
      <c r="K112" s="2">
        <v>30</v>
      </c>
      <c r="L112" s="2"/>
      <c r="M112" s="2">
        <v>0</v>
      </c>
      <c r="N112" s="2">
        <v>0</v>
      </c>
    </row>
    <row r="113" spans="1:14" x14ac:dyDescent="0.25">
      <c r="A113" s="99"/>
      <c r="B113" s="99"/>
      <c r="C113" s="99"/>
      <c r="D113" s="99"/>
      <c r="E113" s="99"/>
      <c r="F113" s="99"/>
      <c r="G113" s="99"/>
      <c r="H113" s="99"/>
      <c r="I113" s="2" t="s">
        <v>179</v>
      </c>
      <c r="J113" s="2" t="s">
        <v>148</v>
      </c>
      <c r="K113" s="2">
        <v>10</v>
      </c>
      <c r="L113" s="2"/>
      <c r="M113" s="2">
        <v>0</v>
      </c>
      <c r="N113" s="2">
        <v>0</v>
      </c>
    </row>
    <row r="114" spans="1:14" ht="30" x14ac:dyDescent="0.25">
      <c r="A114" s="99"/>
      <c r="B114" s="99"/>
      <c r="C114" s="99"/>
      <c r="D114" s="99"/>
      <c r="E114" s="99"/>
      <c r="F114" s="99"/>
      <c r="G114" s="99"/>
      <c r="H114" s="99"/>
      <c r="I114" s="2" t="s">
        <v>180</v>
      </c>
      <c r="J114" s="2" t="s">
        <v>148</v>
      </c>
      <c r="K114" s="2">
        <v>25</v>
      </c>
      <c r="L114" s="2"/>
      <c r="M114" s="2">
        <v>0</v>
      </c>
      <c r="N114" s="2">
        <v>0</v>
      </c>
    </row>
    <row r="115" spans="1:14" ht="30" x14ac:dyDescent="0.25">
      <c r="A115" s="99"/>
      <c r="B115" s="99"/>
      <c r="C115" s="99"/>
      <c r="D115" s="99"/>
      <c r="E115" s="99"/>
      <c r="F115" s="99"/>
      <c r="G115" s="99"/>
      <c r="H115" s="99"/>
      <c r="I115" s="2" t="s">
        <v>181</v>
      </c>
      <c r="J115" s="2" t="s">
        <v>148</v>
      </c>
      <c r="K115" s="2">
        <v>25</v>
      </c>
      <c r="L115" s="2"/>
      <c r="M115" s="2">
        <v>0</v>
      </c>
      <c r="N115" s="2">
        <v>0</v>
      </c>
    </row>
    <row r="116" spans="1:14" ht="30" x14ac:dyDescent="0.25">
      <c r="A116" s="99"/>
      <c r="B116" s="99"/>
      <c r="C116" s="99"/>
      <c r="D116" s="99"/>
      <c r="E116" s="99"/>
      <c r="F116" s="100"/>
      <c r="G116" s="100"/>
      <c r="H116" s="100"/>
      <c r="I116" s="2" t="s">
        <v>182</v>
      </c>
      <c r="J116" s="2" t="s">
        <v>155</v>
      </c>
      <c r="K116" s="2">
        <v>50</v>
      </c>
      <c r="L116" s="2"/>
      <c r="M116" s="2">
        <v>0</v>
      </c>
      <c r="N116" s="2">
        <v>0</v>
      </c>
    </row>
    <row r="117" spans="1:14" ht="60" x14ac:dyDescent="0.25">
      <c r="A117" s="99"/>
      <c r="B117" s="99"/>
      <c r="C117" s="99"/>
      <c r="D117" s="99"/>
      <c r="E117" s="99"/>
      <c r="F117" s="98" t="s">
        <v>183</v>
      </c>
      <c r="G117" s="98">
        <v>11.1</v>
      </c>
      <c r="H117" s="98" t="s">
        <v>184</v>
      </c>
      <c r="I117" s="2" t="s">
        <v>185</v>
      </c>
      <c r="J117" s="2">
        <v>25</v>
      </c>
      <c r="K117" s="2">
        <v>60</v>
      </c>
      <c r="L117" s="2"/>
      <c r="M117" s="2">
        <v>0</v>
      </c>
      <c r="N117" s="2">
        <v>0</v>
      </c>
    </row>
    <row r="118" spans="1:14" ht="45" x14ac:dyDescent="0.25">
      <c r="A118" s="99"/>
      <c r="B118" s="99"/>
      <c r="C118" s="99"/>
      <c r="D118" s="99"/>
      <c r="E118" s="99"/>
      <c r="F118" s="99"/>
      <c r="G118" s="99"/>
      <c r="H118" s="99"/>
      <c r="I118" s="2" t="s">
        <v>186</v>
      </c>
      <c r="J118" s="2">
        <v>25</v>
      </c>
      <c r="K118" s="2">
        <v>25</v>
      </c>
      <c r="L118" s="2"/>
      <c r="M118" s="2">
        <v>0</v>
      </c>
      <c r="N118" s="2">
        <v>0</v>
      </c>
    </row>
    <row r="119" spans="1:14" ht="45" x14ac:dyDescent="0.25">
      <c r="A119" s="99"/>
      <c r="B119" s="99"/>
      <c r="C119" s="99"/>
      <c r="D119" s="99"/>
      <c r="E119" s="99"/>
      <c r="F119" s="99"/>
      <c r="G119" s="99"/>
      <c r="H119" s="99"/>
      <c r="I119" s="2" t="s">
        <v>187</v>
      </c>
      <c r="J119" s="2">
        <v>25</v>
      </c>
      <c r="K119" s="2">
        <v>25</v>
      </c>
      <c r="L119" s="2"/>
      <c r="M119" s="2">
        <v>0</v>
      </c>
      <c r="N119" s="2">
        <v>0</v>
      </c>
    </row>
    <row r="120" spans="1:14" ht="30" x14ac:dyDescent="0.25">
      <c r="A120" s="100"/>
      <c r="B120" s="100"/>
      <c r="C120" s="100"/>
      <c r="D120" s="100"/>
      <c r="E120" s="100"/>
      <c r="F120" s="100"/>
      <c r="G120" s="100"/>
      <c r="H120" s="100"/>
      <c r="I120" s="2" t="s">
        <v>188</v>
      </c>
      <c r="J120" s="2">
        <v>25</v>
      </c>
      <c r="K120" s="2">
        <v>0</v>
      </c>
      <c r="L120" s="2"/>
      <c r="M120" s="2">
        <v>0</v>
      </c>
      <c r="N120" s="2">
        <v>0</v>
      </c>
    </row>
  </sheetData>
  <mergeCells count="96">
    <mergeCell ref="C85:C120"/>
    <mergeCell ref="D85:D120"/>
    <mergeCell ref="E85:E120"/>
    <mergeCell ref="F85:F88"/>
    <mergeCell ref="G85:G88"/>
    <mergeCell ref="F89:F95"/>
    <mergeCell ref="G89:G95"/>
    <mergeCell ref="F96:F109"/>
    <mergeCell ref="G96:G109"/>
    <mergeCell ref="F110:F116"/>
    <mergeCell ref="G110:G116"/>
    <mergeCell ref="F78:F84"/>
    <mergeCell ref="G78:G84"/>
    <mergeCell ref="H78:H84"/>
    <mergeCell ref="F117:F120"/>
    <mergeCell ref="G117:G120"/>
    <mergeCell ref="H117:H120"/>
    <mergeCell ref="H85:H88"/>
    <mergeCell ref="H89:H95"/>
    <mergeCell ref="H96:H109"/>
    <mergeCell ref="H110:H116"/>
    <mergeCell ref="F71:F73"/>
    <mergeCell ref="G71:G73"/>
    <mergeCell ref="H71:H73"/>
    <mergeCell ref="F74:F77"/>
    <mergeCell ref="G74:G77"/>
    <mergeCell ref="H74:H77"/>
    <mergeCell ref="F66:F67"/>
    <mergeCell ref="G66:G67"/>
    <mergeCell ref="H66:H67"/>
    <mergeCell ref="F68:F70"/>
    <mergeCell ref="G68:G70"/>
    <mergeCell ref="H68:H70"/>
    <mergeCell ref="F62:F63"/>
    <mergeCell ref="G62:G63"/>
    <mergeCell ref="H62:H63"/>
    <mergeCell ref="F64:F65"/>
    <mergeCell ref="G64:G65"/>
    <mergeCell ref="H64:H65"/>
    <mergeCell ref="F58:F59"/>
    <mergeCell ref="G58:G59"/>
    <mergeCell ref="H58:H59"/>
    <mergeCell ref="F60:F61"/>
    <mergeCell ref="G60:G61"/>
    <mergeCell ref="H60:H61"/>
    <mergeCell ref="F53:F55"/>
    <mergeCell ref="G53:G55"/>
    <mergeCell ref="H53:H55"/>
    <mergeCell ref="F56:F57"/>
    <mergeCell ref="G56:G57"/>
    <mergeCell ref="H56:H57"/>
    <mergeCell ref="F44:F46"/>
    <mergeCell ref="G44:G46"/>
    <mergeCell ref="H44:H46"/>
    <mergeCell ref="F47:F51"/>
    <mergeCell ref="G47:G51"/>
    <mergeCell ref="H47:H51"/>
    <mergeCell ref="F38:F40"/>
    <mergeCell ref="G38:G40"/>
    <mergeCell ref="H38:H40"/>
    <mergeCell ref="F41:F43"/>
    <mergeCell ref="G41:G43"/>
    <mergeCell ref="H41:H43"/>
    <mergeCell ref="F29:F33"/>
    <mergeCell ref="G29:G33"/>
    <mergeCell ref="H29:H33"/>
    <mergeCell ref="F35:F37"/>
    <mergeCell ref="G35:G37"/>
    <mergeCell ref="H35:H37"/>
    <mergeCell ref="F24:F26"/>
    <mergeCell ref="G24:G26"/>
    <mergeCell ref="H24:H26"/>
    <mergeCell ref="F27:F28"/>
    <mergeCell ref="G27:G28"/>
    <mergeCell ref="H27:H28"/>
    <mergeCell ref="G20:G23"/>
    <mergeCell ref="H20:H23"/>
    <mergeCell ref="F17:F19"/>
    <mergeCell ref="G17:G19"/>
    <mergeCell ref="H17:H19"/>
    <mergeCell ref="B7:N7"/>
    <mergeCell ref="A9:A120"/>
    <mergeCell ref="B9:B120"/>
    <mergeCell ref="C9:C84"/>
    <mergeCell ref="D9:D84"/>
    <mergeCell ref="E9:E84"/>
    <mergeCell ref="F9:F10"/>
    <mergeCell ref="G9:G10"/>
    <mergeCell ref="H9:H10"/>
    <mergeCell ref="F11:F13"/>
    <mergeCell ref="G11:G13"/>
    <mergeCell ref="H11:H13"/>
    <mergeCell ref="F14:F16"/>
    <mergeCell ref="G14:G16"/>
    <mergeCell ref="H14:H16"/>
    <mergeCell ref="F20:F23"/>
  </mergeCells>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topLeftCell="A64" workbookViewId="0">
      <selection activeCell="F73" sqref="F73"/>
    </sheetView>
  </sheetViews>
  <sheetFormatPr baseColWidth="10" defaultRowHeight="15" x14ac:dyDescent="0.25"/>
  <cols>
    <col min="1" max="1" width="45.7109375" bestFit="1" customWidth="1"/>
    <col min="2" max="2" width="6.28515625" customWidth="1"/>
    <col min="3" max="3" width="7.42578125" bestFit="1" customWidth="1"/>
    <col min="4" max="4" width="5.28515625" customWidth="1"/>
    <col min="5" max="5" width="9.42578125" style="10" bestFit="1" customWidth="1"/>
    <col min="6" max="6" width="45.7109375" bestFit="1" customWidth="1"/>
    <col min="7" max="7" width="17.42578125" style="18" customWidth="1"/>
    <col min="8" max="8" width="13" customWidth="1"/>
    <col min="9" max="9" width="10.7109375" bestFit="1" customWidth="1"/>
    <col min="10" max="10" width="5.5703125" bestFit="1" customWidth="1"/>
    <col min="11" max="11" width="7.42578125" bestFit="1" customWidth="1"/>
    <col min="12" max="12" width="83.140625" customWidth="1"/>
    <col min="13" max="20" width="11.42578125" customWidth="1"/>
  </cols>
  <sheetData>
    <row r="1" spans="1:12" x14ac:dyDescent="0.25">
      <c r="H1" s="7"/>
    </row>
    <row r="2" spans="1:12" ht="16.5" x14ac:dyDescent="0.25">
      <c r="H2" s="8"/>
    </row>
    <row r="8" spans="1:12" ht="58.5" customHeight="1" x14ac:dyDescent="0.25">
      <c r="A8" s="131" t="s">
        <v>196</v>
      </c>
      <c r="B8" s="131"/>
      <c r="C8" s="131"/>
      <c r="D8" s="131"/>
      <c r="E8" s="131"/>
      <c r="F8" s="131"/>
      <c r="G8" s="131"/>
      <c r="H8" s="131"/>
      <c r="I8" s="131"/>
      <c r="J8" s="131"/>
      <c r="K8" s="131"/>
      <c r="L8" s="131"/>
    </row>
    <row r="9" spans="1:12" ht="30" customHeight="1" x14ac:dyDescent="0.25">
      <c r="A9" s="102" t="s">
        <v>212</v>
      </c>
      <c r="B9" s="132" t="s">
        <v>198</v>
      </c>
      <c r="C9" s="133"/>
      <c r="D9" s="132" t="s">
        <v>5</v>
      </c>
      <c r="E9" s="133"/>
      <c r="F9" s="104" t="s">
        <v>199</v>
      </c>
      <c r="G9" s="105"/>
      <c r="H9" s="105"/>
      <c r="I9" s="105"/>
      <c r="J9" s="105"/>
      <c r="K9" s="106"/>
      <c r="L9" s="107" t="s">
        <v>201</v>
      </c>
    </row>
    <row r="10" spans="1:12" ht="30" x14ac:dyDescent="0.25">
      <c r="A10" s="103"/>
      <c r="B10" s="27" t="s">
        <v>202</v>
      </c>
      <c r="C10" s="27" t="s">
        <v>2</v>
      </c>
      <c r="D10" s="27" t="s">
        <v>4</v>
      </c>
      <c r="E10" s="31" t="s">
        <v>2</v>
      </c>
      <c r="F10" s="30" t="s">
        <v>200</v>
      </c>
      <c r="G10" s="37" t="s">
        <v>195</v>
      </c>
      <c r="H10" s="36" t="s">
        <v>191</v>
      </c>
      <c r="I10" s="36" t="s">
        <v>192</v>
      </c>
      <c r="J10" s="30" t="s">
        <v>4</v>
      </c>
      <c r="K10" s="30" t="s">
        <v>2</v>
      </c>
      <c r="L10" s="108"/>
    </row>
    <row r="11" spans="1:12" ht="30" customHeight="1" x14ac:dyDescent="0.25">
      <c r="A11" s="98" t="s">
        <v>203</v>
      </c>
      <c r="B11" s="111">
        <v>8</v>
      </c>
      <c r="C11" s="111">
        <v>5</v>
      </c>
      <c r="D11" s="119">
        <v>3.8</v>
      </c>
      <c r="E11" s="135">
        <f>+J11*K11+J12*K12</f>
        <v>0.41500000000000004</v>
      </c>
      <c r="F11" s="17" t="s">
        <v>14</v>
      </c>
      <c r="G11" s="32"/>
      <c r="H11" s="33">
        <v>44593</v>
      </c>
      <c r="I11" s="33">
        <v>44926</v>
      </c>
      <c r="J11" s="34">
        <v>0.5</v>
      </c>
      <c r="K11" s="35">
        <v>0.5</v>
      </c>
      <c r="L11" s="116"/>
    </row>
    <row r="12" spans="1:12" ht="42.75" customHeight="1" x14ac:dyDescent="0.25">
      <c r="A12" s="100"/>
      <c r="B12" s="112"/>
      <c r="C12" s="112"/>
      <c r="D12" s="120"/>
      <c r="E12" s="136"/>
      <c r="F12" s="2" t="s">
        <v>15</v>
      </c>
      <c r="G12" s="19"/>
      <c r="H12" s="9">
        <v>44593</v>
      </c>
      <c r="I12" s="33">
        <v>44926</v>
      </c>
      <c r="J12" s="14">
        <v>0.5</v>
      </c>
      <c r="K12" s="15">
        <v>0.33</v>
      </c>
      <c r="L12" s="118"/>
    </row>
    <row r="13" spans="1:12" ht="87" customHeight="1" x14ac:dyDescent="0.25">
      <c r="A13" s="137" t="s">
        <v>204</v>
      </c>
      <c r="B13" s="113">
        <v>1</v>
      </c>
      <c r="C13" s="115">
        <v>0.22500000000000001</v>
      </c>
      <c r="D13" s="119">
        <v>3</v>
      </c>
      <c r="E13" s="135">
        <f>+J13*K13+J14*K14+J15*K15</f>
        <v>0.72499999999999998</v>
      </c>
      <c r="F13" s="2" t="s">
        <v>197</v>
      </c>
      <c r="G13" s="19"/>
      <c r="H13" s="9">
        <v>44593</v>
      </c>
      <c r="I13" s="33">
        <v>44926</v>
      </c>
      <c r="J13" s="14">
        <v>0.5</v>
      </c>
      <c r="K13" s="15">
        <v>0.75</v>
      </c>
      <c r="L13" s="116"/>
    </row>
    <row r="14" spans="1:12" ht="30" x14ac:dyDescent="0.25">
      <c r="A14" s="138"/>
      <c r="B14" s="114"/>
      <c r="C14" s="114"/>
      <c r="D14" s="129"/>
      <c r="E14" s="140"/>
      <c r="F14" s="2" t="s">
        <v>21</v>
      </c>
      <c r="G14" s="19"/>
      <c r="H14" s="9">
        <v>44593</v>
      </c>
      <c r="I14" s="33">
        <v>44926</v>
      </c>
      <c r="J14" s="14">
        <v>0.25</v>
      </c>
      <c r="K14" s="15">
        <v>0.5</v>
      </c>
      <c r="L14" s="118"/>
    </row>
    <row r="15" spans="1:12" ht="90" x14ac:dyDescent="0.25">
      <c r="A15" s="139"/>
      <c r="B15" s="112"/>
      <c r="C15" s="112"/>
      <c r="D15" s="120"/>
      <c r="E15" s="136"/>
      <c r="F15" s="2" t="s">
        <v>22</v>
      </c>
      <c r="G15" s="19"/>
      <c r="H15" s="9">
        <v>44593</v>
      </c>
      <c r="I15" s="33">
        <v>44926</v>
      </c>
      <c r="J15" s="14">
        <v>0.25</v>
      </c>
      <c r="K15" s="15">
        <v>0.9</v>
      </c>
      <c r="L15" s="117"/>
    </row>
    <row r="16" spans="1:12" ht="30" x14ac:dyDescent="0.25">
      <c r="A16" s="137" t="s">
        <v>23</v>
      </c>
      <c r="B16" s="113">
        <v>1</v>
      </c>
      <c r="C16" s="113">
        <v>0.5</v>
      </c>
      <c r="D16" s="119">
        <v>3.33</v>
      </c>
      <c r="E16" s="121">
        <f>+J16*K16+J17*K17+J18*K18</f>
        <v>0.54800000000000004</v>
      </c>
      <c r="F16" s="2" t="s">
        <v>25</v>
      </c>
      <c r="G16" s="19"/>
      <c r="H16" s="9">
        <v>44562</v>
      </c>
      <c r="I16" s="9">
        <v>44910</v>
      </c>
      <c r="J16" s="14">
        <v>0.4</v>
      </c>
      <c r="K16" s="15">
        <v>0.5</v>
      </c>
      <c r="L16" s="116"/>
    </row>
    <row r="17" spans="1:12" ht="30" x14ac:dyDescent="0.25">
      <c r="A17" s="138"/>
      <c r="B17" s="114"/>
      <c r="C17" s="114"/>
      <c r="D17" s="129"/>
      <c r="E17" s="130"/>
      <c r="F17" s="2" t="s">
        <v>26</v>
      </c>
      <c r="G17" s="19"/>
      <c r="H17" s="9">
        <v>44576</v>
      </c>
      <c r="I17" s="9">
        <v>44834</v>
      </c>
      <c r="J17" s="14">
        <v>0.3</v>
      </c>
      <c r="K17" s="15">
        <v>0.66</v>
      </c>
      <c r="L17" s="117"/>
    </row>
    <row r="18" spans="1:12" ht="45" x14ac:dyDescent="0.25">
      <c r="A18" s="139"/>
      <c r="B18" s="112"/>
      <c r="C18" s="112"/>
      <c r="D18" s="120"/>
      <c r="E18" s="122"/>
      <c r="F18" s="2" t="s">
        <v>27</v>
      </c>
      <c r="G18" s="19"/>
      <c r="H18" s="9">
        <v>44576</v>
      </c>
      <c r="I18" s="9">
        <v>44910</v>
      </c>
      <c r="J18" s="14">
        <v>0.3</v>
      </c>
      <c r="K18" s="15">
        <v>0.5</v>
      </c>
      <c r="L18" s="16"/>
    </row>
    <row r="19" spans="1:12" ht="15" customHeight="1" x14ac:dyDescent="0.25">
      <c r="A19" s="137" t="s">
        <v>28</v>
      </c>
      <c r="B19" s="113">
        <v>1</v>
      </c>
      <c r="C19" s="113">
        <v>0.57999999999999996</v>
      </c>
      <c r="D19" s="119">
        <v>3</v>
      </c>
      <c r="E19" s="121">
        <f>+J19*K19+J20*K20+J21*K21</f>
        <v>0.6</v>
      </c>
      <c r="F19" s="2" t="s">
        <v>29</v>
      </c>
      <c r="G19" s="19"/>
      <c r="H19" s="9">
        <v>44682</v>
      </c>
      <c r="I19" s="9">
        <v>44926</v>
      </c>
      <c r="J19" s="14">
        <v>0.4</v>
      </c>
      <c r="K19" s="15">
        <v>0.5</v>
      </c>
      <c r="L19" s="116"/>
    </row>
    <row r="20" spans="1:12" x14ac:dyDescent="0.25">
      <c r="A20" s="138"/>
      <c r="B20" s="114"/>
      <c r="C20" s="114"/>
      <c r="D20" s="129"/>
      <c r="E20" s="130"/>
      <c r="F20" s="2" t="s">
        <v>30</v>
      </c>
      <c r="G20" s="19"/>
      <c r="H20" s="9">
        <v>44565</v>
      </c>
      <c r="I20" s="9">
        <v>44926</v>
      </c>
      <c r="J20" s="14">
        <v>0.4</v>
      </c>
      <c r="K20" s="15">
        <v>0.75</v>
      </c>
      <c r="L20" s="118"/>
    </row>
    <row r="21" spans="1:12" ht="30" x14ac:dyDescent="0.25">
      <c r="A21" s="139"/>
      <c r="B21" s="112"/>
      <c r="C21" s="112"/>
      <c r="D21" s="120"/>
      <c r="E21" s="122"/>
      <c r="F21" s="2" t="s">
        <v>31</v>
      </c>
      <c r="G21" s="19"/>
      <c r="H21" s="9">
        <v>44565</v>
      </c>
      <c r="I21" s="9">
        <v>44926</v>
      </c>
      <c r="J21" s="14">
        <v>0.2</v>
      </c>
      <c r="K21" s="15">
        <v>0.5</v>
      </c>
      <c r="L21" s="117"/>
    </row>
    <row r="22" spans="1:12" ht="30" customHeight="1" x14ac:dyDescent="0.25">
      <c r="A22" s="137" t="s">
        <v>205</v>
      </c>
      <c r="B22" s="113">
        <v>1</v>
      </c>
      <c r="C22" s="113">
        <v>0.2</v>
      </c>
      <c r="D22" s="119">
        <v>3</v>
      </c>
      <c r="E22" s="121">
        <f>+J22*K22+J23*K23+J24*K24+J25*K25+J26*K26</f>
        <v>0.57000000000000006</v>
      </c>
      <c r="F22" s="2" t="s">
        <v>33</v>
      </c>
      <c r="G22" s="19"/>
      <c r="H22" s="9">
        <v>44593</v>
      </c>
      <c r="I22" s="9">
        <v>44926</v>
      </c>
      <c r="J22" s="14">
        <v>0.2</v>
      </c>
      <c r="K22" s="15">
        <v>0.5</v>
      </c>
      <c r="L22" s="116"/>
    </row>
    <row r="23" spans="1:12" ht="20.25" customHeight="1" x14ac:dyDescent="0.25">
      <c r="A23" s="138"/>
      <c r="B23" s="114"/>
      <c r="C23" s="114"/>
      <c r="D23" s="129"/>
      <c r="E23" s="130"/>
      <c r="F23" s="2" t="s">
        <v>34</v>
      </c>
      <c r="G23" s="19"/>
      <c r="H23" s="9">
        <v>44562</v>
      </c>
      <c r="I23" s="9">
        <v>44926</v>
      </c>
      <c r="J23" s="14">
        <v>0.2</v>
      </c>
      <c r="K23" s="15">
        <v>0.5</v>
      </c>
      <c r="L23" s="118"/>
    </row>
    <row r="24" spans="1:12" ht="30" x14ac:dyDescent="0.25">
      <c r="A24" s="138"/>
      <c r="B24" s="114"/>
      <c r="C24" s="114"/>
      <c r="D24" s="129"/>
      <c r="E24" s="130"/>
      <c r="F24" s="2" t="s">
        <v>35</v>
      </c>
      <c r="G24" s="19"/>
      <c r="H24" s="9">
        <v>44652</v>
      </c>
      <c r="I24" s="9">
        <v>44926</v>
      </c>
      <c r="J24" s="14">
        <v>0.3</v>
      </c>
      <c r="K24" s="15">
        <v>0.9</v>
      </c>
      <c r="L24" s="118"/>
    </row>
    <row r="25" spans="1:12" ht="45" x14ac:dyDescent="0.25">
      <c r="A25" s="138"/>
      <c r="B25" s="114"/>
      <c r="C25" s="114"/>
      <c r="D25" s="129"/>
      <c r="E25" s="130"/>
      <c r="F25" s="2" t="s">
        <v>36</v>
      </c>
      <c r="G25" s="19"/>
      <c r="H25" s="9">
        <v>44652</v>
      </c>
      <c r="I25" s="9">
        <v>44926</v>
      </c>
      <c r="J25" s="14">
        <v>0.2</v>
      </c>
      <c r="K25" s="15">
        <v>0.5</v>
      </c>
      <c r="L25" s="118"/>
    </row>
    <row r="26" spans="1:12" ht="30" x14ac:dyDescent="0.25">
      <c r="A26" s="139"/>
      <c r="B26" s="112"/>
      <c r="C26" s="112"/>
      <c r="D26" s="120"/>
      <c r="E26" s="122"/>
      <c r="F26" s="2" t="s">
        <v>193</v>
      </c>
      <c r="G26" s="19"/>
      <c r="H26" s="9">
        <v>44865</v>
      </c>
      <c r="I26" s="9">
        <v>44926</v>
      </c>
      <c r="J26" s="14">
        <v>0.1</v>
      </c>
      <c r="K26" s="15"/>
      <c r="L26" s="117"/>
    </row>
    <row r="27" spans="1:12" ht="60" x14ac:dyDescent="0.25">
      <c r="A27" s="137" t="s">
        <v>37</v>
      </c>
      <c r="B27" s="143">
        <v>0.8</v>
      </c>
      <c r="C27" s="123">
        <v>0.72460000000000002</v>
      </c>
      <c r="D27" s="119">
        <v>3.3</v>
      </c>
      <c r="E27" s="121">
        <f>+J27*K27+J28*K28+J29*K29</f>
        <v>0.28200000000000003</v>
      </c>
      <c r="F27" s="28" t="s">
        <v>39</v>
      </c>
      <c r="G27" s="29"/>
      <c r="H27" s="9">
        <v>44652</v>
      </c>
      <c r="I27" s="9">
        <v>44926</v>
      </c>
      <c r="J27" s="14">
        <v>0.4</v>
      </c>
      <c r="K27" s="15">
        <v>0.33</v>
      </c>
      <c r="L27" s="116"/>
    </row>
    <row r="28" spans="1:12" ht="45" x14ac:dyDescent="0.25">
      <c r="A28" s="138"/>
      <c r="B28" s="124"/>
      <c r="C28" s="124"/>
      <c r="D28" s="129"/>
      <c r="E28" s="130"/>
      <c r="F28" s="2" t="s">
        <v>40</v>
      </c>
      <c r="G28" s="19"/>
      <c r="H28" s="9">
        <v>44562</v>
      </c>
      <c r="I28" s="9">
        <v>44926</v>
      </c>
      <c r="J28" s="14">
        <v>0.3</v>
      </c>
      <c r="K28" s="15">
        <v>0.5</v>
      </c>
      <c r="L28" s="118"/>
    </row>
    <row r="29" spans="1:12" ht="60" x14ac:dyDescent="0.25">
      <c r="A29" s="139"/>
      <c r="B29" s="125"/>
      <c r="C29" s="125"/>
      <c r="D29" s="120"/>
      <c r="E29" s="122"/>
      <c r="F29" s="2" t="s">
        <v>41</v>
      </c>
      <c r="G29" s="19"/>
      <c r="H29" s="9">
        <v>44866</v>
      </c>
      <c r="I29" s="9">
        <v>44926</v>
      </c>
      <c r="J29" s="14">
        <v>0.3</v>
      </c>
      <c r="K29" s="12">
        <v>0</v>
      </c>
      <c r="L29" s="118"/>
    </row>
    <row r="30" spans="1:12" ht="45" x14ac:dyDescent="0.25">
      <c r="A30" s="141" t="s">
        <v>206</v>
      </c>
      <c r="B30" s="111">
        <v>2</v>
      </c>
      <c r="C30" s="111">
        <v>0</v>
      </c>
      <c r="D30" s="119">
        <v>3.33</v>
      </c>
      <c r="E30" s="121">
        <f>+J30*K30+J31*K31</f>
        <v>0.5</v>
      </c>
      <c r="F30" s="2" t="s">
        <v>43</v>
      </c>
      <c r="G30" s="19"/>
      <c r="H30" s="9">
        <v>44562</v>
      </c>
      <c r="I30" s="9">
        <v>44742</v>
      </c>
      <c r="J30" s="14">
        <v>0.5</v>
      </c>
      <c r="K30" s="12">
        <v>1</v>
      </c>
      <c r="L30" s="116"/>
    </row>
    <row r="31" spans="1:12" ht="26.25" customHeight="1" x14ac:dyDescent="0.25">
      <c r="A31" s="142"/>
      <c r="B31" s="112"/>
      <c r="C31" s="112"/>
      <c r="D31" s="120"/>
      <c r="E31" s="122"/>
      <c r="F31" s="6" t="s">
        <v>44</v>
      </c>
      <c r="G31" s="20"/>
      <c r="H31" s="9">
        <v>44743</v>
      </c>
      <c r="I31" s="9">
        <v>44926</v>
      </c>
      <c r="J31" s="14">
        <v>0.5</v>
      </c>
      <c r="K31" s="12">
        <v>0</v>
      </c>
      <c r="L31" s="117"/>
    </row>
    <row r="32" spans="1:12" ht="30" x14ac:dyDescent="0.25">
      <c r="A32" s="137" t="s">
        <v>45</v>
      </c>
      <c r="B32" s="126">
        <v>400</v>
      </c>
      <c r="C32" s="126">
        <v>14.9</v>
      </c>
      <c r="D32" s="119">
        <v>3.33</v>
      </c>
      <c r="E32" s="121">
        <f>+J32*K32+J33*K33+J34*K34+J35*K35+J36*K36</f>
        <v>0.43800000000000006</v>
      </c>
      <c r="F32" s="28" t="s">
        <v>47</v>
      </c>
      <c r="G32" s="29"/>
      <c r="H32" s="9">
        <v>44562</v>
      </c>
      <c r="I32" s="9">
        <v>44926</v>
      </c>
      <c r="J32" s="14">
        <v>0.2</v>
      </c>
      <c r="K32" s="12">
        <v>0.49</v>
      </c>
      <c r="L32" s="116"/>
    </row>
    <row r="33" spans="1:12" ht="45" x14ac:dyDescent="0.25">
      <c r="A33" s="138"/>
      <c r="B33" s="124"/>
      <c r="C33" s="124"/>
      <c r="D33" s="129"/>
      <c r="E33" s="130"/>
      <c r="F33" s="2" t="s">
        <v>49</v>
      </c>
      <c r="G33" s="19"/>
      <c r="H33" s="9">
        <v>44562</v>
      </c>
      <c r="I33" s="9">
        <v>44895</v>
      </c>
      <c r="J33" s="14">
        <v>0.2</v>
      </c>
      <c r="K33" s="12">
        <v>0.35</v>
      </c>
      <c r="L33" s="118"/>
    </row>
    <row r="34" spans="1:12" ht="30" x14ac:dyDescent="0.25">
      <c r="A34" s="138"/>
      <c r="B34" s="124"/>
      <c r="C34" s="124"/>
      <c r="D34" s="129"/>
      <c r="E34" s="130"/>
      <c r="F34" s="2" t="s">
        <v>50</v>
      </c>
      <c r="G34" s="19"/>
      <c r="H34" s="9">
        <v>44562</v>
      </c>
      <c r="I34" s="9">
        <v>44926</v>
      </c>
      <c r="J34" s="14">
        <v>0.2</v>
      </c>
      <c r="K34" s="13">
        <v>0.1</v>
      </c>
      <c r="L34" s="118"/>
    </row>
    <row r="35" spans="1:12" ht="30" x14ac:dyDescent="0.25">
      <c r="A35" s="138"/>
      <c r="B35" s="124"/>
      <c r="C35" s="124"/>
      <c r="D35" s="129"/>
      <c r="E35" s="130"/>
      <c r="F35" s="2" t="s">
        <v>51</v>
      </c>
      <c r="G35" s="19"/>
      <c r="H35" s="9">
        <v>44562</v>
      </c>
      <c r="I35" s="9">
        <v>44926</v>
      </c>
      <c r="J35" s="14">
        <v>0.2</v>
      </c>
      <c r="K35" s="12">
        <v>0.5</v>
      </c>
      <c r="L35" s="118"/>
    </row>
    <row r="36" spans="1:12" ht="45" x14ac:dyDescent="0.25">
      <c r="A36" s="139"/>
      <c r="B36" s="125"/>
      <c r="C36" s="125"/>
      <c r="D36" s="120"/>
      <c r="E36" s="122"/>
      <c r="F36" s="2" t="s">
        <v>52</v>
      </c>
      <c r="G36" s="19"/>
      <c r="H36" s="9">
        <v>44562</v>
      </c>
      <c r="I36" s="9">
        <v>44926</v>
      </c>
      <c r="J36" s="14">
        <v>0.2</v>
      </c>
      <c r="K36" s="12">
        <v>0.75</v>
      </c>
      <c r="L36" s="117"/>
    </row>
    <row r="37" spans="1:12" ht="90" x14ac:dyDescent="0.25">
      <c r="A37" s="4" t="s">
        <v>53</v>
      </c>
      <c r="B37" s="40">
        <v>1</v>
      </c>
      <c r="C37" s="40">
        <v>0</v>
      </c>
      <c r="D37" s="5">
        <v>3.33</v>
      </c>
      <c r="E37" s="11">
        <f>+J37*K37</f>
        <v>0.66</v>
      </c>
      <c r="F37" s="6" t="s">
        <v>54</v>
      </c>
      <c r="G37" s="21">
        <v>43800000</v>
      </c>
      <c r="H37" s="9">
        <v>44593</v>
      </c>
      <c r="I37" s="9">
        <v>44834</v>
      </c>
      <c r="J37" s="14">
        <v>1</v>
      </c>
      <c r="K37" s="12">
        <v>0.66</v>
      </c>
      <c r="L37" s="16"/>
    </row>
    <row r="38" spans="1:12" ht="90" x14ac:dyDescent="0.25">
      <c r="A38" s="137" t="s">
        <v>55</v>
      </c>
      <c r="B38" s="115">
        <v>6.1400000000000003E-2</v>
      </c>
      <c r="C38" s="115">
        <v>2.9499999999999998E-2</v>
      </c>
      <c r="D38" s="119">
        <v>3</v>
      </c>
      <c r="E38" s="121">
        <f>+J38*K38+J39*K39+J40*K40</f>
        <v>0.53734000000000004</v>
      </c>
      <c r="F38" s="2" t="s">
        <v>57</v>
      </c>
      <c r="G38" s="19"/>
      <c r="H38" s="9">
        <v>44562</v>
      </c>
      <c r="I38" s="9">
        <v>44592</v>
      </c>
      <c r="J38" s="14">
        <v>0.2</v>
      </c>
      <c r="K38" s="12">
        <v>1</v>
      </c>
      <c r="L38" s="116"/>
    </row>
    <row r="39" spans="1:12" ht="30" x14ac:dyDescent="0.25">
      <c r="A39" s="138"/>
      <c r="B39" s="114"/>
      <c r="C39" s="114"/>
      <c r="D39" s="129"/>
      <c r="E39" s="130"/>
      <c r="F39" s="2" t="s">
        <v>58</v>
      </c>
      <c r="G39" s="19">
        <v>80000000</v>
      </c>
      <c r="H39" s="9">
        <v>44593</v>
      </c>
      <c r="I39" s="9">
        <v>44926</v>
      </c>
      <c r="J39" s="14">
        <v>0.6</v>
      </c>
      <c r="K39" s="12">
        <v>0.47889999999999999</v>
      </c>
      <c r="L39" s="118"/>
    </row>
    <row r="40" spans="1:12" ht="45" x14ac:dyDescent="0.25">
      <c r="A40" s="139"/>
      <c r="B40" s="114"/>
      <c r="C40" s="112"/>
      <c r="D40" s="120"/>
      <c r="E40" s="122"/>
      <c r="F40" s="2" t="s">
        <v>60</v>
      </c>
      <c r="G40" s="19"/>
      <c r="H40" s="9">
        <v>44896</v>
      </c>
      <c r="I40" s="9">
        <v>44926</v>
      </c>
      <c r="J40" s="14">
        <v>0.2</v>
      </c>
      <c r="K40" s="12">
        <v>0.25</v>
      </c>
      <c r="L40" s="117"/>
    </row>
    <row r="41" spans="1:12" ht="45" x14ac:dyDescent="0.25">
      <c r="A41" s="144" t="s">
        <v>207</v>
      </c>
      <c r="B41" s="109">
        <v>6</v>
      </c>
      <c r="C41" s="147">
        <v>0</v>
      </c>
      <c r="D41" s="119">
        <v>3.33</v>
      </c>
      <c r="E41" s="121">
        <f>+J41*K41+J42*K42+J43*K43</f>
        <v>0.25</v>
      </c>
      <c r="F41" s="2" t="s">
        <v>63</v>
      </c>
      <c r="G41" s="22"/>
      <c r="H41" s="9">
        <v>44562</v>
      </c>
      <c r="I41" s="9">
        <v>44803</v>
      </c>
      <c r="J41" s="14">
        <v>0.25</v>
      </c>
      <c r="K41" s="12">
        <v>1</v>
      </c>
      <c r="L41" s="116"/>
    </row>
    <row r="42" spans="1:12" ht="30" x14ac:dyDescent="0.25">
      <c r="A42" s="145"/>
      <c r="B42" s="151"/>
      <c r="C42" s="148"/>
      <c r="D42" s="129"/>
      <c r="E42" s="130"/>
      <c r="F42" s="24" t="s">
        <v>64</v>
      </c>
      <c r="G42" s="26">
        <v>2850000000</v>
      </c>
      <c r="H42" s="25">
        <v>44743</v>
      </c>
      <c r="I42" s="9">
        <v>44865</v>
      </c>
      <c r="J42" s="14">
        <v>0.3</v>
      </c>
      <c r="K42" s="12">
        <v>0</v>
      </c>
      <c r="L42" s="118"/>
    </row>
    <row r="43" spans="1:12" ht="30" x14ac:dyDescent="0.25">
      <c r="A43" s="146"/>
      <c r="B43" s="110"/>
      <c r="C43" s="149"/>
      <c r="D43" s="120"/>
      <c r="E43" s="122"/>
      <c r="F43" s="2" t="s">
        <v>65</v>
      </c>
      <c r="G43" s="23"/>
      <c r="H43" s="9">
        <v>44773</v>
      </c>
      <c r="I43" s="9">
        <v>44926</v>
      </c>
      <c r="J43" s="14">
        <v>0.45</v>
      </c>
      <c r="K43" s="12">
        <v>0</v>
      </c>
      <c r="L43" s="117"/>
    </row>
    <row r="44" spans="1:12" ht="60" x14ac:dyDescent="0.25">
      <c r="A44" s="137" t="s">
        <v>66</v>
      </c>
      <c r="B44" s="150">
        <v>1</v>
      </c>
      <c r="C44" s="113">
        <v>0.5</v>
      </c>
      <c r="D44" s="119">
        <v>3</v>
      </c>
      <c r="E44" s="121">
        <f>+J44*K44+J45*K45+J46*K46</f>
        <v>0.53</v>
      </c>
      <c r="F44" s="2" t="s">
        <v>67</v>
      </c>
      <c r="G44" s="19"/>
      <c r="H44" s="9">
        <v>44652</v>
      </c>
      <c r="I44" s="9">
        <v>44926</v>
      </c>
      <c r="J44" s="14">
        <v>0.3</v>
      </c>
      <c r="K44" s="12">
        <v>0.6</v>
      </c>
      <c r="L44" s="116"/>
    </row>
    <row r="45" spans="1:12" ht="45" x14ac:dyDescent="0.25">
      <c r="A45" s="138"/>
      <c r="B45" s="114"/>
      <c r="C45" s="114"/>
      <c r="D45" s="129"/>
      <c r="E45" s="130"/>
      <c r="F45" s="2" t="s">
        <v>68</v>
      </c>
      <c r="G45" s="19">
        <v>135600000</v>
      </c>
      <c r="H45" s="9">
        <v>44621</v>
      </c>
      <c r="I45" s="9">
        <v>44926</v>
      </c>
      <c r="J45" s="14">
        <v>0.4</v>
      </c>
      <c r="K45" s="12">
        <v>0.5</v>
      </c>
      <c r="L45" s="118"/>
    </row>
    <row r="46" spans="1:12" ht="30" x14ac:dyDescent="0.25">
      <c r="A46" s="139"/>
      <c r="B46" s="112"/>
      <c r="C46" s="112"/>
      <c r="D46" s="120"/>
      <c r="E46" s="122"/>
      <c r="F46" s="2" t="s">
        <v>69</v>
      </c>
      <c r="G46" s="19">
        <v>30400000</v>
      </c>
      <c r="H46" s="9">
        <v>44593</v>
      </c>
      <c r="I46" s="9">
        <v>44926</v>
      </c>
      <c r="J46" s="14">
        <v>0.3</v>
      </c>
      <c r="K46" s="12">
        <v>0.5</v>
      </c>
      <c r="L46" s="117"/>
    </row>
    <row r="47" spans="1:12" ht="60" x14ac:dyDescent="0.25">
      <c r="A47" s="137" t="s">
        <v>70</v>
      </c>
      <c r="B47" s="111">
        <v>2</v>
      </c>
      <c r="C47" s="111">
        <v>1</v>
      </c>
      <c r="D47" s="119">
        <v>3.33</v>
      </c>
      <c r="E47" s="121">
        <f>+J47*K47+J48*K48+J49*K49</f>
        <v>0.67500000000000004</v>
      </c>
      <c r="F47" s="2" t="s">
        <v>72</v>
      </c>
      <c r="G47" s="19">
        <v>172500000</v>
      </c>
      <c r="H47" s="9">
        <v>44652</v>
      </c>
      <c r="I47" s="9">
        <v>44803</v>
      </c>
      <c r="J47" s="14">
        <v>0.5</v>
      </c>
      <c r="K47" s="12">
        <v>0.75</v>
      </c>
      <c r="L47" s="116"/>
    </row>
    <row r="48" spans="1:12" ht="60" x14ac:dyDescent="0.25">
      <c r="A48" s="138"/>
      <c r="B48" s="114"/>
      <c r="C48" s="114"/>
      <c r="D48" s="129"/>
      <c r="E48" s="130"/>
      <c r="F48" s="2" t="s">
        <v>73</v>
      </c>
      <c r="G48" s="19"/>
      <c r="H48" s="9">
        <v>44576</v>
      </c>
      <c r="I48" s="9">
        <v>44742</v>
      </c>
      <c r="J48" s="14">
        <v>0.3</v>
      </c>
      <c r="K48" s="12">
        <v>1</v>
      </c>
      <c r="L48" s="118"/>
    </row>
    <row r="49" spans="1:14" ht="45" x14ac:dyDescent="0.25">
      <c r="A49" s="139"/>
      <c r="B49" s="112"/>
      <c r="C49" s="112"/>
      <c r="D49" s="120"/>
      <c r="E49" s="122"/>
      <c r="F49" s="2" t="s">
        <v>74</v>
      </c>
      <c r="G49" s="19"/>
      <c r="H49" s="9">
        <v>44743</v>
      </c>
      <c r="I49" s="9">
        <v>44926</v>
      </c>
      <c r="J49" s="14">
        <v>0.2</v>
      </c>
      <c r="K49" s="12">
        <v>0</v>
      </c>
      <c r="L49" s="117"/>
    </row>
    <row r="50" spans="1:14" ht="45" x14ac:dyDescent="0.25">
      <c r="A50" s="137" t="s">
        <v>75</v>
      </c>
      <c r="B50" s="113">
        <v>0.87</v>
      </c>
      <c r="C50" s="115">
        <v>0.29680000000000001</v>
      </c>
      <c r="D50" s="119">
        <v>4</v>
      </c>
      <c r="E50" s="121">
        <f>+J50*K50+J51*K51+J52*K52+J53*K53+J54*K54</f>
        <v>0.29499999999999998</v>
      </c>
      <c r="F50" s="2" t="s">
        <v>77</v>
      </c>
      <c r="G50" s="19"/>
      <c r="H50" s="9">
        <v>44713</v>
      </c>
      <c r="I50" s="9">
        <v>44926</v>
      </c>
      <c r="J50" s="14">
        <v>0.15</v>
      </c>
      <c r="K50" s="12">
        <v>0.25</v>
      </c>
      <c r="L50" s="134"/>
    </row>
    <row r="51" spans="1:14" ht="60" x14ac:dyDescent="0.25">
      <c r="A51" s="138"/>
      <c r="B51" s="114"/>
      <c r="C51" s="114"/>
      <c r="D51" s="129"/>
      <c r="E51" s="130"/>
      <c r="F51" s="2" t="s">
        <v>78</v>
      </c>
      <c r="G51" s="19"/>
      <c r="H51" s="9">
        <v>44562</v>
      </c>
      <c r="I51" s="9">
        <v>44926</v>
      </c>
      <c r="J51" s="14">
        <v>0.1</v>
      </c>
      <c r="K51" s="12">
        <v>0.5</v>
      </c>
      <c r="L51" s="118"/>
    </row>
    <row r="52" spans="1:14" ht="60" x14ac:dyDescent="0.25">
      <c r="A52" s="138"/>
      <c r="B52" s="114"/>
      <c r="C52" s="114"/>
      <c r="D52" s="129"/>
      <c r="E52" s="130"/>
      <c r="F52" s="2" t="s">
        <v>79</v>
      </c>
      <c r="G52" s="19"/>
      <c r="H52" s="9">
        <v>44713</v>
      </c>
      <c r="I52" s="9">
        <v>44926</v>
      </c>
      <c r="J52" s="14">
        <v>0.15</v>
      </c>
      <c r="K52" s="12">
        <v>0.25</v>
      </c>
      <c r="L52" s="118"/>
    </row>
    <row r="53" spans="1:14" ht="45" x14ac:dyDescent="0.25">
      <c r="A53" s="138"/>
      <c r="B53" s="114"/>
      <c r="C53" s="114"/>
      <c r="D53" s="129"/>
      <c r="E53" s="130"/>
      <c r="F53" s="2" t="s">
        <v>80</v>
      </c>
      <c r="G53" s="19">
        <v>82818044550</v>
      </c>
      <c r="H53" s="9">
        <v>44562</v>
      </c>
      <c r="I53" s="9">
        <v>44926</v>
      </c>
      <c r="J53" s="14">
        <v>0.4</v>
      </c>
      <c r="K53" s="12">
        <v>0.3</v>
      </c>
      <c r="L53" s="118"/>
    </row>
    <row r="54" spans="1:14" ht="45" x14ac:dyDescent="0.25">
      <c r="A54" s="139"/>
      <c r="B54" s="112"/>
      <c r="C54" s="112"/>
      <c r="D54" s="120"/>
      <c r="E54" s="122"/>
      <c r="F54" s="2" t="s">
        <v>81</v>
      </c>
      <c r="G54" s="19"/>
      <c r="H54" s="9">
        <v>44713</v>
      </c>
      <c r="I54" s="9">
        <v>44926</v>
      </c>
      <c r="J54" s="14">
        <v>0.2</v>
      </c>
      <c r="K54" s="12">
        <v>0.25</v>
      </c>
      <c r="L54" s="117"/>
    </row>
    <row r="55" spans="1:14" ht="45" x14ac:dyDescent="0.25">
      <c r="A55" s="2" t="s">
        <v>82</v>
      </c>
      <c r="B55" s="41">
        <v>3</v>
      </c>
      <c r="C55" s="41">
        <v>0</v>
      </c>
      <c r="D55" s="5">
        <v>3.8</v>
      </c>
      <c r="E55" s="11">
        <f>+J55*K55</f>
        <v>0.33329999999999999</v>
      </c>
      <c r="F55" s="2" t="s">
        <v>83</v>
      </c>
      <c r="G55" s="19"/>
      <c r="H55" s="9">
        <v>44621</v>
      </c>
      <c r="I55" s="9">
        <v>44926</v>
      </c>
      <c r="J55" s="14">
        <v>1</v>
      </c>
      <c r="K55" s="12">
        <v>0.33329999999999999</v>
      </c>
      <c r="L55" s="16"/>
    </row>
    <row r="56" spans="1:14" ht="60" x14ac:dyDescent="0.25">
      <c r="A56" s="144" t="s">
        <v>208</v>
      </c>
      <c r="B56" s="109">
        <v>12</v>
      </c>
      <c r="C56" s="109">
        <v>3</v>
      </c>
      <c r="D56" s="152">
        <v>2.69</v>
      </c>
      <c r="E56" s="121">
        <f>+J56*K56+J57*K57+J58*K58</f>
        <v>0.5</v>
      </c>
      <c r="F56" s="2" t="s">
        <v>85</v>
      </c>
      <c r="G56" s="19"/>
      <c r="H56" s="9">
        <v>44562</v>
      </c>
      <c r="I56" s="9">
        <v>44926</v>
      </c>
      <c r="J56" s="14">
        <v>0.3</v>
      </c>
      <c r="K56" s="12">
        <v>0.5</v>
      </c>
      <c r="L56" s="116"/>
    </row>
    <row r="57" spans="1:14" ht="30" x14ac:dyDescent="0.25">
      <c r="A57" s="145"/>
      <c r="B57" s="110"/>
      <c r="C57" s="110"/>
      <c r="D57" s="153"/>
      <c r="E57" s="130"/>
      <c r="F57" s="2" t="s">
        <v>86</v>
      </c>
      <c r="G57" s="19"/>
      <c r="H57" s="9">
        <v>44562</v>
      </c>
      <c r="I57" s="9">
        <v>44926</v>
      </c>
      <c r="J57" s="14">
        <v>0.1</v>
      </c>
      <c r="K57" s="12">
        <v>0.5</v>
      </c>
      <c r="L57" s="118"/>
    </row>
    <row r="58" spans="1:14" ht="75" x14ac:dyDescent="0.25">
      <c r="A58" s="146"/>
      <c r="B58" s="38">
        <v>8</v>
      </c>
      <c r="C58" s="39">
        <v>1</v>
      </c>
      <c r="D58" s="120"/>
      <c r="E58" s="122"/>
      <c r="F58" s="2" t="s">
        <v>87</v>
      </c>
      <c r="G58" s="19"/>
      <c r="H58" s="9">
        <v>44562</v>
      </c>
      <c r="I58" s="9">
        <v>44926</v>
      </c>
      <c r="J58" s="14">
        <v>0.6</v>
      </c>
      <c r="K58" s="12">
        <v>0.5</v>
      </c>
      <c r="L58" s="117"/>
    </row>
    <row r="59" spans="1:14" ht="30" x14ac:dyDescent="0.25">
      <c r="A59" s="137" t="s">
        <v>209</v>
      </c>
      <c r="B59" s="114">
        <v>12</v>
      </c>
      <c r="C59" s="111">
        <v>0</v>
      </c>
      <c r="D59" s="119">
        <v>3.8</v>
      </c>
      <c r="E59" s="121">
        <f>+J59*K59+J60*K60</f>
        <v>0.42499999999999999</v>
      </c>
      <c r="F59" s="2" t="s">
        <v>90</v>
      </c>
      <c r="G59" s="42">
        <v>700000000</v>
      </c>
      <c r="H59" s="9">
        <v>44621</v>
      </c>
      <c r="I59" s="9">
        <v>44926</v>
      </c>
      <c r="J59" s="14">
        <v>0.5</v>
      </c>
      <c r="K59" s="12">
        <v>0.5</v>
      </c>
      <c r="L59" s="116"/>
      <c r="N59">
        <f>+J59*K59</f>
        <v>0.25</v>
      </c>
    </row>
    <row r="60" spans="1:14" ht="27" customHeight="1" x14ac:dyDescent="0.25">
      <c r="A60" s="139"/>
      <c r="B60" s="112"/>
      <c r="C60" s="112"/>
      <c r="D60" s="120"/>
      <c r="E60" s="122"/>
      <c r="F60" s="2" t="s">
        <v>190</v>
      </c>
      <c r="G60" s="32"/>
      <c r="H60" s="9">
        <v>44621</v>
      </c>
      <c r="I60" s="9">
        <v>44926</v>
      </c>
      <c r="J60" s="14">
        <v>0.5</v>
      </c>
      <c r="K60" s="12">
        <v>0.35</v>
      </c>
      <c r="L60" s="117"/>
      <c r="N60">
        <f>+J60*K60</f>
        <v>0.17499999999999999</v>
      </c>
    </row>
    <row r="61" spans="1:14" ht="30" x14ac:dyDescent="0.25">
      <c r="A61" s="137" t="s">
        <v>92</v>
      </c>
      <c r="B61" s="111">
        <v>5</v>
      </c>
      <c r="C61" s="111">
        <v>3</v>
      </c>
      <c r="D61" s="119">
        <v>3.8</v>
      </c>
      <c r="E61" s="121">
        <f>+J61*K61+J62*K62</f>
        <v>0.52500000000000002</v>
      </c>
      <c r="F61" s="2" t="s">
        <v>94</v>
      </c>
      <c r="G61" s="127">
        <v>700000000</v>
      </c>
      <c r="H61" s="9">
        <v>44562</v>
      </c>
      <c r="I61" s="9">
        <v>44926</v>
      </c>
      <c r="J61" s="14">
        <v>0.5</v>
      </c>
      <c r="K61" s="12">
        <v>0.8</v>
      </c>
      <c r="L61" s="116"/>
    </row>
    <row r="62" spans="1:14" ht="45" x14ac:dyDescent="0.25">
      <c r="A62" s="139"/>
      <c r="B62" s="112"/>
      <c r="C62" s="112"/>
      <c r="D62" s="120"/>
      <c r="E62" s="122"/>
      <c r="F62" s="2" t="s">
        <v>95</v>
      </c>
      <c r="G62" s="128"/>
      <c r="H62" s="9">
        <v>44562</v>
      </c>
      <c r="I62" s="9">
        <v>44926</v>
      </c>
      <c r="J62" s="14">
        <v>0.5</v>
      </c>
      <c r="K62" s="12">
        <v>0.25</v>
      </c>
      <c r="L62" s="117"/>
    </row>
    <row r="63" spans="1:14" ht="30" x14ac:dyDescent="0.25">
      <c r="A63" s="137" t="s">
        <v>210</v>
      </c>
      <c r="B63" s="111">
        <v>2</v>
      </c>
      <c r="C63" s="111">
        <v>1</v>
      </c>
      <c r="D63" s="119">
        <v>6</v>
      </c>
      <c r="E63" s="121">
        <f>+J63*K63+J64*K64</f>
        <v>0.45</v>
      </c>
      <c r="F63" s="2" t="s">
        <v>97</v>
      </c>
      <c r="G63" s="19"/>
      <c r="H63" s="9">
        <v>44713</v>
      </c>
      <c r="I63" s="9">
        <v>44926</v>
      </c>
      <c r="J63" s="14">
        <v>0.5</v>
      </c>
      <c r="K63" s="12">
        <v>0.9</v>
      </c>
      <c r="L63" s="116"/>
    </row>
    <row r="64" spans="1:14" ht="45" x14ac:dyDescent="0.25">
      <c r="A64" s="139"/>
      <c r="B64" s="112"/>
      <c r="C64" s="112"/>
      <c r="D64" s="120"/>
      <c r="E64" s="122"/>
      <c r="F64" s="2" t="s">
        <v>98</v>
      </c>
      <c r="G64" s="19"/>
      <c r="H64" s="9">
        <v>44713</v>
      </c>
      <c r="I64" s="9">
        <v>44926</v>
      </c>
      <c r="J64" s="14">
        <v>0.5</v>
      </c>
      <c r="K64" s="12">
        <v>0</v>
      </c>
      <c r="L64" s="117"/>
    </row>
    <row r="65" spans="1:12" ht="30" x14ac:dyDescent="0.25">
      <c r="A65" s="137" t="s">
        <v>99</v>
      </c>
      <c r="B65" s="111">
        <v>5</v>
      </c>
      <c r="C65" s="111">
        <v>0</v>
      </c>
      <c r="D65" s="119">
        <v>6</v>
      </c>
      <c r="E65" s="121">
        <f>+J65*K65+J66*K66</f>
        <v>0.16664999999999999</v>
      </c>
      <c r="F65" s="2" t="s">
        <v>101</v>
      </c>
      <c r="G65" s="19"/>
      <c r="H65" s="9">
        <v>44652</v>
      </c>
      <c r="I65" s="9">
        <v>44926</v>
      </c>
      <c r="J65" s="14">
        <v>0.5</v>
      </c>
      <c r="K65" s="12">
        <v>0.33329999999999999</v>
      </c>
      <c r="L65" s="116"/>
    </row>
    <row r="66" spans="1:12" x14ac:dyDescent="0.25">
      <c r="A66" s="139"/>
      <c r="B66" s="112"/>
      <c r="C66" s="112"/>
      <c r="D66" s="120"/>
      <c r="E66" s="122"/>
      <c r="F66" s="2" t="s">
        <v>102</v>
      </c>
      <c r="G66" s="19"/>
      <c r="H66" s="9">
        <v>44743</v>
      </c>
      <c r="I66" s="9">
        <v>44926</v>
      </c>
      <c r="J66" s="14">
        <v>0.5</v>
      </c>
      <c r="K66" s="12">
        <v>0</v>
      </c>
      <c r="L66" s="117"/>
    </row>
    <row r="67" spans="1:12" ht="39" customHeight="1" x14ac:dyDescent="0.25">
      <c r="A67" s="137" t="s">
        <v>103</v>
      </c>
      <c r="B67" s="111">
        <v>3</v>
      </c>
      <c r="C67" s="111">
        <v>0</v>
      </c>
      <c r="D67" s="119">
        <v>3.8</v>
      </c>
      <c r="E67" s="121">
        <f>+J67*K67+J68*K68</f>
        <v>0.32500000000000001</v>
      </c>
      <c r="F67" s="2" t="s">
        <v>105</v>
      </c>
      <c r="G67" s="19"/>
      <c r="H67" s="9">
        <v>44621</v>
      </c>
      <c r="I67" s="9">
        <v>44926</v>
      </c>
      <c r="J67" s="14">
        <v>0.5</v>
      </c>
      <c r="K67" s="12">
        <v>0.5</v>
      </c>
      <c r="L67" s="116"/>
    </row>
    <row r="68" spans="1:12" ht="58.5" customHeight="1" x14ac:dyDescent="0.25">
      <c r="A68" s="139"/>
      <c r="B68" s="112"/>
      <c r="C68" s="112"/>
      <c r="D68" s="120"/>
      <c r="E68" s="122"/>
      <c r="F68" s="2" t="s">
        <v>106</v>
      </c>
      <c r="G68" s="19"/>
      <c r="H68" s="9">
        <v>44621</v>
      </c>
      <c r="I68" s="9">
        <v>44926</v>
      </c>
      <c r="J68" s="14">
        <v>0.5</v>
      </c>
      <c r="K68" s="12">
        <v>0.15</v>
      </c>
      <c r="L68" s="117"/>
    </row>
    <row r="69" spans="1:12" x14ac:dyDescent="0.25">
      <c r="A69" s="98" t="s">
        <v>108</v>
      </c>
      <c r="B69" s="111">
        <v>6</v>
      </c>
      <c r="C69" s="111">
        <v>5</v>
      </c>
      <c r="D69" s="119">
        <v>6</v>
      </c>
      <c r="E69" s="121">
        <f>+J69*K69+J70*K70</f>
        <v>0.74665000000000004</v>
      </c>
      <c r="F69" s="2" t="s">
        <v>110</v>
      </c>
      <c r="G69" s="19">
        <v>291500000</v>
      </c>
      <c r="H69" s="9">
        <v>44652</v>
      </c>
      <c r="I69" s="9">
        <v>44926</v>
      </c>
      <c r="J69" s="14">
        <v>0.5</v>
      </c>
      <c r="K69" s="12">
        <v>0.83330000000000004</v>
      </c>
      <c r="L69" s="116"/>
    </row>
    <row r="70" spans="1:12" ht="63" customHeight="1" x14ac:dyDescent="0.25">
      <c r="A70" s="100"/>
      <c r="B70" s="112"/>
      <c r="C70" s="112"/>
      <c r="D70" s="120"/>
      <c r="E70" s="122"/>
      <c r="F70" s="2" t="s">
        <v>112</v>
      </c>
      <c r="G70" s="19"/>
      <c r="H70" s="9">
        <v>44652</v>
      </c>
      <c r="I70" s="9">
        <v>44926</v>
      </c>
      <c r="J70" s="14">
        <v>0.5</v>
      </c>
      <c r="K70" s="12">
        <v>0.66</v>
      </c>
      <c r="L70" s="117"/>
    </row>
    <row r="71" spans="1:12" ht="45" x14ac:dyDescent="0.25">
      <c r="A71" s="137" t="s">
        <v>113</v>
      </c>
      <c r="B71" s="113">
        <v>1</v>
      </c>
      <c r="C71" s="113">
        <v>0.62</v>
      </c>
      <c r="D71" s="119">
        <v>3</v>
      </c>
      <c r="E71" s="121">
        <f>+J71*K71+J72*K72+J73*K73</f>
        <v>0.66999999999999993</v>
      </c>
      <c r="F71" s="2" t="s">
        <v>115</v>
      </c>
      <c r="G71" s="19"/>
      <c r="H71" s="9">
        <v>44562</v>
      </c>
      <c r="I71" s="9">
        <v>44648</v>
      </c>
      <c r="J71" s="14">
        <v>0.3</v>
      </c>
      <c r="K71" s="12">
        <v>1</v>
      </c>
      <c r="L71" s="116"/>
    </row>
    <row r="72" spans="1:12" ht="45" x14ac:dyDescent="0.25">
      <c r="A72" s="138"/>
      <c r="B72" s="114"/>
      <c r="C72" s="114"/>
      <c r="D72" s="129"/>
      <c r="E72" s="130"/>
      <c r="F72" s="2" t="s">
        <v>116</v>
      </c>
      <c r="G72" s="19"/>
      <c r="H72" s="9">
        <v>44562</v>
      </c>
      <c r="I72" s="9">
        <v>44926</v>
      </c>
      <c r="J72" s="14">
        <v>0.5</v>
      </c>
      <c r="K72" s="12">
        <v>0.62</v>
      </c>
      <c r="L72" s="118"/>
    </row>
    <row r="73" spans="1:12" ht="45" x14ac:dyDescent="0.25">
      <c r="A73" s="139"/>
      <c r="B73" s="112"/>
      <c r="C73" s="112"/>
      <c r="D73" s="120"/>
      <c r="E73" s="122"/>
      <c r="F73" s="2" t="s">
        <v>117</v>
      </c>
      <c r="G73" s="19"/>
      <c r="H73" s="9">
        <v>44652</v>
      </c>
      <c r="I73" s="9">
        <v>44926</v>
      </c>
      <c r="J73" s="14">
        <v>0.2</v>
      </c>
      <c r="K73" s="12">
        <v>0.3</v>
      </c>
      <c r="L73" s="117"/>
    </row>
    <row r="74" spans="1:12" ht="45" x14ac:dyDescent="0.25">
      <c r="A74" s="137" t="s">
        <v>118</v>
      </c>
      <c r="B74" s="113">
        <v>1</v>
      </c>
      <c r="C74" s="113">
        <v>0.5</v>
      </c>
      <c r="D74" s="119">
        <v>3</v>
      </c>
      <c r="E74" s="121">
        <f>+J74*K74+J75*K75+J76*K76</f>
        <v>0.5</v>
      </c>
      <c r="F74" s="2" t="s">
        <v>119</v>
      </c>
      <c r="G74" s="19"/>
      <c r="H74" s="9">
        <v>44593</v>
      </c>
      <c r="I74" s="9">
        <v>44651</v>
      </c>
      <c r="J74" s="14">
        <v>0.2</v>
      </c>
      <c r="K74" s="12">
        <v>1</v>
      </c>
      <c r="L74" s="116"/>
    </row>
    <row r="75" spans="1:12" x14ac:dyDescent="0.25">
      <c r="A75" s="138"/>
      <c r="B75" s="114"/>
      <c r="C75" s="114"/>
      <c r="D75" s="129"/>
      <c r="E75" s="130"/>
      <c r="F75" s="2" t="s">
        <v>120</v>
      </c>
      <c r="G75" s="19"/>
      <c r="H75" s="9">
        <v>44652</v>
      </c>
      <c r="I75" s="9">
        <v>44742</v>
      </c>
      <c r="J75" s="14">
        <v>0.6</v>
      </c>
      <c r="K75" s="12">
        <v>0.5</v>
      </c>
      <c r="L75" s="118"/>
    </row>
    <row r="76" spans="1:12" ht="60" x14ac:dyDescent="0.25">
      <c r="A76" s="139"/>
      <c r="B76" s="112"/>
      <c r="C76" s="112"/>
      <c r="D76" s="120"/>
      <c r="E76" s="122"/>
      <c r="F76" s="2" t="s">
        <v>121</v>
      </c>
      <c r="G76" s="19"/>
      <c r="H76" s="9">
        <v>44743</v>
      </c>
      <c r="I76" s="9">
        <v>44926</v>
      </c>
      <c r="J76" s="14">
        <v>0.2</v>
      </c>
      <c r="K76" s="12">
        <v>0</v>
      </c>
      <c r="L76" s="117"/>
    </row>
    <row r="77" spans="1:12" ht="57" customHeight="1" x14ac:dyDescent="0.25">
      <c r="A77" s="154" t="s">
        <v>194</v>
      </c>
      <c r="B77" s="113">
        <v>1</v>
      </c>
      <c r="C77" s="115">
        <v>0.2167</v>
      </c>
      <c r="D77" s="119">
        <v>6</v>
      </c>
      <c r="E77" s="121">
        <f>+J77*K77+J78*K78+J79*K79+J80*K80</f>
        <v>0.23002</v>
      </c>
      <c r="F77" s="2" t="s">
        <v>123</v>
      </c>
      <c r="G77" s="19"/>
      <c r="H77" s="9">
        <v>44562</v>
      </c>
      <c r="I77" s="9">
        <v>44620</v>
      </c>
      <c r="J77" s="14">
        <v>0.05</v>
      </c>
      <c r="K77" s="12">
        <v>1</v>
      </c>
      <c r="L77" s="134"/>
    </row>
    <row r="78" spans="1:12" ht="49.5" customHeight="1" x14ac:dyDescent="0.25">
      <c r="A78" s="155"/>
      <c r="B78" s="114"/>
      <c r="C78" s="114"/>
      <c r="D78" s="129"/>
      <c r="E78" s="130"/>
      <c r="F78" s="2" t="s">
        <v>124</v>
      </c>
      <c r="G78" s="19"/>
      <c r="H78" s="9">
        <v>44562</v>
      </c>
      <c r="I78" s="9">
        <v>44926</v>
      </c>
      <c r="J78" s="14">
        <v>0.25</v>
      </c>
      <c r="K78" s="12">
        <v>0.1</v>
      </c>
      <c r="L78" s="118"/>
    </row>
    <row r="79" spans="1:12" ht="96.75" customHeight="1" x14ac:dyDescent="0.25">
      <c r="A79" s="155"/>
      <c r="B79" s="114"/>
      <c r="C79" s="114"/>
      <c r="D79" s="129"/>
      <c r="E79" s="130"/>
      <c r="F79" s="2" t="s">
        <v>125</v>
      </c>
      <c r="G79" s="19">
        <v>58080000</v>
      </c>
      <c r="H79" s="9">
        <v>44562</v>
      </c>
      <c r="I79" s="9">
        <v>44926</v>
      </c>
      <c r="J79" s="14">
        <v>0.6</v>
      </c>
      <c r="K79" s="12">
        <v>0.2167</v>
      </c>
      <c r="L79" s="118"/>
    </row>
    <row r="80" spans="1:12" ht="75.75" customHeight="1" x14ac:dyDescent="0.25">
      <c r="A80" s="156"/>
      <c r="B80" s="112"/>
      <c r="C80" s="112"/>
      <c r="D80" s="120"/>
      <c r="E80" s="122"/>
      <c r="F80" s="2" t="s">
        <v>127</v>
      </c>
      <c r="G80" s="19"/>
      <c r="H80" s="9">
        <v>44896</v>
      </c>
      <c r="I80" s="9">
        <v>44926</v>
      </c>
      <c r="J80" s="14">
        <v>0.1</v>
      </c>
      <c r="K80" s="12">
        <v>0.25</v>
      </c>
      <c r="L80" s="117"/>
    </row>
    <row r="81" spans="1:12" ht="45.75" customHeight="1" x14ac:dyDescent="0.25">
      <c r="A81" s="137" t="s">
        <v>128</v>
      </c>
      <c r="B81" s="113">
        <v>1</v>
      </c>
      <c r="C81" s="111">
        <v>40</v>
      </c>
      <c r="D81" s="119">
        <v>6</v>
      </c>
      <c r="E81" s="121">
        <f>+J81*K81+J82*K82+J83*K83+J84*K84+J85*K85+J86*K86+J87*K87</f>
        <v>0.52400000000000002</v>
      </c>
      <c r="F81" s="2" t="s">
        <v>130</v>
      </c>
      <c r="G81" s="19"/>
      <c r="H81" s="9">
        <v>44593</v>
      </c>
      <c r="I81" s="9">
        <v>44742</v>
      </c>
      <c r="J81" s="14">
        <v>0.05</v>
      </c>
      <c r="K81" s="12">
        <v>1</v>
      </c>
      <c r="L81" s="116"/>
    </row>
    <row r="82" spans="1:12" ht="45" x14ac:dyDescent="0.25">
      <c r="A82" s="138"/>
      <c r="B82" s="114"/>
      <c r="C82" s="114"/>
      <c r="D82" s="129"/>
      <c r="E82" s="130"/>
      <c r="F82" s="2" t="s">
        <v>131</v>
      </c>
      <c r="G82" s="19"/>
      <c r="H82" s="9">
        <v>44593</v>
      </c>
      <c r="I82" s="9">
        <v>44926</v>
      </c>
      <c r="J82" s="14">
        <v>0.05</v>
      </c>
      <c r="K82" s="12">
        <v>1</v>
      </c>
      <c r="L82" s="118"/>
    </row>
    <row r="83" spans="1:12" ht="30" x14ac:dyDescent="0.25">
      <c r="A83" s="138"/>
      <c r="B83" s="114"/>
      <c r="C83" s="114"/>
      <c r="D83" s="129"/>
      <c r="E83" s="130"/>
      <c r="F83" s="2" t="s">
        <v>132</v>
      </c>
      <c r="G83" s="19"/>
      <c r="H83" s="9">
        <v>44593</v>
      </c>
      <c r="I83" s="9">
        <v>44926</v>
      </c>
      <c r="J83" s="14">
        <v>0.1</v>
      </c>
      <c r="K83" s="12">
        <v>0.4</v>
      </c>
      <c r="L83" s="118"/>
    </row>
    <row r="84" spans="1:12" ht="30" x14ac:dyDescent="0.25">
      <c r="A84" s="138"/>
      <c r="B84" s="114"/>
      <c r="C84" s="114"/>
      <c r="D84" s="129"/>
      <c r="E84" s="130"/>
      <c r="F84" s="2" t="s">
        <v>133</v>
      </c>
      <c r="G84" s="19"/>
      <c r="H84" s="9">
        <v>44593</v>
      </c>
      <c r="I84" s="9">
        <v>44926</v>
      </c>
      <c r="J84" s="14">
        <v>0.2</v>
      </c>
      <c r="K84" s="12">
        <v>0.5</v>
      </c>
      <c r="L84" s="118"/>
    </row>
    <row r="85" spans="1:12" ht="30" x14ac:dyDescent="0.25">
      <c r="A85" s="138"/>
      <c r="B85" s="114"/>
      <c r="C85" s="114"/>
      <c r="D85" s="129"/>
      <c r="E85" s="130"/>
      <c r="F85" s="2" t="s">
        <v>134</v>
      </c>
      <c r="G85" s="19"/>
      <c r="H85" s="9">
        <v>44593</v>
      </c>
      <c r="I85" s="9">
        <v>44926</v>
      </c>
      <c r="J85" s="14">
        <v>0.2</v>
      </c>
      <c r="K85" s="12">
        <v>0.5</v>
      </c>
      <c r="L85" s="118"/>
    </row>
    <row r="86" spans="1:12" ht="45" x14ac:dyDescent="0.25">
      <c r="A86" s="138"/>
      <c r="B86" s="114"/>
      <c r="C86" s="114"/>
      <c r="D86" s="129"/>
      <c r="E86" s="130"/>
      <c r="F86" s="2" t="s">
        <v>135</v>
      </c>
      <c r="G86" s="19"/>
      <c r="H86" s="9">
        <v>44593</v>
      </c>
      <c r="I86" s="9">
        <v>44926</v>
      </c>
      <c r="J86" s="14">
        <v>0.2</v>
      </c>
      <c r="K86" s="12">
        <v>0.5</v>
      </c>
      <c r="L86" s="118"/>
    </row>
    <row r="87" spans="1:12" ht="45" x14ac:dyDescent="0.25">
      <c r="A87" s="139"/>
      <c r="B87" s="112"/>
      <c r="C87" s="112"/>
      <c r="D87" s="120"/>
      <c r="E87" s="122"/>
      <c r="F87" s="2" t="s">
        <v>136</v>
      </c>
      <c r="G87" s="19"/>
      <c r="H87" s="9">
        <v>44593</v>
      </c>
      <c r="I87" s="9">
        <v>44926</v>
      </c>
      <c r="J87" s="14">
        <v>0.2</v>
      </c>
      <c r="K87" s="12">
        <v>0.42</v>
      </c>
      <c r="L87" s="117"/>
    </row>
    <row r="90" spans="1:12" ht="189" customHeight="1" x14ac:dyDescent="0.25">
      <c r="A90" s="101" t="s">
        <v>211</v>
      </c>
      <c r="B90" s="101"/>
      <c r="C90" s="101"/>
      <c r="D90" s="101"/>
      <c r="E90" s="101"/>
      <c r="F90" s="101"/>
      <c r="G90" s="101"/>
      <c r="H90" s="101"/>
      <c r="I90" s="101"/>
      <c r="J90" s="101"/>
      <c r="K90" s="101"/>
      <c r="L90" s="101"/>
    </row>
  </sheetData>
  <mergeCells count="152">
    <mergeCell ref="L77:L80"/>
    <mergeCell ref="L81:L87"/>
    <mergeCell ref="L44:L46"/>
    <mergeCell ref="L47:L49"/>
    <mergeCell ref="L30:L31"/>
    <mergeCell ref="L32:L36"/>
    <mergeCell ref="L38:L40"/>
    <mergeCell ref="L41:L43"/>
    <mergeCell ref="A81:A87"/>
    <mergeCell ref="D81:D87"/>
    <mergeCell ref="E81:E87"/>
    <mergeCell ref="A74:A76"/>
    <mergeCell ref="D74:D76"/>
    <mergeCell ref="E74:E76"/>
    <mergeCell ref="A77:A80"/>
    <mergeCell ref="D77:D80"/>
    <mergeCell ref="E77:E80"/>
    <mergeCell ref="A69:A70"/>
    <mergeCell ref="D69:D70"/>
    <mergeCell ref="E69:E70"/>
    <mergeCell ref="A71:A73"/>
    <mergeCell ref="D71:D73"/>
    <mergeCell ref="E71:E73"/>
    <mergeCell ref="A65:A66"/>
    <mergeCell ref="A67:A68"/>
    <mergeCell ref="D67:D68"/>
    <mergeCell ref="E67:E68"/>
    <mergeCell ref="A61:A62"/>
    <mergeCell ref="D61:D62"/>
    <mergeCell ref="E61:E62"/>
    <mergeCell ref="A63:A64"/>
    <mergeCell ref="D63:D64"/>
    <mergeCell ref="E63:E64"/>
    <mergeCell ref="B61:B62"/>
    <mergeCell ref="C61:C62"/>
    <mergeCell ref="B63:B64"/>
    <mergeCell ref="C63:C64"/>
    <mergeCell ref="B65:B66"/>
    <mergeCell ref="C65:C66"/>
    <mergeCell ref="B67:B68"/>
    <mergeCell ref="C67:C68"/>
    <mergeCell ref="A56:A58"/>
    <mergeCell ref="D56:D58"/>
    <mergeCell ref="E56:E58"/>
    <mergeCell ref="A59:A60"/>
    <mergeCell ref="D59:D60"/>
    <mergeCell ref="E59:E60"/>
    <mergeCell ref="A47:A49"/>
    <mergeCell ref="D47:D49"/>
    <mergeCell ref="E47:E49"/>
    <mergeCell ref="A50:A54"/>
    <mergeCell ref="D50:D54"/>
    <mergeCell ref="E50:E54"/>
    <mergeCell ref="B47:B49"/>
    <mergeCell ref="C47:C49"/>
    <mergeCell ref="B50:B54"/>
    <mergeCell ref="C50:C54"/>
    <mergeCell ref="B59:B60"/>
    <mergeCell ref="C59:C60"/>
    <mergeCell ref="A41:A43"/>
    <mergeCell ref="D41:D43"/>
    <mergeCell ref="E41:E43"/>
    <mergeCell ref="A44:A46"/>
    <mergeCell ref="D44:D46"/>
    <mergeCell ref="E44:E46"/>
    <mergeCell ref="A32:A36"/>
    <mergeCell ref="D32:D36"/>
    <mergeCell ref="E32:E36"/>
    <mergeCell ref="A38:A40"/>
    <mergeCell ref="D38:D40"/>
    <mergeCell ref="E38:E40"/>
    <mergeCell ref="C41:C43"/>
    <mergeCell ref="B44:B46"/>
    <mergeCell ref="C44:C46"/>
    <mergeCell ref="B38:B40"/>
    <mergeCell ref="C38:C40"/>
    <mergeCell ref="B41:B43"/>
    <mergeCell ref="B32:B36"/>
    <mergeCell ref="A30:A31"/>
    <mergeCell ref="D30:D31"/>
    <mergeCell ref="E30:E31"/>
    <mergeCell ref="D22:D26"/>
    <mergeCell ref="E22:E26"/>
    <mergeCell ref="A19:A21"/>
    <mergeCell ref="D19:D21"/>
    <mergeCell ref="E19:E21"/>
    <mergeCell ref="B22:B26"/>
    <mergeCell ref="B27:B29"/>
    <mergeCell ref="B30:B31"/>
    <mergeCell ref="L74:L76"/>
    <mergeCell ref="A8:L8"/>
    <mergeCell ref="B9:C9"/>
    <mergeCell ref="L13:L15"/>
    <mergeCell ref="L11:L12"/>
    <mergeCell ref="L19:L21"/>
    <mergeCell ref="L22:L26"/>
    <mergeCell ref="L27:L29"/>
    <mergeCell ref="L16:L17"/>
    <mergeCell ref="L50:L54"/>
    <mergeCell ref="L56:L58"/>
    <mergeCell ref="L59:L60"/>
    <mergeCell ref="A11:A12"/>
    <mergeCell ref="D11:D12"/>
    <mergeCell ref="E11:E12"/>
    <mergeCell ref="A13:A15"/>
    <mergeCell ref="D13:D15"/>
    <mergeCell ref="E13:E15"/>
    <mergeCell ref="A16:A18"/>
    <mergeCell ref="D16:D18"/>
    <mergeCell ref="E16:E18"/>
    <mergeCell ref="A22:A26"/>
    <mergeCell ref="D9:E9"/>
    <mergeCell ref="A27:A29"/>
    <mergeCell ref="L63:L64"/>
    <mergeCell ref="L65:L66"/>
    <mergeCell ref="L67:L68"/>
    <mergeCell ref="L69:L70"/>
    <mergeCell ref="L71:L73"/>
    <mergeCell ref="D65:D66"/>
    <mergeCell ref="E65:E66"/>
    <mergeCell ref="C19:C21"/>
    <mergeCell ref="C22:C26"/>
    <mergeCell ref="C27:C29"/>
    <mergeCell ref="C30:C31"/>
    <mergeCell ref="C32:C36"/>
    <mergeCell ref="G61:G62"/>
    <mergeCell ref="D27:D29"/>
    <mergeCell ref="E27:E29"/>
    <mergeCell ref="A90:L90"/>
    <mergeCell ref="A9:A10"/>
    <mergeCell ref="F9:K9"/>
    <mergeCell ref="L9:L10"/>
    <mergeCell ref="B56:B57"/>
    <mergeCell ref="C56:C57"/>
    <mergeCell ref="B69:B70"/>
    <mergeCell ref="C69:C70"/>
    <mergeCell ref="C71:C73"/>
    <mergeCell ref="B71:B73"/>
    <mergeCell ref="B74:B76"/>
    <mergeCell ref="C74:C76"/>
    <mergeCell ref="B77:B80"/>
    <mergeCell ref="C77:C80"/>
    <mergeCell ref="C81:C87"/>
    <mergeCell ref="B81:B87"/>
    <mergeCell ref="B11:B12"/>
    <mergeCell ref="C11:C12"/>
    <mergeCell ref="B13:B15"/>
    <mergeCell ref="C13:C15"/>
    <mergeCell ref="B16:B18"/>
    <mergeCell ref="C16:C18"/>
    <mergeCell ref="B19:B21"/>
    <mergeCell ref="L61:L62"/>
  </mergeCells>
  <conditionalFormatting sqref="E11:E89 E91:E105">
    <cfRule type="cellIs" dxfId="38" priority="2" operator="between">
      <formula>0.7501</formula>
      <formula>1</formula>
    </cfRule>
    <cfRule type="cellIs" dxfId="37" priority="3" operator="between">
      <formula>0.001</formula>
      <formula>0.5</formula>
    </cfRule>
    <cfRule type="cellIs" dxfId="36" priority="4" operator="between">
      <formula>50%</formula>
      <formula>75%</formula>
    </cfRule>
  </conditionalFormatting>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4"/>
  <sheetViews>
    <sheetView showGridLines="0" topLeftCell="A9" workbookViewId="0">
      <pane xSplit="1" ySplit="3" topLeftCell="K24" activePane="bottomRight" state="frozen"/>
      <selection activeCell="A9" sqref="A9"/>
      <selection pane="topRight" activeCell="B9" sqref="B9"/>
      <selection pane="bottomLeft" activeCell="A12" sqref="A12"/>
      <selection pane="bottomRight" activeCell="N24" sqref="N24"/>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2.5703125" style="18" bestFit="1" customWidth="1"/>
    <col min="17" max="17" width="13" customWidth="1"/>
    <col min="18" max="18" width="10.7109375" bestFit="1" customWidth="1"/>
    <col min="19" max="19" width="5.5703125" bestFit="1" customWidth="1"/>
    <col min="20" max="20" width="8.1406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44"/>
      <c r="P10" s="44"/>
      <c r="Q10" s="44"/>
      <c r="R10" s="44"/>
      <c r="S10" s="44"/>
      <c r="T10" s="45"/>
      <c r="U10" s="181"/>
    </row>
    <row r="11" spans="1:21" ht="30" x14ac:dyDescent="0.25">
      <c r="A11" s="103"/>
      <c r="B11" s="43" t="s">
        <v>202</v>
      </c>
      <c r="C11" s="43" t="s">
        <v>218</v>
      </c>
      <c r="D11" s="43" t="s">
        <v>2</v>
      </c>
      <c r="E11" s="43" t="s">
        <v>218</v>
      </c>
      <c r="F11" s="43" t="s">
        <v>2</v>
      </c>
      <c r="G11" s="43" t="s">
        <v>218</v>
      </c>
      <c r="H11" s="43" t="s">
        <v>2</v>
      </c>
      <c r="I11" s="43" t="s">
        <v>218</v>
      </c>
      <c r="J11" s="43" t="s">
        <v>2</v>
      </c>
      <c r="K11" s="95" t="s">
        <v>220</v>
      </c>
      <c r="L11" s="97"/>
      <c r="M11" s="43" t="s">
        <v>4</v>
      </c>
      <c r="N11" s="31" t="s">
        <v>2</v>
      </c>
      <c r="O11" s="30" t="s">
        <v>200</v>
      </c>
      <c r="P11" s="37" t="s">
        <v>195</v>
      </c>
      <c r="Q11" s="36" t="s">
        <v>191</v>
      </c>
      <c r="R11" s="36" t="s">
        <v>192</v>
      </c>
      <c r="S11" s="30" t="s">
        <v>4</v>
      </c>
      <c r="T11" s="30" t="s">
        <v>2</v>
      </c>
      <c r="U11" s="108"/>
    </row>
    <row r="12" spans="1:21" ht="60" x14ac:dyDescent="0.25">
      <c r="A12" s="154" t="s">
        <v>37</v>
      </c>
      <c r="B12" s="143">
        <v>0.8</v>
      </c>
      <c r="C12" s="48"/>
      <c r="D12" s="48"/>
      <c r="E12" s="48"/>
      <c r="F12" s="48"/>
      <c r="G12" s="48"/>
      <c r="H12" s="172">
        <v>0.73409999999999997</v>
      </c>
      <c r="I12" s="48"/>
      <c r="J12" s="143"/>
      <c r="K12" s="123">
        <f>+H12</f>
        <v>0.73409999999999997</v>
      </c>
      <c r="L12" s="177">
        <f>+K12/B12</f>
        <v>0.91762499999999991</v>
      </c>
      <c r="M12" s="119">
        <v>3.3</v>
      </c>
      <c r="N12" s="121">
        <f>+S12*T12+S13*T13</f>
        <v>0.47699999999999998</v>
      </c>
      <c r="O12" s="28" t="s">
        <v>39</v>
      </c>
      <c r="P12" s="63" t="s">
        <v>232</v>
      </c>
      <c r="Q12" s="9">
        <v>44652</v>
      </c>
      <c r="R12" s="9">
        <v>44926</v>
      </c>
      <c r="S12" s="14">
        <v>0.4</v>
      </c>
      <c r="T12" s="15">
        <v>0.63</v>
      </c>
      <c r="U12" s="134" t="s">
        <v>251</v>
      </c>
    </row>
    <row r="13" spans="1:21" ht="45" x14ac:dyDescent="0.25">
      <c r="A13" s="155"/>
      <c r="B13" s="124"/>
      <c r="C13" s="46">
        <v>70</v>
      </c>
      <c r="D13" s="46">
        <v>99.12</v>
      </c>
      <c r="E13" s="46">
        <v>73</v>
      </c>
      <c r="F13" s="46">
        <v>72.459999999999994</v>
      </c>
      <c r="G13" s="46">
        <v>75</v>
      </c>
      <c r="H13" s="173"/>
      <c r="I13" s="46">
        <v>80</v>
      </c>
      <c r="J13" s="175"/>
      <c r="K13" s="124"/>
      <c r="L13" s="178"/>
      <c r="M13" s="129"/>
      <c r="N13" s="130"/>
      <c r="O13" s="2" t="s">
        <v>40</v>
      </c>
      <c r="P13" s="63" t="s">
        <v>232</v>
      </c>
      <c r="Q13" s="9">
        <v>44562</v>
      </c>
      <c r="R13" s="9">
        <v>44926</v>
      </c>
      <c r="S13" s="14">
        <v>0.3</v>
      </c>
      <c r="T13" s="15">
        <v>0.75</v>
      </c>
      <c r="U13" s="118"/>
    </row>
    <row r="14" spans="1:21" ht="60" x14ac:dyDescent="0.25">
      <c r="A14" s="156"/>
      <c r="B14" s="125"/>
      <c r="C14" s="47"/>
      <c r="D14" s="47"/>
      <c r="E14" s="47"/>
      <c r="F14" s="47"/>
      <c r="G14" s="47"/>
      <c r="H14" s="174"/>
      <c r="I14" s="47"/>
      <c r="J14" s="176"/>
      <c r="K14" s="125"/>
      <c r="L14" s="179"/>
      <c r="M14" s="120"/>
      <c r="N14" s="122"/>
      <c r="O14" s="2" t="s">
        <v>41</v>
      </c>
      <c r="P14" s="63" t="s">
        <v>232</v>
      </c>
      <c r="Q14" s="9">
        <v>44866</v>
      </c>
      <c r="R14" s="9">
        <v>44926</v>
      </c>
      <c r="S14" s="14">
        <v>0.3</v>
      </c>
      <c r="T14" s="12">
        <v>0</v>
      </c>
      <c r="U14" s="118"/>
    </row>
    <row r="15" spans="1:21" ht="45" x14ac:dyDescent="0.25">
      <c r="A15" s="154" t="s">
        <v>223</v>
      </c>
      <c r="B15" s="111">
        <v>2</v>
      </c>
      <c r="C15" s="111">
        <v>0</v>
      </c>
      <c r="D15" s="111">
        <v>0</v>
      </c>
      <c r="E15" s="111">
        <v>0</v>
      </c>
      <c r="F15" s="111">
        <v>0</v>
      </c>
      <c r="G15" s="111">
        <v>1</v>
      </c>
      <c r="H15" s="160">
        <v>0</v>
      </c>
      <c r="I15" s="111">
        <v>2</v>
      </c>
      <c r="J15" s="111"/>
      <c r="K15" s="111">
        <v>0</v>
      </c>
      <c r="L15" s="170">
        <f>+K15/B15</f>
        <v>0</v>
      </c>
      <c r="M15" s="119">
        <v>3.33</v>
      </c>
      <c r="N15" s="121">
        <f>+S15*T15+S16*T16</f>
        <v>0.5</v>
      </c>
      <c r="O15" s="2" t="s">
        <v>43</v>
      </c>
      <c r="P15" s="63" t="s">
        <v>232</v>
      </c>
      <c r="Q15" s="9">
        <v>44562</v>
      </c>
      <c r="R15" s="9">
        <v>44742</v>
      </c>
      <c r="S15" s="14">
        <v>0.5</v>
      </c>
      <c r="T15" s="12">
        <v>1</v>
      </c>
      <c r="U15" s="116" t="s">
        <v>234</v>
      </c>
    </row>
    <row r="16" spans="1:21" ht="26.25" customHeight="1" x14ac:dyDescent="0.25">
      <c r="A16" s="156"/>
      <c r="B16" s="112"/>
      <c r="C16" s="112"/>
      <c r="D16" s="112"/>
      <c r="E16" s="112"/>
      <c r="F16" s="112"/>
      <c r="G16" s="112"/>
      <c r="H16" s="161"/>
      <c r="I16" s="112"/>
      <c r="J16" s="112"/>
      <c r="K16" s="112"/>
      <c r="L16" s="171"/>
      <c r="M16" s="120"/>
      <c r="N16" s="122"/>
      <c r="O16" s="6" t="s">
        <v>44</v>
      </c>
      <c r="P16" s="63" t="s">
        <v>232</v>
      </c>
      <c r="Q16" s="9">
        <v>44743</v>
      </c>
      <c r="R16" s="9">
        <v>44926</v>
      </c>
      <c r="S16" s="14">
        <v>0.5</v>
      </c>
      <c r="T16" s="12">
        <v>0</v>
      </c>
      <c r="U16" s="117"/>
    </row>
    <row r="17" spans="1:21" ht="45" customHeight="1" x14ac:dyDescent="0.25">
      <c r="A17" s="154" t="s">
        <v>45</v>
      </c>
      <c r="B17" s="126">
        <v>400</v>
      </c>
      <c r="C17" s="126">
        <v>40</v>
      </c>
      <c r="D17" s="126">
        <v>4.5</v>
      </c>
      <c r="E17" s="126">
        <v>60</v>
      </c>
      <c r="F17" s="126">
        <v>14.9</v>
      </c>
      <c r="G17" s="126">
        <v>90</v>
      </c>
      <c r="H17" s="160">
        <v>49.2</v>
      </c>
      <c r="I17" s="126">
        <v>400</v>
      </c>
      <c r="J17" s="126"/>
      <c r="K17" s="126">
        <f>+H17</f>
        <v>49.2</v>
      </c>
      <c r="L17" s="162">
        <f>+K17/B17</f>
        <v>0.12300000000000001</v>
      </c>
      <c r="M17" s="119">
        <v>3.33</v>
      </c>
      <c r="N17" s="121">
        <f>+S17*T17+S18*T18+S19*T19+S20*T20+S21*T21</f>
        <v>0.84400000000000008</v>
      </c>
      <c r="O17" s="28" t="s">
        <v>47</v>
      </c>
      <c r="P17" s="63" t="s">
        <v>232</v>
      </c>
      <c r="Q17" s="9">
        <v>44562</v>
      </c>
      <c r="R17" s="9">
        <v>44926</v>
      </c>
      <c r="S17" s="14">
        <v>0.2</v>
      </c>
      <c r="T17" s="65">
        <v>0.93</v>
      </c>
      <c r="U17" s="134" t="s">
        <v>233</v>
      </c>
    </row>
    <row r="18" spans="1:21" ht="45" x14ac:dyDescent="0.25">
      <c r="A18" s="155"/>
      <c r="B18" s="124"/>
      <c r="C18" s="124"/>
      <c r="D18" s="124"/>
      <c r="E18" s="124"/>
      <c r="F18" s="124"/>
      <c r="G18" s="124"/>
      <c r="H18" s="165"/>
      <c r="I18" s="124"/>
      <c r="J18" s="124"/>
      <c r="K18" s="124"/>
      <c r="L18" s="163"/>
      <c r="M18" s="129"/>
      <c r="N18" s="130"/>
      <c r="O18" s="2" t="s">
        <v>49</v>
      </c>
      <c r="P18" s="63" t="s">
        <v>232</v>
      </c>
      <c r="Q18" s="9">
        <v>44562</v>
      </c>
      <c r="R18" s="9">
        <v>44895</v>
      </c>
      <c r="S18" s="14">
        <v>0.2</v>
      </c>
      <c r="T18" s="65">
        <v>0.59</v>
      </c>
      <c r="U18" s="118"/>
    </row>
    <row r="19" spans="1:21" ht="47.25" customHeight="1" x14ac:dyDescent="0.25">
      <c r="A19" s="155"/>
      <c r="B19" s="124"/>
      <c r="C19" s="124"/>
      <c r="D19" s="124"/>
      <c r="E19" s="124"/>
      <c r="F19" s="124"/>
      <c r="G19" s="124"/>
      <c r="H19" s="165"/>
      <c r="I19" s="124"/>
      <c r="J19" s="124"/>
      <c r="K19" s="124"/>
      <c r="L19" s="163"/>
      <c r="M19" s="129"/>
      <c r="N19" s="130"/>
      <c r="O19" s="2" t="s">
        <v>50</v>
      </c>
      <c r="P19" s="63" t="s">
        <v>232</v>
      </c>
      <c r="Q19" s="9">
        <v>44562</v>
      </c>
      <c r="R19" s="9">
        <v>44926</v>
      </c>
      <c r="S19" s="14">
        <v>0.2</v>
      </c>
      <c r="T19" s="66">
        <v>0.85</v>
      </c>
      <c r="U19" s="118"/>
    </row>
    <row r="20" spans="1:21" ht="45" customHeight="1" x14ac:dyDescent="0.25">
      <c r="A20" s="155"/>
      <c r="B20" s="124"/>
      <c r="C20" s="124"/>
      <c r="D20" s="124"/>
      <c r="E20" s="124"/>
      <c r="F20" s="124"/>
      <c r="G20" s="124"/>
      <c r="H20" s="165"/>
      <c r="I20" s="124"/>
      <c r="J20" s="124"/>
      <c r="K20" s="124"/>
      <c r="L20" s="163"/>
      <c r="M20" s="129"/>
      <c r="N20" s="130"/>
      <c r="O20" s="2" t="s">
        <v>51</v>
      </c>
      <c r="P20" s="63" t="s">
        <v>232</v>
      </c>
      <c r="Q20" s="9">
        <v>44562</v>
      </c>
      <c r="R20" s="9">
        <v>44926</v>
      </c>
      <c r="S20" s="14">
        <v>0.2</v>
      </c>
      <c r="T20" s="12">
        <v>0.85</v>
      </c>
      <c r="U20" s="118"/>
    </row>
    <row r="21" spans="1:21" ht="45" x14ac:dyDescent="0.25">
      <c r="A21" s="156"/>
      <c r="B21" s="125"/>
      <c r="C21" s="125"/>
      <c r="D21" s="125"/>
      <c r="E21" s="125"/>
      <c r="F21" s="125"/>
      <c r="G21" s="125"/>
      <c r="H21" s="161"/>
      <c r="I21" s="125"/>
      <c r="J21" s="125"/>
      <c r="K21" s="125"/>
      <c r="L21" s="164"/>
      <c r="M21" s="120"/>
      <c r="N21" s="122"/>
      <c r="O21" s="2" t="s">
        <v>52</v>
      </c>
      <c r="P21" s="63" t="s">
        <v>232</v>
      </c>
      <c r="Q21" s="9">
        <v>44562</v>
      </c>
      <c r="R21" s="9">
        <v>44926</v>
      </c>
      <c r="S21" s="14">
        <v>0.2</v>
      </c>
      <c r="T21" s="12">
        <v>1</v>
      </c>
      <c r="U21" s="117"/>
    </row>
    <row r="22" spans="1:21" ht="47.25" customHeight="1" x14ac:dyDescent="0.25">
      <c r="A22" s="154" t="s">
        <v>224</v>
      </c>
      <c r="B22" s="111">
        <v>2</v>
      </c>
      <c r="C22" s="111">
        <v>0</v>
      </c>
      <c r="D22" s="111">
        <v>0</v>
      </c>
      <c r="E22" s="111">
        <v>0</v>
      </c>
      <c r="F22" s="111">
        <v>1</v>
      </c>
      <c r="G22" s="111">
        <v>1</v>
      </c>
      <c r="H22" s="168">
        <v>1</v>
      </c>
      <c r="I22" s="111">
        <v>2</v>
      </c>
      <c r="J22" s="111"/>
      <c r="K22" s="111">
        <f>+F22</f>
        <v>1</v>
      </c>
      <c r="L22" s="166">
        <f>+K22/B22</f>
        <v>0.5</v>
      </c>
      <c r="M22" s="119">
        <v>6</v>
      </c>
      <c r="N22" s="121">
        <f>+S22*T22+S23*T23</f>
        <v>0.5</v>
      </c>
      <c r="O22" s="2" t="s">
        <v>97</v>
      </c>
      <c r="P22" s="63" t="s">
        <v>232</v>
      </c>
      <c r="Q22" s="9">
        <v>44713</v>
      </c>
      <c r="R22" s="9">
        <v>44926</v>
      </c>
      <c r="S22" s="14">
        <v>0.5</v>
      </c>
      <c r="T22" s="12">
        <v>1</v>
      </c>
      <c r="U22" s="116" t="s">
        <v>252</v>
      </c>
    </row>
    <row r="23" spans="1:21" ht="45" x14ac:dyDescent="0.25">
      <c r="A23" s="156"/>
      <c r="B23" s="112"/>
      <c r="C23" s="112"/>
      <c r="D23" s="112"/>
      <c r="E23" s="112"/>
      <c r="F23" s="112"/>
      <c r="G23" s="112"/>
      <c r="H23" s="169"/>
      <c r="I23" s="112"/>
      <c r="J23" s="112"/>
      <c r="K23" s="112"/>
      <c r="L23" s="167"/>
      <c r="M23" s="120"/>
      <c r="N23" s="122"/>
      <c r="O23" s="2" t="s">
        <v>98</v>
      </c>
      <c r="P23" s="63" t="s">
        <v>232</v>
      </c>
      <c r="Q23" s="9">
        <v>44713</v>
      </c>
      <c r="R23" s="9">
        <v>44926</v>
      </c>
      <c r="S23" s="14">
        <v>0.5</v>
      </c>
      <c r="T23" s="12">
        <v>0</v>
      </c>
      <c r="U23" s="117"/>
    </row>
    <row r="24" spans="1:21" x14ac:dyDescent="0.25">
      <c r="N24" s="10">
        <f>AVERAGE(N12:N22)</f>
        <v>0.58025000000000004</v>
      </c>
    </row>
  </sheetData>
  <mergeCells count="66">
    <mergeCell ref="U12:U14"/>
    <mergeCell ref="H12:H14"/>
    <mergeCell ref="J12:J14"/>
    <mergeCell ref="L12:L14"/>
    <mergeCell ref="A8:U8"/>
    <mergeCell ref="A9:A11"/>
    <mergeCell ref="M9:N9"/>
    <mergeCell ref="O9:T9"/>
    <mergeCell ref="U9:U11"/>
    <mergeCell ref="K10:L10"/>
    <mergeCell ref="K11:L11"/>
    <mergeCell ref="A12:A14"/>
    <mergeCell ref="B12:B14"/>
    <mergeCell ref="K12:K14"/>
    <mergeCell ref="M12:M14"/>
    <mergeCell ref="N12:N14"/>
    <mergeCell ref="U17:U21"/>
    <mergeCell ref="A15:A16"/>
    <mergeCell ref="B15:B16"/>
    <mergeCell ref="K15:K16"/>
    <mergeCell ref="M15:M16"/>
    <mergeCell ref="N15:N16"/>
    <mergeCell ref="U15:U16"/>
    <mergeCell ref="I15:I16"/>
    <mergeCell ref="J15:J16"/>
    <mergeCell ref="D15:D16"/>
    <mergeCell ref="L15:L16"/>
    <mergeCell ref="C17:C21"/>
    <mergeCell ref="A17:A21"/>
    <mergeCell ref="B17:B21"/>
    <mergeCell ref="K17:K21"/>
    <mergeCell ref="N17:N21"/>
    <mergeCell ref="N22:N23"/>
    <mergeCell ref="U22:U23"/>
    <mergeCell ref="C22:C23"/>
    <mergeCell ref="D22:D23"/>
    <mergeCell ref="E22:E23"/>
    <mergeCell ref="L22:L23"/>
    <mergeCell ref="J22:J23"/>
    <mergeCell ref="H22:H23"/>
    <mergeCell ref="I22:I23"/>
    <mergeCell ref="M22:M23"/>
    <mergeCell ref="M17:M21"/>
    <mergeCell ref="I17:I21"/>
    <mergeCell ref="J17:J21"/>
    <mergeCell ref="I10:J10"/>
    <mergeCell ref="G10:H10"/>
    <mergeCell ref="G15:G16"/>
    <mergeCell ref="H15:H16"/>
    <mergeCell ref="L17:L21"/>
    <mergeCell ref="G17:G21"/>
    <mergeCell ref="H17:H21"/>
    <mergeCell ref="B9:L9"/>
    <mergeCell ref="A22:A23"/>
    <mergeCell ref="B22:B23"/>
    <mergeCell ref="K22:K23"/>
    <mergeCell ref="D17:D21"/>
    <mergeCell ref="F22:F23"/>
    <mergeCell ref="G22:G23"/>
    <mergeCell ref="E10:F10"/>
    <mergeCell ref="C10:D10"/>
    <mergeCell ref="C15:C16"/>
    <mergeCell ref="E15:E16"/>
    <mergeCell ref="F15:F16"/>
    <mergeCell ref="F17:F21"/>
    <mergeCell ref="E17:E21"/>
  </mergeCells>
  <conditionalFormatting sqref="N12:N38">
    <cfRule type="cellIs" dxfId="35" priority="1" operator="between">
      <formula>0.7501</formula>
      <formula>1</formula>
    </cfRule>
    <cfRule type="cellIs" dxfId="34" priority="2" operator="between">
      <formula>0.001</formula>
      <formula>0.5</formula>
    </cfRule>
    <cfRule type="cellIs" dxfId="33" priority="3" operator="between">
      <formula>50%</formula>
      <formula>75%</formula>
    </cfRule>
  </conditionalFormatting>
  <pageMargins left="0.75" right="0.75" top="1" bottom="1" header="0.5" footer="0.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W47"/>
  <sheetViews>
    <sheetView showGridLines="0" topLeftCell="A9" workbookViewId="0">
      <pane xSplit="1" ySplit="3" topLeftCell="H19" activePane="bottomRight" state="frozen"/>
      <selection activeCell="A9" sqref="A9"/>
      <selection pane="topRight" activeCell="B9" sqref="B9"/>
      <selection pane="bottomLeft" activeCell="A12" sqref="A12"/>
      <selection pane="bottomRight" activeCell="S27" sqref="S27"/>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4.7109375"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97.5" customHeight="1" x14ac:dyDescent="0.25">
      <c r="A12" s="154" t="s">
        <v>23</v>
      </c>
      <c r="B12" s="113">
        <v>1</v>
      </c>
      <c r="C12" s="111">
        <v>10</v>
      </c>
      <c r="D12" s="113">
        <v>0.1</v>
      </c>
      <c r="E12" s="111">
        <v>50</v>
      </c>
      <c r="F12" s="113">
        <v>0.5</v>
      </c>
      <c r="G12" s="111">
        <v>75</v>
      </c>
      <c r="H12" s="188">
        <v>1</v>
      </c>
      <c r="I12" s="111">
        <v>100</v>
      </c>
      <c r="J12" s="113"/>
      <c r="K12" s="113">
        <f>+H12</f>
        <v>1</v>
      </c>
      <c r="L12" s="188">
        <f>+K12/B12</f>
        <v>1</v>
      </c>
      <c r="M12" s="119">
        <v>3.33</v>
      </c>
      <c r="N12" s="121">
        <f>+S12*T12+S13*T13+S14*T14</f>
        <v>0.75000000000000011</v>
      </c>
      <c r="O12" s="68" t="s">
        <v>25</v>
      </c>
      <c r="P12" s="19"/>
      <c r="Q12" s="9">
        <v>44562</v>
      </c>
      <c r="R12" s="9">
        <v>44910</v>
      </c>
      <c r="S12" s="14">
        <v>0.4</v>
      </c>
      <c r="T12" s="15">
        <v>0.75</v>
      </c>
      <c r="U12" s="183" t="s">
        <v>253</v>
      </c>
    </row>
    <row r="13" spans="1:21" ht="78.75" customHeight="1" x14ac:dyDescent="0.25">
      <c r="A13" s="155"/>
      <c r="B13" s="114"/>
      <c r="C13" s="114"/>
      <c r="D13" s="186"/>
      <c r="E13" s="114"/>
      <c r="F13" s="186"/>
      <c r="G13" s="114"/>
      <c r="H13" s="189"/>
      <c r="I13" s="114"/>
      <c r="J13" s="186"/>
      <c r="K13" s="114"/>
      <c r="L13" s="189"/>
      <c r="M13" s="129"/>
      <c r="N13" s="130"/>
      <c r="O13" s="68" t="s">
        <v>26</v>
      </c>
      <c r="P13" s="19"/>
      <c r="Q13" s="9">
        <v>44576</v>
      </c>
      <c r="R13" s="9">
        <v>44834</v>
      </c>
      <c r="S13" s="14">
        <v>0.3</v>
      </c>
      <c r="T13" s="15">
        <v>1</v>
      </c>
      <c r="U13" s="184"/>
    </row>
    <row r="14" spans="1:21" ht="82.5" customHeight="1" x14ac:dyDescent="0.25">
      <c r="A14" s="156"/>
      <c r="B14" s="112"/>
      <c r="C14" s="112"/>
      <c r="D14" s="187"/>
      <c r="E14" s="112"/>
      <c r="F14" s="187"/>
      <c r="G14" s="112"/>
      <c r="H14" s="190"/>
      <c r="I14" s="112"/>
      <c r="J14" s="187"/>
      <c r="K14" s="112"/>
      <c r="L14" s="190"/>
      <c r="M14" s="120"/>
      <c r="N14" s="122"/>
      <c r="O14" s="68" t="s">
        <v>27</v>
      </c>
      <c r="P14" s="19"/>
      <c r="Q14" s="9">
        <v>44576</v>
      </c>
      <c r="R14" s="9">
        <v>44910</v>
      </c>
      <c r="S14" s="14">
        <v>0.3</v>
      </c>
      <c r="T14" s="15">
        <v>0.5</v>
      </c>
      <c r="U14" s="185"/>
    </row>
    <row r="15" spans="1:21" ht="90" x14ac:dyDescent="0.25">
      <c r="A15" s="58" t="s">
        <v>53</v>
      </c>
      <c r="B15" s="40">
        <v>1</v>
      </c>
      <c r="C15" s="40">
        <v>0</v>
      </c>
      <c r="D15" s="40">
        <v>0</v>
      </c>
      <c r="E15" s="40">
        <v>0</v>
      </c>
      <c r="F15" s="40">
        <v>0</v>
      </c>
      <c r="G15" s="40">
        <v>1</v>
      </c>
      <c r="H15" s="72">
        <v>1</v>
      </c>
      <c r="I15" s="40">
        <v>1</v>
      </c>
      <c r="J15" s="40"/>
      <c r="K15" s="40">
        <f>+H15</f>
        <v>1</v>
      </c>
      <c r="L15" s="61">
        <f>+K15/B15</f>
        <v>1</v>
      </c>
      <c r="M15" s="5">
        <v>3.33</v>
      </c>
      <c r="N15" s="11">
        <f>+S15*T15</f>
        <v>1</v>
      </c>
      <c r="O15" s="6" t="s">
        <v>54</v>
      </c>
      <c r="P15" s="21">
        <v>43800000</v>
      </c>
      <c r="Q15" s="9">
        <v>44593</v>
      </c>
      <c r="R15" s="9">
        <v>44834</v>
      </c>
      <c r="S15" s="14">
        <v>1</v>
      </c>
      <c r="T15" s="12">
        <v>1</v>
      </c>
      <c r="U15" s="16" t="s">
        <v>231</v>
      </c>
    </row>
    <row r="16" spans="1:21" ht="56.25" customHeight="1" x14ac:dyDescent="0.25">
      <c r="A16" s="191" t="s">
        <v>225</v>
      </c>
      <c r="B16" s="109">
        <v>6</v>
      </c>
      <c r="C16" s="109">
        <v>0</v>
      </c>
      <c r="D16" s="109">
        <v>0</v>
      </c>
      <c r="E16" s="109">
        <v>0</v>
      </c>
      <c r="F16" s="109">
        <v>0</v>
      </c>
      <c r="G16" s="109">
        <v>6</v>
      </c>
      <c r="H16" s="194">
        <v>5</v>
      </c>
      <c r="I16" s="109">
        <v>6</v>
      </c>
      <c r="J16" s="109"/>
      <c r="K16" s="147">
        <f>+H16</f>
        <v>5</v>
      </c>
      <c r="L16" s="166">
        <f>+K16/B16</f>
        <v>0.83333333333333337</v>
      </c>
      <c r="M16" s="119">
        <v>3.33</v>
      </c>
      <c r="N16" s="121">
        <f>+S16*T16+S17*T17+S18*T18</f>
        <v>0.71499999999999997</v>
      </c>
      <c r="O16" s="2" t="s">
        <v>63</v>
      </c>
      <c r="P16" s="22"/>
      <c r="Q16" s="9">
        <v>44562</v>
      </c>
      <c r="R16" s="9">
        <v>44803</v>
      </c>
      <c r="S16" s="14">
        <v>0.25</v>
      </c>
      <c r="T16" s="12">
        <v>1</v>
      </c>
      <c r="U16" s="134" t="s">
        <v>254</v>
      </c>
    </row>
    <row r="17" spans="1:23" ht="57" customHeight="1" x14ac:dyDescent="0.25">
      <c r="A17" s="192"/>
      <c r="B17" s="151"/>
      <c r="C17" s="151"/>
      <c r="D17" s="151"/>
      <c r="E17" s="151"/>
      <c r="F17" s="151"/>
      <c r="G17" s="151"/>
      <c r="H17" s="195"/>
      <c r="I17" s="151"/>
      <c r="J17" s="151"/>
      <c r="K17" s="148"/>
      <c r="L17" s="197"/>
      <c r="M17" s="129"/>
      <c r="N17" s="130"/>
      <c r="O17" s="24" t="s">
        <v>64</v>
      </c>
      <c r="P17" s="26">
        <f>2850000000-170000000</f>
        <v>2680000000</v>
      </c>
      <c r="Q17" s="25">
        <v>44743</v>
      </c>
      <c r="R17" s="9">
        <v>44865</v>
      </c>
      <c r="S17" s="14">
        <v>0.3</v>
      </c>
      <c r="T17" s="12">
        <v>0.8</v>
      </c>
      <c r="U17" s="118"/>
    </row>
    <row r="18" spans="1:23" ht="70.5" customHeight="1" x14ac:dyDescent="0.25">
      <c r="A18" s="193"/>
      <c r="B18" s="110"/>
      <c r="C18" s="110"/>
      <c r="D18" s="110"/>
      <c r="E18" s="110"/>
      <c r="F18" s="110"/>
      <c r="G18" s="110"/>
      <c r="H18" s="196"/>
      <c r="I18" s="110"/>
      <c r="J18" s="110"/>
      <c r="K18" s="149"/>
      <c r="L18" s="167"/>
      <c r="M18" s="120"/>
      <c r="N18" s="122"/>
      <c r="O18" s="2" t="s">
        <v>65</v>
      </c>
      <c r="P18" s="23"/>
      <c r="Q18" s="9">
        <v>44773</v>
      </c>
      <c r="R18" s="9">
        <v>44926</v>
      </c>
      <c r="S18" s="14">
        <v>0.45</v>
      </c>
      <c r="T18" s="12">
        <v>0.5</v>
      </c>
      <c r="U18" s="117"/>
    </row>
    <row r="19" spans="1:23" ht="60" customHeight="1" x14ac:dyDescent="0.25">
      <c r="A19" s="198" t="s">
        <v>70</v>
      </c>
      <c r="B19" s="111">
        <v>1</v>
      </c>
      <c r="C19" s="111">
        <v>0</v>
      </c>
      <c r="D19" s="111">
        <v>0</v>
      </c>
      <c r="E19" s="111">
        <v>0</v>
      </c>
      <c r="F19" s="111">
        <v>0</v>
      </c>
      <c r="G19" s="111">
        <v>0</v>
      </c>
      <c r="H19" s="168">
        <v>0</v>
      </c>
      <c r="I19" s="111">
        <v>1</v>
      </c>
      <c r="J19" s="111"/>
      <c r="K19" s="111">
        <v>0</v>
      </c>
      <c r="L19" s="166">
        <f>+K19/B19</f>
        <v>0</v>
      </c>
      <c r="M19" s="213">
        <v>3.33</v>
      </c>
      <c r="N19" s="121">
        <f>+S19*T19+S20*T20+S21*T21</f>
        <v>0.96000000000000008</v>
      </c>
      <c r="O19" s="2" t="s">
        <v>72</v>
      </c>
      <c r="P19" s="19">
        <v>172500000</v>
      </c>
      <c r="Q19" s="9">
        <v>44652</v>
      </c>
      <c r="R19" s="9">
        <v>44803</v>
      </c>
      <c r="S19" s="14">
        <v>0.5</v>
      </c>
      <c r="T19" s="12">
        <v>1</v>
      </c>
      <c r="U19" s="201" t="s">
        <v>255</v>
      </c>
      <c r="W19">
        <f>100/6</f>
        <v>16.666666666666668</v>
      </c>
    </row>
    <row r="20" spans="1:23" ht="60" x14ac:dyDescent="0.25">
      <c r="A20" s="199"/>
      <c r="B20" s="114"/>
      <c r="C20" s="114"/>
      <c r="D20" s="114"/>
      <c r="E20" s="114"/>
      <c r="F20" s="114"/>
      <c r="G20" s="114"/>
      <c r="H20" s="212"/>
      <c r="I20" s="114"/>
      <c r="J20" s="114"/>
      <c r="K20" s="114"/>
      <c r="L20" s="197"/>
      <c r="M20" s="214"/>
      <c r="N20" s="130"/>
      <c r="O20" s="2" t="s">
        <v>73</v>
      </c>
      <c r="P20" s="19"/>
      <c r="Q20" s="9">
        <v>44576</v>
      </c>
      <c r="R20" s="9">
        <v>44742</v>
      </c>
      <c r="S20" s="14">
        <v>0.3</v>
      </c>
      <c r="T20" s="12">
        <v>1</v>
      </c>
      <c r="U20" s="202"/>
      <c r="W20">
        <f>+W19*5</f>
        <v>83.333333333333343</v>
      </c>
    </row>
    <row r="21" spans="1:23" ht="59.25" customHeight="1" x14ac:dyDescent="0.25">
      <c r="A21" s="199"/>
      <c r="B21" s="112"/>
      <c r="C21" s="112"/>
      <c r="D21" s="112"/>
      <c r="E21" s="112"/>
      <c r="F21" s="112"/>
      <c r="G21" s="112"/>
      <c r="H21" s="169"/>
      <c r="I21" s="112"/>
      <c r="J21" s="112"/>
      <c r="K21" s="112"/>
      <c r="L21" s="167"/>
      <c r="M21" s="214"/>
      <c r="N21" s="130"/>
      <c r="O21" s="204" t="s">
        <v>74</v>
      </c>
      <c r="P21" s="206"/>
      <c r="Q21" s="208">
        <v>44743</v>
      </c>
      <c r="R21" s="208">
        <v>44926</v>
      </c>
      <c r="S21" s="135">
        <v>0.2</v>
      </c>
      <c r="T21" s="210">
        <v>0.8</v>
      </c>
      <c r="U21" s="202"/>
    </row>
    <row r="22" spans="1:23" ht="90" customHeight="1" x14ac:dyDescent="0.25">
      <c r="A22" s="200"/>
      <c r="B22" s="54">
        <v>2</v>
      </c>
      <c r="C22" s="54">
        <v>0</v>
      </c>
      <c r="D22" s="54">
        <v>0</v>
      </c>
      <c r="E22" s="54">
        <v>1</v>
      </c>
      <c r="F22" s="54">
        <v>1</v>
      </c>
      <c r="G22" s="54">
        <v>2</v>
      </c>
      <c r="H22" s="73">
        <v>2</v>
      </c>
      <c r="I22" s="54">
        <v>2</v>
      </c>
      <c r="J22" s="54"/>
      <c r="K22" s="60">
        <f>+H22</f>
        <v>2</v>
      </c>
      <c r="L22" s="62">
        <f>+K22/B22</f>
        <v>1</v>
      </c>
      <c r="M22" s="215"/>
      <c r="N22" s="122"/>
      <c r="O22" s="205"/>
      <c r="P22" s="207"/>
      <c r="Q22" s="209"/>
      <c r="R22" s="209"/>
      <c r="S22" s="136"/>
      <c r="T22" s="211"/>
      <c r="U22" s="203"/>
    </row>
    <row r="23" spans="1:23" ht="43.5" customHeight="1" x14ac:dyDescent="0.25">
      <c r="A23" s="216" t="s">
        <v>108</v>
      </c>
      <c r="B23" s="111">
        <v>6</v>
      </c>
      <c r="C23" s="111">
        <v>0</v>
      </c>
      <c r="D23" s="111">
        <v>0</v>
      </c>
      <c r="E23" s="111">
        <v>3</v>
      </c>
      <c r="F23" s="111">
        <v>5</v>
      </c>
      <c r="G23" s="111">
        <v>5</v>
      </c>
      <c r="H23" s="168">
        <v>8</v>
      </c>
      <c r="I23" s="111">
        <v>6</v>
      </c>
      <c r="J23" s="111"/>
      <c r="K23" s="111">
        <f>+H23</f>
        <v>8</v>
      </c>
      <c r="L23" s="166">
        <f>+K23/B23</f>
        <v>1.3333333333333333</v>
      </c>
      <c r="M23" s="119">
        <v>6</v>
      </c>
      <c r="N23" s="121">
        <f>+S23*T23+S24*T24</f>
        <v>0.94</v>
      </c>
      <c r="O23" s="2" t="s">
        <v>110</v>
      </c>
      <c r="P23" s="19">
        <v>291500000</v>
      </c>
      <c r="Q23" s="9">
        <v>44652</v>
      </c>
      <c r="R23" s="9">
        <v>44926</v>
      </c>
      <c r="S23" s="14">
        <v>0.5</v>
      </c>
      <c r="T23" s="12">
        <v>1</v>
      </c>
      <c r="U23" s="116" t="s">
        <v>256</v>
      </c>
    </row>
    <row r="24" spans="1:23" ht="63" customHeight="1" x14ac:dyDescent="0.25">
      <c r="A24" s="217"/>
      <c r="B24" s="112"/>
      <c r="C24" s="112"/>
      <c r="D24" s="112"/>
      <c r="E24" s="112"/>
      <c r="F24" s="112"/>
      <c r="G24" s="112"/>
      <c r="H24" s="169"/>
      <c r="I24" s="112"/>
      <c r="J24" s="112"/>
      <c r="K24" s="112"/>
      <c r="L24" s="167"/>
      <c r="M24" s="120"/>
      <c r="N24" s="122"/>
      <c r="O24" s="2" t="s">
        <v>112</v>
      </c>
      <c r="P24" s="19"/>
      <c r="Q24" s="9">
        <v>44652</v>
      </c>
      <c r="R24" s="9">
        <v>44926</v>
      </c>
      <c r="S24" s="14">
        <v>0.5</v>
      </c>
      <c r="T24" s="12">
        <v>0.88</v>
      </c>
      <c r="U24" s="117"/>
    </row>
    <row r="25" spans="1:23" x14ac:dyDescent="0.25">
      <c r="N25" s="10">
        <f>AVERAGE(N12:N23)</f>
        <v>0.873</v>
      </c>
    </row>
    <row r="44" spans="15:15" x14ac:dyDescent="0.25">
      <c r="O44" s="18"/>
    </row>
    <row r="45" spans="15:15" x14ac:dyDescent="0.25">
      <c r="O45" s="18"/>
    </row>
    <row r="46" spans="15:15" x14ac:dyDescent="0.25">
      <c r="O46" s="18"/>
    </row>
    <row r="47" spans="15:15" x14ac:dyDescent="0.25">
      <c r="O47" s="18"/>
    </row>
  </sheetData>
  <mergeCells count="78">
    <mergeCell ref="F23:F24"/>
    <mergeCell ref="G23:G24"/>
    <mergeCell ref="H23:H24"/>
    <mergeCell ref="U23:U24"/>
    <mergeCell ref="I23:I24"/>
    <mergeCell ref="J23:J24"/>
    <mergeCell ref="K23:K24"/>
    <mergeCell ref="L23:L24"/>
    <mergeCell ref="M23:M24"/>
    <mergeCell ref="N23:N24"/>
    <mergeCell ref="A23:A24"/>
    <mergeCell ref="B23:B24"/>
    <mergeCell ref="C23:C24"/>
    <mergeCell ref="D23:D24"/>
    <mergeCell ref="E23:E24"/>
    <mergeCell ref="F19:F21"/>
    <mergeCell ref="G19:G21"/>
    <mergeCell ref="N19:N22"/>
    <mergeCell ref="U19:U22"/>
    <mergeCell ref="O21:O22"/>
    <mergeCell ref="P21:P22"/>
    <mergeCell ref="Q21:Q22"/>
    <mergeCell ref="R21:R22"/>
    <mergeCell ref="S21:S22"/>
    <mergeCell ref="T21:T22"/>
    <mergeCell ref="H19:H21"/>
    <mergeCell ref="I19:I21"/>
    <mergeCell ref="J19:J21"/>
    <mergeCell ref="K19:K21"/>
    <mergeCell ref="L19:L21"/>
    <mergeCell ref="M19:M22"/>
    <mergeCell ref="A19:A22"/>
    <mergeCell ref="B19:B21"/>
    <mergeCell ref="C19:C21"/>
    <mergeCell ref="D19:D21"/>
    <mergeCell ref="E19:E21"/>
    <mergeCell ref="N16:N18"/>
    <mergeCell ref="U16:U18"/>
    <mergeCell ref="A16:A18"/>
    <mergeCell ref="B16:B18"/>
    <mergeCell ref="C16:C18"/>
    <mergeCell ref="D16:D18"/>
    <mergeCell ref="E16:E18"/>
    <mergeCell ref="F16:F18"/>
    <mergeCell ref="G16:G18"/>
    <mergeCell ref="H16:H18"/>
    <mergeCell ref="I16:I18"/>
    <mergeCell ref="J16:J18"/>
    <mergeCell ref="K16:K18"/>
    <mergeCell ref="L16:L18"/>
    <mergeCell ref="M16:M18"/>
    <mergeCell ref="M12:M14"/>
    <mergeCell ref="U12:U14"/>
    <mergeCell ref="A12:A14"/>
    <mergeCell ref="B12:B14"/>
    <mergeCell ref="C12:C14"/>
    <mergeCell ref="D12:D14"/>
    <mergeCell ref="E12:E14"/>
    <mergeCell ref="F12:F14"/>
    <mergeCell ref="N12:N14"/>
    <mergeCell ref="G12:G14"/>
    <mergeCell ref="H12:H14"/>
    <mergeCell ref="I12:I14"/>
    <mergeCell ref="J12:J14"/>
    <mergeCell ref="K12:K14"/>
    <mergeCell ref="L12:L14"/>
    <mergeCell ref="A8:U8"/>
    <mergeCell ref="A9:A11"/>
    <mergeCell ref="M9:N9"/>
    <mergeCell ref="O9:T9"/>
    <mergeCell ref="U9:U11"/>
    <mergeCell ref="C10:D10"/>
    <mergeCell ref="E10:F10"/>
    <mergeCell ref="G10:H10"/>
    <mergeCell ref="I10:J10"/>
    <mergeCell ref="K10:L10"/>
    <mergeCell ref="K11:L11"/>
    <mergeCell ref="B9:L9"/>
  </mergeCells>
  <conditionalFormatting sqref="N12:N19 N23:N39">
    <cfRule type="cellIs" dxfId="32" priority="1" operator="between">
      <formula>0.7501</formula>
      <formula>1</formula>
    </cfRule>
    <cfRule type="cellIs" dxfId="31" priority="2" operator="between">
      <formula>0.001</formula>
      <formula>0.5</formula>
    </cfRule>
    <cfRule type="cellIs" dxfId="30" priority="3" operator="between">
      <formula>50%</formula>
      <formula>75%</formula>
    </cfRule>
  </conditionalFormatting>
  <pageMargins left="0.75" right="0.75" top="1" bottom="1" header="0.5" footer="0.5"/>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U23"/>
  <sheetViews>
    <sheetView showGridLines="0" topLeftCell="A9" workbookViewId="0">
      <pane xSplit="1" ySplit="3" topLeftCell="O12" activePane="bottomRight" state="frozen"/>
      <selection activeCell="A9" sqref="A9"/>
      <selection pane="topRight" activeCell="B9" sqref="B9"/>
      <selection pane="bottomLeft" activeCell="A12" sqref="A12"/>
      <selection pane="bottomRight" activeCell="T17" sqref="T17"/>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57" customHeight="1" x14ac:dyDescent="0.25">
      <c r="A12" s="216" t="s">
        <v>227</v>
      </c>
      <c r="B12" s="111">
        <v>8</v>
      </c>
      <c r="C12" s="111">
        <v>2</v>
      </c>
      <c r="D12" s="111">
        <v>3</v>
      </c>
      <c r="E12" s="111">
        <v>6</v>
      </c>
      <c r="F12" s="111">
        <v>5</v>
      </c>
      <c r="G12" s="111">
        <v>0</v>
      </c>
      <c r="H12" s="168">
        <v>8</v>
      </c>
      <c r="I12" s="111">
        <v>0</v>
      </c>
      <c r="J12" s="111"/>
      <c r="K12" s="111">
        <v>5</v>
      </c>
      <c r="L12" s="166">
        <f>+H12/B12</f>
        <v>1</v>
      </c>
      <c r="M12" s="119">
        <v>3.8</v>
      </c>
      <c r="N12" s="135">
        <f>+S12*T12+S13*T13</f>
        <v>0.70500000000000007</v>
      </c>
      <c r="O12" s="69" t="s">
        <v>14</v>
      </c>
      <c r="P12" s="32"/>
      <c r="Q12" s="33">
        <v>44593</v>
      </c>
      <c r="R12" s="33">
        <v>44926</v>
      </c>
      <c r="S12" s="34">
        <v>0.5</v>
      </c>
      <c r="T12" s="35">
        <v>0.75</v>
      </c>
      <c r="U12" s="134" t="s">
        <v>257</v>
      </c>
    </row>
    <row r="13" spans="1:21" ht="78.75" customHeight="1" x14ac:dyDescent="0.25">
      <c r="A13" s="217"/>
      <c r="B13" s="112"/>
      <c r="C13" s="112"/>
      <c r="D13" s="112"/>
      <c r="E13" s="112"/>
      <c r="F13" s="112"/>
      <c r="G13" s="112"/>
      <c r="H13" s="169"/>
      <c r="I13" s="112"/>
      <c r="J13" s="112"/>
      <c r="K13" s="112"/>
      <c r="L13" s="167"/>
      <c r="M13" s="120"/>
      <c r="N13" s="136"/>
      <c r="O13" s="68" t="s">
        <v>15</v>
      </c>
      <c r="P13" s="19"/>
      <c r="Q13" s="9">
        <v>44593</v>
      </c>
      <c r="R13" s="33">
        <v>44926</v>
      </c>
      <c r="S13" s="14">
        <v>0.5</v>
      </c>
      <c r="T13" s="15">
        <v>0.66</v>
      </c>
      <c r="U13" s="118"/>
    </row>
    <row r="14" spans="1:21" ht="90" x14ac:dyDescent="0.25">
      <c r="A14" s="6" t="s">
        <v>82</v>
      </c>
      <c r="B14" s="70">
        <v>3</v>
      </c>
      <c r="C14" s="53">
        <v>0</v>
      </c>
      <c r="D14" s="53">
        <v>0</v>
      </c>
      <c r="E14" s="53">
        <v>0</v>
      </c>
      <c r="F14" s="53">
        <v>0</v>
      </c>
      <c r="G14" s="53">
        <v>0</v>
      </c>
      <c r="H14" s="67">
        <v>1</v>
      </c>
      <c r="I14" s="53">
        <v>3</v>
      </c>
      <c r="J14" s="53"/>
      <c r="K14" s="53">
        <f>+D14</f>
        <v>0</v>
      </c>
      <c r="L14" s="64">
        <f>+H14/B14</f>
        <v>0.33333333333333331</v>
      </c>
      <c r="M14" s="5">
        <v>3.8</v>
      </c>
      <c r="N14" s="11">
        <f>+S14*T14</f>
        <v>0.66</v>
      </c>
      <c r="O14" s="68" t="s">
        <v>83</v>
      </c>
      <c r="P14" s="19"/>
      <c r="Q14" s="9">
        <v>44621</v>
      </c>
      <c r="R14" s="9">
        <v>44926</v>
      </c>
      <c r="S14" s="14">
        <v>1</v>
      </c>
      <c r="T14" s="12">
        <v>0.66</v>
      </c>
      <c r="U14" s="16" t="s">
        <v>258</v>
      </c>
    </row>
    <row r="15" spans="1:21" ht="68.25" customHeight="1" x14ac:dyDescent="0.25">
      <c r="A15" s="154" t="s">
        <v>226</v>
      </c>
      <c r="B15" s="114">
        <v>12</v>
      </c>
      <c r="C15" s="218">
        <v>0</v>
      </c>
      <c r="D15" s="218">
        <v>3</v>
      </c>
      <c r="E15" s="218">
        <v>0</v>
      </c>
      <c r="F15" s="218">
        <v>3</v>
      </c>
      <c r="G15" s="218">
        <v>0</v>
      </c>
      <c r="H15" s="219">
        <v>3</v>
      </c>
      <c r="I15" s="218">
        <v>12</v>
      </c>
      <c r="J15" s="218"/>
      <c r="K15" s="218">
        <f>+H15</f>
        <v>3</v>
      </c>
      <c r="L15" s="166">
        <f>+K15/B15</f>
        <v>0.25</v>
      </c>
      <c r="M15" s="119">
        <v>3.8</v>
      </c>
      <c r="N15" s="121">
        <f>+S15*T15+S16*T16</f>
        <v>0.84000000000000008</v>
      </c>
      <c r="O15" s="2" t="s">
        <v>90</v>
      </c>
      <c r="P15" s="42">
        <v>700000000</v>
      </c>
      <c r="Q15" s="9">
        <v>44621</v>
      </c>
      <c r="R15" s="9">
        <v>44926</v>
      </c>
      <c r="S15" s="14">
        <v>0.5</v>
      </c>
      <c r="T15" s="65">
        <v>1</v>
      </c>
      <c r="U15" s="134" t="s">
        <v>259</v>
      </c>
    </row>
    <row r="16" spans="1:21" ht="62.25" customHeight="1" x14ac:dyDescent="0.25">
      <c r="A16" s="156"/>
      <c r="B16" s="112"/>
      <c r="C16" s="112"/>
      <c r="D16" s="112"/>
      <c r="E16" s="112"/>
      <c r="F16" s="112"/>
      <c r="G16" s="112"/>
      <c r="H16" s="169"/>
      <c r="I16" s="112"/>
      <c r="J16" s="112"/>
      <c r="K16" s="112"/>
      <c r="L16" s="167"/>
      <c r="M16" s="120"/>
      <c r="N16" s="122"/>
      <c r="O16" s="2" t="s">
        <v>190</v>
      </c>
      <c r="P16" s="32"/>
      <c r="Q16" s="9">
        <v>44621</v>
      </c>
      <c r="R16" s="9">
        <v>44926</v>
      </c>
      <c r="S16" s="14">
        <v>0.5</v>
      </c>
      <c r="T16" s="65">
        <v>0.68</v>
      </c>
      <c r="U16" s="117"/>
    </row>
    <row r="17" spans="1:21" ht="80.25" customHeight="1" x14ac:dyDescent="0.25">
      <c r="A17" s="154" t="s">
        <v>92</v>
      </c>
      <c r="B17" s="111">
        <v>5</v>
      </c>
      <c r="C17" s="111">
        <v>0</v>
      </c>
      <c r="D17" s="111">
        <v>0</v>
      </c>
      <c r="E17" s="111">
        <v>3</v>
      </c>
      <c r="F17" s="111">
        <v>3</v>
      </c>
      <c r="G17" s="111">
        <v>0</v>
      </c>
      <c r="H17" s="168">
        <v>4</v>
      </c>
      <c r="I17" s="111">
        <v>2</v>
      </c>
      <c r="J17" s="111"/>
      <c r="K17" s="111">
        <f>+H17</f>
        <v>4</v>
      </c>
      <c r="L17" s="166">
        <f>+K17/B17</f>
        <v>0.8</v>
      </c>
      <c r="M17" s="119">
        <v>3.8</v>
      </c>
      <c r="N17" s="121">
        <f>+S17*T17+S18*T18</f>
        <v>0.82499999999999996</v>
      </c>
      <c r="O17" s="2" t="s">
        <v>94</v>
      </c>
      <c r="P17" s="127">
        <v>577100000</v>
      </c>
      <c r="Q17" s="9">
        <v>44562</v>
      </c>
      <c r="R17" s="9">
        <v>44926</v>
      </c>
      <c r="S17" s="14">
        <v>0.5</v>
      </c>
      <c r="T17" s="12">
        <v>1</v>
      </c>
      <c r="U17" s="134" t="s">
        <v>260</v>
      </c>
    </row>
    <row r="18" spans="1:21" ht="74.25" customHeight="1" x14ac:dyDescent="0.25">
      <c r="A18" s="156"/>
      <c r="B18" s="112"/>
      <c r="C18" s="112"/>
      <c r="D18" s="112"/>
      <c r="E18" s="112"/>
      <c r="F18" s="112"/>
      <c r="G18" s="112"/>
      <c r="H18" s="169"/>
      <c r="I18" s="112"/>
      <c r="J18" s="112"/>
      <c r="K18" s="112"/>
      <c r="L18" s="167"/>
      <c r="M18" s="120"/>
      <c r="N18" s="122"/>
      <c r="O18" s="2" t="s">
        <v>95</v>
      </c>
      <c r="P18" s="128"/>
      <c r="Q18" s="9">
        <v>44562</v>
      </c>
      <c r="R18" s="9">
        <v>44926</v>
      </c>
      <c r="S18" s="14">
        <v>0.5</v>
      </c>
      <c r="T18" s="65">
        <v>0.65</v>
      </c>
      <c r="U18" s="117"/>
    </row>
    <row r="19" spans="1:21" ht="72.75" customHeight="1" x14ac:dyDescent="0.25">
      <c r="A19" s="154" t="s">
        <v>99</v>
      </c>
      <c r="B19" s="111">
        <v>5</v>
      </c>
      <c r="C19" s="111">
        <v>0</v>
      </c>
      <c r="D19" s="111">
        <v>0</v>
      </c>
      <c r="E19" s="111">
        <v>3</v>
      </c>
      <c r="F19" s="111">
        <v>0</v>
      </c>
      <c r="G19" s="111">
        <v>0</v>
      </c>
      <c r="H19" s="168">
        <v>3</v>
      </c>
      <c r="I19" s="111">
        <v>2</v>
      </c>
      <c r="J19" s="111"/>
      <c r="K19" s="111">
        <f>+H19</f>
        <v>3</v>
      </c>
      <c r="L19" s="220">
        <f>+K19/B19</f>
        <v>0.6</v>
      </c>
      <c r="M19" s="119">
        <v>6</v>
      </c>
      <c r="N19" s="121">
        <f>+S19*T19+S20*T20</f>
        <v>0.53</v>
      </c>
      <c r="O19" s="68" t="s">
        <v>101</v>
      </c>
      <c r="P19" s="19"/>
      <c r="Q19" s="9">
        <v>44652</v>
      </c>
      <c r="R19" s="9">
        <v>44926</v>
      </c>
      <c r="S19" s="14">
        <v>0.5</v>
      </c>
      <c r="T19" s="65">
        <v>0.66</v>
      </c>
      <c r="U19" s="134" t="s">
        <v>261</v>
      </c>
    </row>
    <row r="20" spans="1:21" ht="77.25" customHeight="1" x14ac:dyDescent="0.25">
      <c r="A20" s="156"/>
      <c r="B20" s="112"/>
      <c r="C20" s="112"/>
      <c r="D20" s="112"/>
      <c r="E20" s="112"/>
      <c r="F20" s="112"/>
      <c r="G20" s="112"/>
      <c r="H20" s="169"/>
      <c r="I20" s="112"/>
      <c r="J20" s="112"/>
      <c r="K20" s="112"/>
      <c r="L20" s="221"/>
      <c r="M20" s="120"/>
      <c r="N20" s="122"/>
      <c r="O20" s="68" t="s">
        <v>102</v>
      </c>
      <c r="P20" s="19"/>
      <c r="Q20" s="9">
        <v>44743</v>
      </c>
      <c r="R20" s="9">
        <v>44926</v>
      </c>
      <c r="S20" s="14">
        <v>0.5</v>
      </c>
      <c r="T20" s="12">
        <v>0.4</v>
      </c>
      <c r="U20" s="117"/>
    </row>
    <row r="21" spans="1:21" ht="39" customHeight="1" x14ac:dyDescent="0.25">
      <c r="A21" s="154" t="s">
        <v>103</v>
      </c>
      <c r="B21" s="111">
        <v>3</v>
      </c>
      <c r="C21" s="111">
        <v>0</v>
      </c>
      <c r="D21" s="111">
        <v>0</v>
      </c>
      <c r="E21" s="111">
        <v>0</v>
      </c>
      <c r="F21" s="111">
        <v>0</v>
      </c>
      <c r="G21" s="111">
        <v>0</v>
      </c>
      <c r="H21" s="168">
        <v>0</v>
      </c>
      <c r="I21" s="111">
        <v>3</v>
      </c>
      <c r="J21" s="111"/>
      <c r="K21" s="111">
        <f>+H21</f>
        <v>0</v>
      </c>
      <c r="L21" s="166">
        <f>+K21/B21</f>
        <v>0</v>
      </c>
      <c r="M21" s="119">
        <v>3.8</v>
      </c>
      <c r="N21" s="121">
        <f>+S21*T21+S22*T22</f>
        <v>0.45</v>
      </c>
      <c r="O21" s="2" t="s">
        <v>105</v>
      </c>
      <c r="P21" s="19"/>
      <c r="Q21" s="9">
        <v>44621</v>
      </c>
      <c r="R21" s="9">
        <v>44926</v>
      </c>
      <c r="S21" s="14">
        <v>0.5</v>
      </c>
      <c r="T21" s="12">
        <v>0.75</v>
      </c>
      <c r="U21" s="116" t="s">
        <v>262</v>
      </c>
    </row>
    <row r="22" spans="1:21" ht="58.5" customHeight="1" x14ac:dyDescent="0.25">
      <c r="A22" s="156"/>
      <c r="B22" s="112"/>
      <c r="C22" s="112"/>
      <c r="D22" s="112"/>
      <c r="E22" s="112"/>
      <c r="F22" s="112"/>
      <c r="G22" s="112"/>
      <c r="H22" s="169"/>
      <c r="I22" s="112"/>
      <c r="J22" s="112"/>
      <c r="K22" s="112"/>
      <c r="L22" s="167"/>
      <c r="M22" s="120"/>
      <c r="N22" s="122"/>
      <c r="O22" s="2" t="s">
        <v>106</v>
      </c>
      <c r="P22" s="19"/>
      <c r="Q22" s="9">
        <v>44621</v>
      </c>
      <c r="R22" s="9">
        <v>44926</v>
      </c>
      <c r="S22" s="14">
        <v>0.5</v>
      </c>
      <c r="T22" s="12">
        <v>0.15</v>
      </c>
      <c r="U22" s="117"/>
    </row>
    <row r="23" spans="1:21" x14ac:dyDescent="0.25">
      <c r="N23" s="10">
        <f>AVERAGE(N12:N21)</f>
        <v>0.66833333333333345</v>
      </c>
    </row>
  </sheetData>
  <mergeCells count="88">
    <mergeCell ref="F19:F20"/>
    <mergeCell ref="N21:N22"/>
    <mergeCell ref="U21:U22"/>
    <mergeCell ref="H21:H22"/>
    <mergeCell ref="I21:I22"/>
    <mergeCell ref="J21:J22"/>
    <mergeCell ref="K21:K22"/>
    <mergeCell ref="L21:L22"/>
    <mergeCell ref="M21:M22"/>
    <mergeCell ref="M19:M20"/>
    <mergeCell ref="N19:N20"/>
    <mergeCell ref="U19:U20"/>
    <mergeCell ref="F21:F22"/>
    <mergeCell ref="G21:G22"/>
    <mergeCell ref="G19:G20"/>
    <mergeCell ref="H19:H20"/>
    <mergeCell ref="A19:A20"/>
    <mergeCell ref="B19:B20"/>
    <mergeCell ref="C19:C20"/>
    <mergeCell ref="D19:D20"/>
    <mergeCell ref="E19:E20"/>
    <mergeCell ref="A21:A22"/>
    <mergeCell ref="B21:B22"/>
    <mergeCell ref="C21:C22"/>
    <mergeCell ref="D21:D22"/>
    <mergeCell ref="E21:E22"/>
    <mergeCell ref="I19:I20"/>
    <mergeCell ref="J19:J20"/>
    <mergeCell ref="K19:K20"/>
    <mergeCell ref="L19:L20"/>
    <mergeCell ref="L15:L16"/>
    <mergeCell ref="M15:M16"/>
    <mergeCell ref="N15:N16"/>
    <mergeCell ref="U17:U18"/>
    <mergeCell ref="J17:J18"/>
    <mergeCell ref="K17:K18"/>
    <mergeCell ref="L17:L18"/>
    <mergeCell ref="M17:M18"/>
    <mergeCell ref="N17:N18"/>
    <mergeCell ref="P17:P18"/>
    <mergeCell ref="F15:F16"/>
    <mergeCell ref="G15:G16"/>
    <mergeCell ref="H15:H16"/>
    <mergeCell ref="U15:U16"/>
    <mergeCell ref="A17:A18"/>
    <mergeCell ref="B17:B18"/>
    <mergeCell ref="C17:C18"/>
    <mergeCell ref="D17:D18"/>
    <mergeCell ref="E17:E18"/>
    <mergeCell ref="F17:F18"/>
    <mergeCell ref="G17:G18"/>
    <mergeCell ref="H17:H18"/>
    <mergeCell ref="I17:I18"/>
    <mergeCell ref="I15:I16"/>
    <mergeCell ref="J15:J16"/>
    <mergeCell ref="K15:K16"/>
    <mergeCell ref="A15:A16"/>
    <mergeCell ref="B15:B16"/>
    <mergeCell ref="C15:C16"/>
    <mergeCell ref="D15:D16"/>
    <mergeCell ref="E15:E16"/>
    <mergeCell ref="F12:F13"/>
    <mergeCell ref="G12:G13"/>
    <mergeCell ref="H12:H13"/>
    <mergeCell ref="U12:U13"/>
    <mergeCell ref="I12:I13"/>
    <mergeCell ref="J12:J13"/>
    <mergeCell ref="K12:K13"/>
    <mergeCell ref="L12:L13"/>
    <mergeCell ref="M12:M13"/>
    <mergeCell ref="N12:N13"/>
    <mergeCell ref="A12:A13"/>
    <mergeCell ref="B12:B13"/>
    <mergeCell ref="C12:C13"/>
    <mergeCell ref="D12:D13"/>
    <mergeCell ref="E12:E13"/>
    <mergeCell ref="A8:U8"/>
    <mergeCell ref="A9:A11"/>
    <mergeCell ref="M9:N9"/>
    <mergeCell ref="O9:T9"/>
    <mergeCell ref="U9:U11"/>
    <mergeCell ref="C10:D10"/>
    <mergeCell ref="E10:F10"/>
    <mergeCell ref="G10:H10"/>
    <mergeCell ref="I10:J10"/>
    <mergeCell ref="K10:L10"/>
    <mergeCell ref="K11:L11"/>
    <mergeCell ref="B9:L9"/>
  </mergeCells>
  <conditionalFormatting sqref="N12:N37">
    <cfRule type="cellIs" dxfId="29" priority="1" operator="between">
      <formula>0.7501</formula>
      <formula>1</formula>
    </cfRule>
    <cfRule type="cellIs" dxfId="28" priority="2" operator="between">
      <formula>0.001</formula>
      <formula>0.5</formula>
    </cfRule>
    <cfRule type="cellIs" dxfId="27" priority="3" operator="between">
      <formula>50%</formula>
      <formula>75%</formula>
    </cfRule>
  </conditionalFormatting>
  <pageMargins left="0.75" right="0.75" top="1" bottom="1" header="0.5" footer="0.5"/>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22"/>
  <sheetViews>
    <sheetView showGridLines="0" topLeftCell="A9" workbookViewId="0">
      <pane xSplit="1" ySplit="3" topLeftCell="B12" activePane="bottomRight" state="frozen"/>
      <selection activeCell="A9" sqref="A9"/>
      <selection pane="topRight" activeCell="B9" sqref="B9"/>
      <selection pane="bottomLeft" activeCell="A12" sqref="A12"/>
      <selection pane="bottomRight" activeCell="A15" sqref="A15:A21"/>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45" x14ac:dyDescent="0.25">
      <c r="A12" s="137" t="s">
        <v>113</v>
      </c>
      <c r="B12" s="113">
        <v>1</v>
      </c>
      <c r="C12" s="113">
        <v>0.3</v>
      </c>
      <c r="D12" s="113">
        <v>0.4</v>
      </c>
      <c r="E12" s="113">
        <v>0.5</v>
      </c>
      <c r="F12" s="113">
        <v>0.62</v>
      </c>
      <c r="G12" s="113">
        <v>0.75</v>
      </c>
      <c r="H12" s="113">
        <v>0.81</v>
      </c>
      <c r="I12" s="113">
        <v>1</v>
      </c>
      <c r="J12" s="113"/>
      <c r="K12" s="188">
        <f>+H12</f>
        <v>0.81</v>
      </c>
      <c r="L12" s="113">
        <f>+K12/B12</f>
        <v>0.81</v>
      </c>
      <c r="M12" s="119">
        <v>3</v>
      </c>
      <c r="N12" s="121">
        <f>+S12*T12+S13*T13+S14*T14</f>
        <v>0.8670000000000001</v>
      </c>
      <c r="O12" s="2" t="s">
        <v>115</v>
      </c>
      <c r="P12" s="19"/>
      <c r="Q12" s="9">
        <v>44562</v>
      </c>
      <c r="R12" s="9">
        <v>44648</v>
      </c>
      <c r="S12" s="14">
        <v>0.3</v>
      </c>
      <c r="T12" s="12">
        <v>1</v>
      </c>
      <c r="U12" s="116" t="s">
        <v>263</v>
      </c>
    </row>
    <row r="13" spans="1:21" ht="45" x14ac:dyDescent="0.25">
      <c r="A13" s="138"/>
      <c r="B13" s="114"/>
      <c r="C13" s="186"/>
      <c r="D13" s="186"/>
      <c r="E13" s="186"/>
      <c r="F13" s="186"/>
      <c r="G13" s="186"/>
      <c r="H13" s="186"/>
      <c r="I13" s="186"/>
      <c r="J13" s="186"/>
      <c r="K13" s="212"/>
      <c r="L13" s="186"/>
      <c r="M13" s="129"/>
      <c r="N13" s="130"/>
      <c r="O13" s="2" t="s">
        <v>116</v>
      </c>
      <c r="P13" s="19"/>
      <c r="Q13" s="9">
        <v>44562</v>
      </c>
      <c r="R13" s="9">
        <v>44926</v>
      </c>
      <c r="S13" s="14">
        <v>0.5</v>
      </c>
      <c r="T13" s="12">
        <v>0.81</v>
      </c>
      <c r="U13" s="118"/>
    </row>
    <row r="14" spans="1:21" ht="45" x14ac:dyDescent="0.25">
      <c r="A14" s="139"/>
      <c r="B14" s="112"/>
      <c r="C14" s="187"/>
      <c r="D14" s="187"/>
      <c r="E14" s="187"/>
      <c r="F14" s="187"/>
      <c r="G14" s="187"/>
      <c r="H14" s="187"/>
      <c r="I14" s="187"/>
      <c r="J14" s="187"/>
      <c r="K14" s="169"/>
      <c r="L14" s="187"/>
      <c r="M14" s="120"/>
      <c r="N14" s="122"/>
      <c r="O14" s="2" t="s">
        <v>117</v>
      </c>
      <c r="P14" s="19"/>
      <c r="Q14" s="9">
        <v>44652</v>
      </c>
      <c r="R14" s="9">
        <v>44926</v>
      </c>
      <c r="S14" s="14">
        <v>0.2</v>
      </c>
      <c r="T14" s="12">
        <v>0.81</v>
      </c>
      <c r="U14" s="117"/>
    </row>
    <row r="15" spans="1:21" ht="45.75" customHeight="1" x14ac:dyDescent="0.25">
      <c r="A15" s="137" t="s">
        <v>128</v>
      </c>
      <c r="B15" s="113">
        <v>1</v>
      </c>
      <c r="C15" s="113">
        <v>0.15</v>
      </c>
      <c r="D15" s="113"/>
      <c r="E15" s="113">
        <v>0.5</v>
      </c>
      <c r="F15" s="113"/>
      <c r="G15" s="113">
        <v>0.75</v>
      </c>
      <c r="H15" s="113">
        <v>0.75</v>
      </c>
      <c r="I15" s="113">
        <v>1</v>
      </c>
      <c r="J15" s="113"/>
      <c r="K15" s="172">
        <f>+H15</f>
        <v>0.75</v>
      </c>
      <c r="L15" s="113">
        <f>+K15</f>
        <v>0.75</v>
      </c>
      <c r="M15" s="119">
        <v>6</v>
      </c>
      <c r="N15" s="121">
        <f>+S15*T15+S16*T16+S17*T17+S18*T18+S19*T19+S20*T20+S21*T21</f>
        <v>0.72300000000000009</v>
      </c>
      <c r="O15" s="2" t="s">
        <v>130</v>
      </c>
      <c r="P15" s="19"/>
      <c r="Q15" s="9">
        <v>44593</v>
      </c>
      <c r="R15" s="9">
        <v>44742</v>
      </c>
      <c r="S15" s="14">
        <v>0.05</v>
      </c>
      <c r="T15" s="12">
        <v>1</v>
      </c>
      <c r="U15" s="116" t="s">
        <v>264</v>
      </c>
    </row>
    <row r="16" spans="1:21" ht="45" x14ac:dyDescent="0.25">
      <c r="A16" s="138"/>
      <c r="B16" s="114"/>
      <c r="C16" s="186"/>
      <c r="D16" s="186"/>
      <c r="E16" s="186"/>
      <c r="F16" s="186"/>
      <c r="G16" s="186"/>
      <c r="H16" s="186"/>
      <c r="I16" s="186"/>
      <c r="J16" s="186"/>
      <c r="K16" s="222"/>
      <c r="L16" s="114"/>
      <c r="M16" s="129"/>
      <c r="N16" s="130"/>
      <c r="O16" s="2" t="s">
        <v>131</v>
      </c>
      <c r="P16" s="19"/>
      <c r="Q16" s="9">
        <v>44593</v>
      </c>
      <c r="R16" s="9">
        <v>44926</v>
      </c>
      <c r="S16" s="14">
        <v>0.05</v>
      </c>
      <c r="T16" s="12">
        <v>1</v>
      </c>
      <c r="U16" s="118"/>
    </row>
    <row r="17" spans="1:21" ht="30" x14ac:dyDescent="0.25">
      <c r="A17" s="138"/>
      <c r="B17" s="114"/>
      <c r="C17" s="186"/>
      <c r="D17" s="186"/>
      <c r="E17" s="186"/>
      <c r="F17" s="186"/>
      <c r="G17" s="186"/>
      <c r="H17" s="186"/>
      <c r="I17" s="186"/>
      <c r="J17" s="186"/>
      <c r="K17" s="222"/>
      <c r="L17" s="114"/>
      <c r="M17" s="129"/>
      <c r="N17" s="130"/>
      <c r="O17" s="2" t="s">
        <v>132</v>
      </c>
      <c r="P17" s="19"/>
      <c r="Q17" s="9">
        <v>44593</v>
      </c>
      <c r="R17" s="9">
        <v>44926</v>
      </c>
      <c r="S17" s="14">
        <v>0.1</v>
      </c>
      <c r="T17" s="12">
        <v>0.55000000000000004</v>
      </c>
      <c r="U17" s="118"/>
    </row>
    <row r="18" spans="1:21" ht="30" x14ac:dyDescent="0.25">
      <c r="A18" s="138"/>
      <c r="B18" s="114"/>
      <c r="C18" s="186"/>
      <c r="D18" s="186"/>
      <c r="E18" s="186"/>
      <c r="F18" s="186"/>
      <c r="G18" s="186"/>
      <c r="H18" s="186"/>
      <c r="I18" s="186"/>
      <c r="J18" s="186"/>
      <c r="K18" s="222"/>
      <c r="L18" s="114"/>
      <c r="M18" s="129"/>
      <c r="N18" s="130"/>
      <c r="O18" s="2" t="s">
        <v>133</v>
      </c>
      <c r="P18" s="19"/>
      <c r="Q18" s="9">
        <v>44593</v>
      </c>
      <c r="R18" s="9">
        <v>44926</v>
      </c>
      <c r="S18" s="14">
        <v>0.2</v>
      </c>
      <c r="T18" s="12">
        <v>0.75</v>
      </c>
      <c r="U18" s="118"/>
    </row>
    <row r="19" spans="1:21" ht="30" x14ac:dyDescent="0.25">
      <c r="A19" s="138"/>
      <c r="B19" s="114"/>
      <c r="C19" s="186"/>
      <c r="D19" s="186"/>
      <c r="E19" s="186"/>
      <c r="F19" s="186"/>
      <c r="G19" s="186"/>
      <c r="H19" s="186"/>
      <c r="I19" s="186"/>
      <c r="J19" s="186"/>
      <c r="K19" s="222"/>
      <c r="L19" s="114"/>
      <c r="M19" s="129"/>
      <c r="N19" s="130"/>
      <c r="O19" s="2" t="s">
        <v>134</v>
      </c>
      <c r="P19" s="19"/>
      <c r="Q19" s="9">
        <v>44593</v>
      </c>
      <c r="R19" s="9">
        <v>44926</v>
      </c>
      <c r="S19" s="14">
        <v>0.2</v>
      </c>
      <c r="T19" s="76">
        <v>0.75</v>
      </c>
      <c r="U19" s="118"/>
    </row>
    <row r="20" spans="1:21" ht="45" x14ac:dyDescent="0.25">
      <c r="A20" s="138"/>
      <c r="B20" s="114"/>
      <c r="C20" s="186"/>
      <c r="D20" s="186"/>
      <c r="E20" s="186"/>
      <c r="F20" s="186"/>
      <c r="G20" s="186"/>
      <c r="H20" s="186"/>
      <c r="I20" s="186"/>
      <c r="J20" s="186"/>
      <c r="K20" s="222"/>
      <c r="L20" s="114"/>
      <c r="M20" s="129"/>
      <c r="N20" s="130"/>
      <c r="O20" s="2" t="s">
        <v>135</v>
      </c>
      <c r="P20" s="19"/>
      <c r="Q20" s="9">
        <v>44593</v>
      </c>
      <c r="R20" s="9">
        <v>44926</v>
      </c>
      <c r="S20" s="14">
        <v>0.2</v>
      </c>
      <c r="T20" s="12">
        <v>0.75</v>
      </c>
      <c r="U20" s="118"/>
    </row>
    <row r="21" spans="1:21" ht="45" x14ac:dyDescent="0.25">
      <c r="A21" s="139"/>
      <c r="B21" s="112"/>
      <c r="C21" s="187"/>
      <c r="D21" s="187"/>
      <c r="E21" s="187"/>
      <c r="F21" s="187"/>
      <c r="G21" s="187"/>
      <c r="H21" s="187"/>
      <c r="I21" s="187"/>
      <c r="J21" s="187"/>
      <c r="K21" s="223"/>
      <c r="L21" s="112"/>
      <c r="M21" s="120"/>
      <c r="N21" s="122"/>
      <c r="O21" s="2" t="s">
        <v>136</v>
      </c>
      <c r="P21" s="19"/>
      <c r="Q21" s="9">
        <v>44593</v>
      </c>
      <c r="R21" s="9">
        <v>44926</v>
      </c>
      <c r="S21" s="14">
        <v>0.2</v>
      </c>
      <c r="T21" s="12">
        <v>0.59</v>
      </c>
      <c r="U21" s="117"/>
    </row>
    <row r="22" spans="1:21" x14ac:dyDescent="0.25">
      <c r="N22" s="10">
        <f>AVERAGE(N15)</f>
        <v>0.72300000000000009</v>
      </c>
    </row>
  </sheetData>
  <mergeCells count="42">
    <mergeCell ref="F15:F21"/>
    <mergeCell ref="G15:G21"/>
    <mergeCell ref="H15:H21"/>
    <mergeCell ref="I15:I21"/>
    <mergeCell ref="A15:A21"/>
    <mergeCell ref="B15:B21"/>
    <mergeCell ref="C15:C21"/>
    <mergeCell ref="D15:D21"/>
    <mergeCell ref="E15:E21"/>
    <mergeCell ref="J15:J21"/>
    <mergeCell ref="K15:K21"/>
    <mergeCell ref="M15:M21"/>
    <mergeCell ref="N15:N21"/>
    <mergeCell ref="U15:U21"/>
    <mergeCell ref="L15:L21"/>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M9:N9"/>
    <mergeCell ref="O9:T9"/>
    <mergeCell ref="U9:U11"/>
    <mergeCell ref="C10:D10"/>
    <mergeCell ref="E10:F10"/>
    <mergeCell ref="G10:H10"/>
    <mergeCell ref="I10:J10"/>
    <mergeCell ref="K10:L10"/>
    <mergeCell ref="K11:L11"/>
    <mergeCell ref="B9:L9"/>
  </mergeCells>
  <conditionalFormatting sqref="N12:N36">
    <cfRule type="cellIs" dxfId="26" priority="1" operator="between">
      <formula>0.7501</formula>
      <formula>1</formula>
    </cfRule>
    <cfRule type="cellIs" dxfId="25" priority="2" operator="between">
      <formula>0.001</formula>
      <formula>0.5</formula>
    </cfRule>
    <cfRule type="cellIs" dxfId="24" priority="3" operator="between">
      <formula>50%</formula>
      <formula>75%</formula>
    </cfRule>
  </conditionalFormatting>
  <pageMargins left="0.75" right="0.75" top="1" bottom="1" header="0.5" footer="0.5"/>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
  <sheetViews>
    <sheetView showGridLines="0" topLeftCell="A9" workbookViewId="0">
      <pane xSplit="1" ySplit="3" topLeftCell="K12" activePane="bottomRight" state="frozen"/>
      <selection activeCell="A9" sqref="A9"/>
      <selection pane="topRight" activeCell="B9" sqref="B9"/>
      <selection pane="bottomLeft" activeCell="A12" sqref="A12"/>
      <selection pane="bottomRight" activeCell="U17" sqref="U17"/>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hidden="1" customWidth="1"/>
    <col min="10" max="10" width="7.5703125" hidden="1"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31" t="s">
        <v>196</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30" customHeight="1" x14ac:dyDescent="0.25">
      <c r="A12" s="137" t="s">
        <v>228</v>
      </c>
      <c r="B12" s="113">
        <v>1</v>
      </c>
      <c r="C12" s="113">
        <v>0.1</v>
      </c>
      <c r="D12" s="113">
        <v>0.2</v>
      </c>
      <c r="E12" s="113">
        <v>0.4</v>
      </c>
      <c r="F12" s="113">
        <v>0.5</v>
      </c>
      <c r="G12" s="113">
        <v>0.8</v>
      </c>
      <c r="H12" s="188">
        <v>0.8</v>
      </c>
      <c r="I12" s="113">
        <v>1</v>
      </c>
      <c r="J12" s="113"/>
      <c r="K12" s="113">
        <f>+G12</f>
        <v>0.8</v>
      </c>
      <c r="L12" s="188">
        <f>+K12/B12</f>
        <v>0.8</v>
      </c>
      <c r="M12" s="119">
        <v>3</v>
      </c>
      <c r="N12" s="121">
        <f>+S12*T12+S13*T13+S14*T14+S15*T15+S16*T16</f>
        <v>0.75000000000000011</v>
      </c>
      <c r="O12" s="2" t="s">
        <v>33</v>
      </c>
      <c r="P12" s="19"/>
      <c r="Q12" s="9">
        <v>44593</v>
      </c>
      <c r="R12" s="9">
        <v>44926</v>
      </c>
      <c r="S12" s="14">
        <v>0.2</v>
      </c>
      <c r="T12" s="15">
        <v>0.75</v>
      </c>
      <c r="U12" s="134" t="s">
        <v>265</v>
      </c>
    </row>
    <row r="13" spans="1:21" ht="20.25" customHeight="1" x14ac:dyDescent="0.25">
      <c r="A13" s="138"/>
      <c r="B13" s="114"/>
      <c r="C13" s="186"/>
      <c r="D13" s="186"/>
      <c r="E13" s="186"/>
      <c r="F13" s="186"/>
      <c r="G13" s="186"/>
      <c r="H13" s="189"/>
      <c r="I13" s="186"/>
      <c r="J13" s="186"/>
      <c r="K13" s="114"/>
      <c r="L13" s="189"/>
      <c r="M13" s="129"/>
      <c r="N13" s="130"/>
      <c r="O13" s="2" t="s">
        <v>34</v>
      </c>
      <c r="P13" s="19"/>
      <c r="Q13" s="9">
        <v>44562</v>
      </c>
      <c r="R13" s="9">
        <v>44926</v>
      </c>
      <c r="S13" s="14">
        <v>0.2</v>
      </c>
      <c r="T13" s="15">
        <v>0.75</v>
      </c>
      <c r="U13" s="118"/>
    </row>
    <row r="14" spans="1:21" ht="30" x14ac:dyDescent="0.25">
      <c r="A14" s="138"/>
      <c r="B14" s="114"/>
      <c r="C14" s="186"/>
      <c r="D14" s="186"/>
      <c r="E14" s="186"/>
      <c r="F14" s="186"/>
      <c r="G14" s="186"/>
      <c r="H14" s="189"/>
      <c r="I14" s="186"/>
      <c r="J14" s="186"/>
      <c r="K14" s="114"/>
      <c r="L14" s="189"/>
      <c r="M14" s="129"/>
      <c r="N14" s="130"/>
      <c r="O14" s="2" t="s">
        <v>35</v>
      </c>
      <c r="P14" s="19"/>
      <c r="Q14" s="9">
        <v>44652</v>
      </c>
      <c r="R14" s="9">
        <v>44926</v>
      </c>
      <c r="S14" s="14">
        <v>0.3</v>
      </c>
      <c r="T14" s="15">
        <v>1</v>
      </c>
      <c r="U14" s="118"/>
    </row>
    <row r="15" spans="1:21" ht="52.5" customHeight="1" x14ac:dyDescent="0.25">
      <c r="A15" s="138"/>
      <c r="B15" s="114"/>
      <c r="C15" s="186"/>
      <c r="D15" s="186"/>
      <c r="E15" s="186"/>
      <c r="F15" s="186"/>
      <c r="G15" s="186"/>
      <c r="H15" s="189"/>
      <c r="I15" s="186"/>
      <c r="J15" s="186"/>
      <c r="K15" s="114"/>
      <c r="L15" s="189"/>
      <c r="M15" s="129"/>
      <c r="N15" s="130"/>
      <c r="O15" s="2" t="s">
        <v>36</v>
      </c>
      <c r="P15" s="19"/>
      <c r="Q15" s="9">
        <v>44652</v>
      </c>
      <c r="R15" s="9">
        <v>44926</v>
      </c>
      <c r="S15" s="14">
        <v>0.2</v>
      </c>
      <c r="T15" s="15">
        <v>0.75</v>
      </c>
      <c r="U15" s="118"/>
    </row>
    <row r="16" spans="1:21" ht="66.75" customHeight="1" x14ac:dyDescent="0.25">
      <c r="A16" s="139"/>
      <c r="B16" s="112"/>
      <c r="C16" s="187"/>
      <c r="D16" s="187"/>
      <c r="E16" s="187"/>
      <c r="F16" s="187"/>
      <c r="G16" s="187"/>
      <c r="H16" s="190"/>
      <c r="I16" s="187"/>
      <c r="J16" s="187"/>
      <c r="K16" s="112"/>
      <c r="L16" s="190"/>
      <c r="M16" s="120"/>
      <c r="N16" s="122"/>
      <c r="O16" s="2" t="s">
        <v>193</v>
      </c>
      <c r="P16" s="19"/>
      <c r="Q16" s="9">
        <v>44865</v>
      </c>
      <c r="R16" s="9">
        <v>44926</v>
      </c>
      <c r="S16" s="14">
        <v>0.1</v>
      </c>
      <c r="T16" s="15"/>
      <c r="U16" s="117"/>
    </row>
    <row r="17" spans="14:14" x14ac:dyDescent="0.25">
      <c r="N17" s="10">
        <f>+N12</f>
        <v>0.75000000000000011</v>
      </c>
    </row>
  </sheetData>
  <mergeCells count="27">
    <mergeCell ref="F12:F16"/>
    <mergeCell ref="G12:G16"/>
    <mergeCell ref="H12:H16"/>
    <mergeCell ref="U12:U16"/>
    <mergeCell ref="I12:I16"/>
    <mergeCell ref="J12:J16"/>
    <mergeCell ref="K12:K16"/>
    <mergeCell ref="L12:L16"/>
    <mergeCell ref="M12:M16"/>
    <mergeCell ref="N12:N16"/>
    <mergeCell ref="A12:A16"/>
    <mergeCell ref="B12:B16"/>
    <mergeCell ref="C12:C16"/>
    <mergeCell ref="D12:D16"/>
    <mergeCell ref="E12:E16"/>
    <mergeCell ref="A8:U8"/>
    <mergeCell ref="A9:A11"/>
    <mergeCell ref="M9:N9"/>
    <mergeCell ref="O9:T9"/>
    <mergeCell ref="U9:U11"/>
    <mergeCell ref="C10:D10"/>
    <mergeCell ref="E10:F10"/>
    <mergeCell ref="G10:H10"/>
    <mergeCell ref="I10:J10"/>
    <mergeCell ref="K10:L10"/>
    <mergeCell ref="K11:L11"/>
    <mergeCell ref="B9:L9"/>
  </mergeCells>
  <conditionalFormatting sqref="N12:N31">
    <cfRule type="cellIs" dxfId="23" priority="1" operator="between">
      <formula>0.7501</formula>
      <formula>1</formula>
    </cfRule>
    <cfRule type="cellIs" dxfId="22" priority="2" operator="between">
      <formula>0.001</formula>
      <formula>0.5</formula>
    </cfRule>
    <cfRule type="cellIs" dxfId="21" priority="3" operator="between">
      <formula>50%</formula>
      <formula>75%</formula>
    </cfRule>
  </conditionalFormatting>
  <pageMargins left="0.75" right="0.75" top="1" bottom="1" header="0.5" footer="0.5"/>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5"/>
  <sheetViews>
    <sheetView topLeftCell="B1" workbookViewId="0">
      <selection activeCell="U16" sqref="U16"/>
    </sheetView>
  </sheetViews>
  <sheetFormatPr baseColWidth="10" defaultRowHeight="15" x14ac:dyDescent="0.25"/>
  <cols>
    <col min="1" max="1" width="45.7109375" bestFit="1" customWidth="1"/>
    <col min="2" max="2" width="6.28515625" customWidth="1"/>
    <col min="3" max="3" width="6.28515625" hidden="1" customWidth="1"/>
    <col min="4" max="4" width="7.28515625" hidden="1" customWidth="1"/>
    <col min="5" max="5" width="6.28515625" hidden="1" customWidth="1"/>
    <col min="6" max="6" width="7.42578125" hidden="1"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31" t="s">
        <v>221</v>
      </c>
      <c r="B8" s="131"/>
      <c r="C8" s="131"/>
      <c r="D8" s="131"/>
      <c r="E8" s="131"/>
      <c r="F8" s="131"/>
      <c r="G8" s="131"/>
      <c r="H8" s="131"/>
      <c r="I8" s="131"/>
      <c r="J8" s="131"/>
      <c r="K8" s="131"/>
      <c r="L8" s="131"/>
      <c r="M8" s="131"/>
      <c r="N8" s="131"/>
      <c r="O8" s="131"/>
      <c r="P8" s="131"/>
      <c r="Q8" s="131"/>
      <c r="R8" s="131"/>
      <c r="S8" s="131"/>
      <c r="T8" s="131"/>
      <c r="U8" s="131"/>
    </row>
    <row r="9" spans="1:21" ht="30" customHeight="1" x14ac:dyDescent="0.25">
      <c r="A9" s="102" t="s">
        <v>212</v>
      </c>
      <c r="B9" s="104" t="s">
        <v>213</v>
      </c>
      <c r="C9" s="105"/>
      <c r="D9" s="105"/>
      <c r="E9" s="105"/>
      <c r="F9" s="105"/>
      <c r="G9" s="105"/>
      <c r="H9" s="105"/>
      <c r="I9" s="105"/>
      <c r="J9" s="105"/>
      <c r="K9" s="105"/>
      <c r="L9" s="157"/>
      <c r="M9" s="132" t="s">
        <v>5</v>
      </c>
      <c r="N9" s="133"/>
      <c r="O9" s="104" t="s">
        <v>199</v>
      </c>
      <c r="P9" s="105"/>
      <c r="Q9" s="105"/>
      <c r="R9" s="105"/>
      <c r="S9" s="105"/>
      <c r="T9" s="106"/>
      <c r="U9" s="107" t="s">
        <v>201</v>
      </c>
    </row>
    <row r="10" spans="1:21" ht="30" customHeight="1" x14ac:dyDescent="0.25">
      <c r="A10" s="180"/>
      <c r="B10" s="49"/>
      <c r="C10" s="158" t="s">
        <v>214</v>
      </c>
      <c r="D10" s="159"/>
      <c r="E10" s="158" t="s">
        <v>215</v>
      </c>
      <c r="F10" s="159"/>
      <c r="G10" s="158" t="s">
        <v>216</v>
      </c>
      <c r="H10" s="159"/>
      <c r="I10" s="158" t="s">
        <v>217</v>
      </c>
      <c r="J10" s="159"/>
      <c r="K10" s="182" t="s">
        <v>219</v>
      </c>
      <c r="L10" s="97"/>
      <c r="M10" s="49"/>
      <c r="N10" s="50"/>
      <c r="O10" s="56"/>
      <c r="P10" s="56"/>
      <c r="Q10" s="56"/>
      <c r="R10" s="56"/>
      <c r="S10" s="56"/>
      <c r="T10" s="57"/>
      <c r="U10" s="181"/>
    </row>
    <row r="11" spans="1:21" ht="30" x14ac:dyDescent="0.25">
      <c r="A11" s="103"/>
      <c r="B11" s="55" t="s">
        <v>202</v>
      </c>
      <c r="C11" s="55" t="s">
        <v>218</v>
      </c>
      <c r="D11" s="55" t="s">
        <v>2</v>
      </c>
      <c r="E11" s="55" t="s">
        <v>218</v>
      </c>
      <c r="F11" s="55" t="s">
        <v>2</v>
      </c>
      <c r="G11" s="55" t="s">
        <v>218</v>
      </c>
      <c r="H11" s="55" t="s">
        <v>2</v>
      </c>
      <c r="I11" s="55" t="s">
        <v>218</v>
      </c>
      <c r="J11" s="55" t="s">
        <v>2</v>
      </c>
      <c r="K11" s="95" t="s">
        <v>220</v>
      </c>
      <c r="L11" s="97"/>
      <c r="M11" s="55" t="s">
        <v>4</v>
      </c>
      <c r="N11" s="31" t="s">
        <v>2</v>
      </c>
      <c r="O11" s="30" t="s">
        <v>200</v>
      </c>
      <c r="P11" s="37" t="s">
        <v>195</v>
      </c>
      <c r="Q11" s="36" t="s">
        <v>191</v>
      </c>
      <c r="R11" s="36" t="s">
        <v>192</v>
      </c>
      <c r="S11" s="30" t="s">
        <v>4</v>
      </c>
      <c r="T11" s="30" t="s">
        <v>2</v>
      </c>
      <c r="U11" s="108"/>
    </row>
    <row r="12" spans="1:21" ht="90" x14ac:dyDescent="0.25">
      <c r="A12" s="137" t="s">
        <v>55</v>
      </c>
      <c r="B12" s="115">
        <v>6.1400000000000003E-2</v>
      </c>
      <c r="C12" s="115">
        <v>1.54E-2</v>
      </c>
      <c r="D12" s="115">
        <v>1.46E-2</v>
      </c>
      <c r="E12" s="115">
        <v>3.0700000000000002E-2</v>
      </c>
      <c r="F12" s="115">
        <v>2.9499999999999998E-2</v>
      </c>
      <c r="G12" s="115">
        <v>4.6100000000000002E-2</v>
      </c>
      <c r="H12" s="227">
        <v>4.3499999999999997E-2</v>
      </c>
      <c r="I12" s="115">
        <v>6.1400000000000003E-2</v>
      </c>
      <c r="J12" s="115"/>
      <c r="K12" s="115">
        <f>+H12</f>
        <v>4.3499999999999997E-2</v>
      </c>
      <c r="L12" s="230">
        <f>+K12/B12</f>
        <v>0.7084690553745927</v>
      </c>
      <c r="M12" s="119">
        <v>3</v>
      </c>
      <c r="N12" s="121">
        <f>+S12*T12+S13*T13+S14*T14</f>
        <v>0.58733999999999997</v>
      </c>
      <c r="O12" s="2" t="s">
        <v>57</v>
      </c>
      <c r="P12" s="19"/>
      <c r="Q12" s="9">
        <v>44562</v>
      </c>
      <c r="R12" s="9">
        <v>44592</v>
      </c>
      <c r="S12" s="14">
        <v>0.2</v>
      </c>
      <c r="T12" s="12">
        <v>1</v>
      </c>
      <c r="U12" s="116" t="s">
        <v>266</v>
      </c>
    </row>
    <row r="13" spans="1:21" ht="30" x14ac:dyDescent="0.25">
      <c r="A13" s="138"/>
      <c r="B13" s="114"/>
      <c r="C13" s="225"/>
      <c r="D13" s="225"/>
      <c r="E13" s="225"/>
      <c r="F13" s="225"/>
      <c r="G13" s="225"/>
      <c r="H13" s="228"/>
      <c r="I13" s="225"/>
      <c r="J13" s="225"/>
      <c r="K13" s="114"/>
      <c r="L13" s="231"/>
      <c r="M13" s="129"/>
      <c r="N13" s="130"/>
      <c r="O13" s="2" t="s">
        <v>58</v>
      </c>
      <c r="P13" s="19">
        <v>80000000</v>
      </c>
      <c r="Q13" s="9">
        <v>44593</v>
      </c>
      <c r="R13" s="9">
        <v>44926</v>
      </c>
      <c r="S13" s="14">
        <v>0.6</v>
      </c>
      <c r="T13" s="12">
        <v>0.47889999999999999</v>
      </c>
      <c r="U13" s="118"/>
    </row>
    <row r="14" spans="1:21" ht="45" x14ac:dyDescent="0.25">
      <c r="A14" s="139"/>
      <c r="B14" s="224"/>
      <c r="C14" s="226"/>
      <c r="D14" s="226"/>
      <c r="E14" s="226"/>
      <c r="F14" s="226"/>
      <c r="G14" s="226"/>
      <c r="H14" s="229"/>
      <c r="I14" s="226"/>
      <c r="J14" s="226"/>
      <c r="K14" s="112"/>
      <c r="L14" s="232"/>
      <c r="M14" s="120"/>
      <c r="N14" s="122"/>
      <c r="O14" s="2" t="s">
        <v>60</v>
      </c>
      <c r="P14" s="19"/>
      <c r="Q14" s="9">
        <v>44896</v>
      </c>
      <c r="R14" s="9">
        <v>44926</v>
      </c>
      <c r="S14" s="14">
        <v>0.2</v>
      </c>
      <c r="T14" s="12">
        <v>0.5</v>
      </c>
      <c r="U14" s="117"/>
    </row>
    <row r="15" spans="1:21" x14ac:dyDescent="0.25">
      <c r="N15" s="10">
        <f>+N12</f>
        <v>0.58733999999999997</v>
      </c>
    </row>
  </sheetData>
  <mergeCells count="27">
    <mergeCell ref="F12:F14"/>
    <mergeCell ref="G12:G14"/>
    <mergeCell ref="H12:H14"/>
    <mergeCell ref="U12:U14"/>
    <mergeCell ref="I12:I14"/>
    <mergeCell ref="J12:J14"/>
    <mergeCell ref="K12:K14"/>
    <mergeCell ref="L12:L14"/>
    <mergeCell ref="M12:M14"/>
    <mergeCell ref="N12:N14"/>
    <mergeCell ref="A12:A14"/>
    <mergeCell ref="B12:B14"/>
    <mergeCell ref="C12:C14"/>
    <mergeCell ref="D12:D14"/>
    <mergeCell ref="E12:E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20" priority="1" operator="between">
      <formula>0.7501</formula>
      <formula>1</formula>
    </cfRule>
    <cfRule type="cellIs" dxfId="19" priority="2" operator="between">
      <formula>0.001</formula>
      <formula>0.5</formula>
    </cfRule>
    <cfRule type="cellIs" dxfId="18" priority="3" operator="between">
      <formula>50%</formula>
      <formula>75%</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Hoja1</vt:lpstr>
      <vt:lpstr>reporte (2)</vt:lpstr>
      <vt:lpstr>Consolidado</vt:lpstr>
      <vt:lpstr>Identificación y priorización</vt:lpstr>
      <vt:lpstr>Preparación y formulación</vt:lpstr>
      <vt:lpstr>Implementación y seguimiento</vt:lpstr>
      <vt:lpstr>Direccionamiento estrategico</vt:lpstr>
      <vt:lpstr>Gestión de comunicaciones</vt:lpstr>
      <vt:lpstr>Gestión del talento Humano</vt:lpstr>
      <vt:lpstr>Gestión contractual</vt:lpstr>
      <vt:lpstr>Gestión Adminstrativa</vt:lpstr>
      <vt:lpstr>Gestión de tecnologías de la in</vt:lpstr>
      <vt:lpstr>Gestión Jurídica</vt:lpstr>
      <vt:lpstr>Evaluación control y mejoramien</vt:lpstr>
      <vt:lpstr>Administración de Recurso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Ignacio Gutiérrez Varg</dc:creator>
  <cp:lastModifiedBy>Gloria Patricia Pinzon Bastidas</cp:lastModifiedBy>
  <dcterms:created xsi:type="dcterms:W3CDTF">2022-07-22T22:08:20Z</dcterms:created>
  <dcterms:modified xsi:type="dcterms:W3CDTF">2022-11-10T19:05:58Z</dcterms:modified>
</cp:coreProperties>
</file>