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Z:\2020\2022\Comité_CI\"/>
    </mc:Choice>
  </mc:AlternateContent>
  <bookViews>
    <workbookView xWindow="0" yWindow="0" windowWidth="20490" windowHeight="6750" tabRatio="611" activeTab="3"/>
  </bookViews>
  <sheets>
    <sheet name="Orientaciones Grales." sheetId="2" r:id="rId1"/>
    <sheet name="Parámetros" sheetId="6" r:id="rId2"/>
    <sheet name="Priorización A" sheetId="8" r:id="rId3"/>
    <sheet name="Plan de trabajo 2022" sheetId="9" r:id="rId4"/>
    <sheet name="Procesos A Auditar Vs Recursos" sheetId="4" state="hidden" r:id="rId5"/>
    <sheet name="Seguimiento Programa Anual" sheetId="5" state="hidden" r:id="rId6"/>
  </sheets>
  <externalReferences>
    <externalReference r:id="rId7"/>
  </externalReferences>
  <definedNames>
    <definedName name="_xlnm._FilterDatabase" localSheetId="3" hidden="1">'Plan de trabajo 2022'!$A$8:$WUJ$8</definedName>
    <definedName name="_xlnm._FilterDatabase" localSheetId="2" hidden="1">'Priorización A'!$A$6:$AE$6</definedName>
    <definedName name="_xlnm.Print_Area" localSheetId="3">'Plan de trabajo 2022'!$A$32:$F$48</definedName>
    <definedName name="Ciclo_Rotación_Calif" localSheetId="3">[1]Parámetros!$C$62:$C$66</definedName>
    <definedName name="Ciclo_Rotación_Calif">Parámetros!$C$62:$C$66</definedName>
    <definedName name="Ciclo_Rotación_Def" localSheetId="3">[1]Parámetros!$B$62:$B$66</definedName>
    <definedName name="Ciclo_Rotación_Def">Parámetros!$B$62:$B$66</definedName>
    <definedName name="Impacto_Obj_Est_Calif" localSheetId="3">[1]Parámetros!$C$30:$C$34</definedName>
    <definedName name="Impacto_Obj_Est_Calif">Parámetros!$C$30:$C$34</definedName>
    <definedName name="Impacto_Obj_Est_Def" localSheetId="3">[1]Parámetros!$B$30:$B$34</definedName>
    <definedName name="Impacto_Obj_Est_Def">Parámetros!$B$30:$B$34</definedName>
    <definedName name="Impacto_Ppto_Calif" localSheetId="3">[1]Parámetros!$E$45:$E$49</definedName>
    <definedName name="Impacto_Ppto_Calif">Parámetros!$E$45:$E$49</definedName>
    <definedName name="Impacto_Ppto_Def" localSheetId="3">[1]Parámetros!$B$45:$B$49</definedName>
    <definedName name="Impacto_Ppto_Def">Parámetros!$B$45:$B$49</definedName>
    <definedName name="Nivel_Criticidad" localSheetId="3">[1]Parámetros!$E$54:$G$58</definedName>
    <definedName name="Nivel_Criticidad">Parámetros!$E$54:$G$58</definedName>
    <definedName name="Nivel_Directivo_Calif" localSheetId="3">[1]Parámetros!$C$22:$C$26</definedName>
    <definedName name="Nivel_Directivo_Calif">Parámetros!$C$22:$C$26</definedName>
    <definedName name="Nivel_Directivo_Def" localSheetId="3">[1]Parámetros!$B$22:$B$26</definedName>
    <definedName name="Nivel_Directivo_Def">Parámetros!$B$22:$B$26</definedName>
    <definedName name="Nivel_Directivo_Def_PQR" localSheetId="3">[1]Parámetros!$D$22:$D$26</definedName>
    <definedName name="Nivel_Directivo_Def_PQR">Parámetros!$D$22:$D$26</definedName>
    <definedName name="qq">#REF!</definedName>
    <definedName name="Result_Aud_Ant_Calif" localSheetId="3">[1]Parámetros!$C$37:$C$41</definedName>
    <definedName name="Result_Aud_Ant_Calif">Parámetros!$C$37:$C$41</definedName>
    <definedName name="Result_Aud_Ant_Def" localSheetId="3">[1]Parámetros!$B$37:$B$41</definedName>
    <definedName name="Result_Aud_Ant_Def">Parámetros!$B$37:$B$41</definedName>
    <definedName name="Tiempo_Ult_Aud_Calif" localSheetId="3">[1]Parámetros!$E$14:$E$18</definedName>
    <definedName name="Tiempo_Ult_Aud_Calif">Parámetros!$E$14:$E$18</definedName>
    <definedName name="Tiempo_Ult_Aud_Def" localSheetId="3">[1]Parámetros!$B$14:$B$18</definedName>
    <definedName name="Tiempo_Ult_Aud_Def">Parámetros!$B$14:$B$18</definedName>
    <definedName name="_xlnm.Print_Titles" localSheetId="3">'Plan de trabajo 2022'!$1:$1</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2" i="6" l="1"/>
  <c r="N65" i="8"/>
  <c r="N64" i="8"/>
  <c r="N63" i="8"/>
  <c r="N62" i="8"/>
  <c r="N61" i="8"/>
  <c r="N60" i="8"/>
  <c r="N59" i="8"/>
  <c r="N58" i="8"/>
  <c r="N57" i="8"/>
  <c r="N56" i="8"/>
  <c r="N55" i="8"/>
  <c r="N54" i="8"/>
  <c r="N53" i="8"/>
  <c r="N52" i="8"/>
  <c r="N51" i="8"/>
  <c r="L51" i="8"/>
  <c r="P51" i="8"/>
  <c r="R51" i="8"/>
  <c r="T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N7" i="8"/>
  <c r="T65" i="8"/>
  <c r="R65" i="8"/>
  <c r="P65" i="8"/>
  <c r="L65" i="8"/>
  <c r="H65" i="8"/>
  <c r="J65" i="8"/>
  <c r="T64" i="8"/>
  <c r="R64" i="8"/>
  <c r="L64" i="8"/>
  <c r="P64" i="8"/>
  <c r="H64" i="8"/>
  <c r="I64" i="8"/>
  <c r="T63" i="8"/>
  <c r="R63" i="8"/>
  <c r="P63" i="8"/>
  <c r="L63" i="8"/>
  <c r="H63" i="8"/>
  <c r="J63" i="8"/>
  <c r="T62" i="8"/>
  <c r="R62" i="8"/>
  <c r="P62" i="8"/>
  <c r="L62" i="8"/>
  <c r="H62" i="8"/>
  <c r="J62" i="8"/>
  <c r="T61" i="8"/>
  <c r="R61" i="8"/>
  <c r="P61" i="8"/>
  <c r="L61" i="8"/>
  <c r="H61" i="8"/>
  <c r="I61" i="8"/>
  <c r="T60" i="8"/>
  <c r="R60" i="8"/>
  <c r="L60" i="8"/>
  <c r="P60" i="8"/>
  <c r="H60" i="8"/>
  <c r="I60" i="8"/>
  <c r="T59" i="8"/>
  <c r="R59" i="8"/>
  <c r="P59" i="8"/>
  <c r="L59" i="8"/>
  <c r="H59" i="8"/>
  <c r="I59" i="8"/>
  <c r="T58" i="8"/>
  <c r="R58" i="8"/>
  <c r="P58" i="8"/>
  <c r="L58" i="8"/>
  <c r="H58" i="8"/>
  <c r="I58" i="8" s="1"/>
  <c r="J58" i="8"/>
  <c r="T57" i="8"/>
  <c r="R57" i="8"/>
  <c r="P57" i="8"/>
  <c r="L57" i="8"/>
  <c r="H57" i="8"/>
  <c r="J57" i="8"/>
  <c r="T56" i="8"/>
  <c r="R56" i="8"/>
  <c r="P56" i="8"/>
  <c r="L56" i="8"/>
  <c r="H56" i="8"/>
  <c r="I56" i="8"/>
  <c r="T55" i="8"/>
  <c r="R55" i="8"/>
  <c r="P55" i="8"/>
  <c r="L55" i="8"/>
  <c r="H55" i="8"/>
  <c r="I55" i="8"/>
  <c r="T54" i="8"/>
  <c r="R54" i="8"/>
  <c r="P54" i="8"/>
  <c r="L54" i="8"/>
  <c r="H54" i="8"/>
  <c r="J54" i="8" s="1"/>
  <c r="T53" i="8"/>
  <c r="R53" i="8"/>
  <c r="P53" i="8"/>
  <c r="L53" i="8"/>
  <c r="H53" i="8"/>
  <c r="I53" i="8" s="1"/>
  <c r="T52" i="8"/>
  <c r="R52" i="8"/>
  <c r="P52" i="8"/>
  <c r="L52" i="8"/>
  <c r="H52" i="8"/>
  <c r="I52" i="8"/>
  <c r="H51" i="8"/>
  <c r="I51" i="8" s="1"/>
  <c r="T50" i="8"/>
  <c r="R50" i="8"/>
  <c r="P50" i="8"/>
  <c r="L50" i="8"/>
  <c r="H50" i="8"/>
  <c r="J50" i="8"/>
  <c r="T49" i="8"/>
  <c r="R49" i="8"/>
  <c r="P49" i="8"/>
  <c r="L49" i="8"/>
  <c r="H49" i="8"/>
  <c r="J49" i="8" s="1"/>
  <c r="T48" i="8"/>
  <c r="R48" i="8"/>
  <c r="P48" i="8"/>
  <c r="L48" i="8"/>
  <c r="H48" i="8"/>
  <c r="I48" i="8"/>
  <c r="T47" i="8"/>
  <c r="R47" i="8"/>
  <c r="P47" i="8"/>
  <c r="L47" i="8"/>
  <c r="H47" i="8"/>
  <c r="I47" i="8" s="1"/>
  <c r="T46" i="8"/>
  <c r="R46" i="8"/>
  <c r="P46" i="8"/>
  <c r="L46" i="8"/>
  <c r="H46" i="8"/>
  <c r="J46" i="8"/>
  <c r="T45" i="8"/>
  <c r="R45" i="8"/>
  <c r="P45" i="8"/>
  <c r="L45" i="8"/>
  <c r="H45" i="8"/>
  <c r="I45" i="8" s="1"/>
  <c r="T44" i="8"/>
  <c r="R44" i="8"/>
  <c r="P44" i="8"/>
  <c r="L44" i="8"/>
  <c r="H44" i="8"/>
  <c r="J44" i="8"/>
  <c r="T43" i="8"/>
  <c r="R43" i="8"/>
  <c r="P43" i="8"/>
  <c r="L43" i="8"/>
  <c r="H43" i="8"/>
  <c r="T42" i="8"/>
  <c r="R42" i="8"/>
  <c r="P42" i="8"/>
  <c r="L42" i="8"/>
  <c r="H42" i="8"/>
  <c r="J42" i="8" s="1"/>
  <c r="T41" i="8"/>
  <c r="R41" i="8"/>
  <c r="P41" i="8"/>
  <c r="L41" i="8"/>
  <c r="H41" i="8"/>
  <c r="T40" i="8"/>
  <c r="R40" i="8"/>
  <c r="P40" i="8"/>
  <c r="L40" i="8"/>
  <c r="H40" i="8"/>
  <c r="J40" i="8"/>
  <c r="T39" i="8"/>
  <c r="R39" i="8"/>
  <c r="P39" i="8"/>
  <c r="L39" i="8"/>
  <c r="H39" i="8"/>
  <c r="J39" i="8"/>
  <c r="T38" i="8"/>
  <c r="R38" i="8"/>
  <c r="P38" i="8"/>
  <c r="L38" i="8"/>
  <c r="H38" i="8"/>
  <c r="I38" i="8" s="1"/>
  <c r="J38" i="8"/>
  <c r="T37" i="8"/>
  <c r="R37" i="8"/>
  <c r="P37" i="8"/>
  <c r="L37" i="8"/>
  <c r="H37" i="8"/>
  <c r="I37" i="8"/>
  <c r="T36" i="8"/>
  <c r="R36" i="8"/>
  <c r="P36" i="8"/>
  <c r="L36" i="8"/>
  <c r="H36" i="8"/>
  <c r="I36" i="8" s="1"/>
  <c r="J36" i="8"/>
  <c r="T35" i="8"/>
  <c r="R35" i="8"/>
  <c r="P35" i="8"/>
  <c r="L35" i="8"/>
  <c r="H35" i="8"/>
  <c r="I35" i="8"/>
  <c r="T34" i="8"/>
  <c r="R34" i="8"/>
  <c r="P34" i="8"/>
  <c r="L34" i="8"/>
  <c r="H34" i="8"/>
  <c r="I34" i="8" s="1"/>
  <c r="J34" i="8"/>
  <c r="T33" i="8"/>
  <c r="R33" i="8"/>
  <c r="L33" i="8"/>
  <c r="P33" i="8"/>
  <c r="H33" i="8"/>
  <c r="J33" i="8"/>
  <c r="T32" i="8"/>
  <c r="R32" i="8"/>
  <c r="P32" i="8"/>
  <c r="L32" i="8"/>
  <c r="H32" i="8"/>
  <c r="J32" i="8"/>
  <c r="T31" i="8"/>
  <c r="R31" i="8"/>
  <c r="P31" i="8"/>
  <c r="L31" i="8"/>
  <c r="H31" i="8"/>
  <c r="J31" i="8"/>
  <c r="T30" i="8"/>
  <c r="R30" i="8"/>
  <c r="P30" i="8"/>
  <c r="L30" i="8"/>
  <c r="H30" i="8"/>
  <c r="I30" i="8" s="1"/>
  <c r="J30" i="8"/>
  <c r="T29" i="8"/>
  <c r="R29" i="8"/>
  <c r="P29" i="8"/>
  <c r="L29" i="8"/>
  <c r="H29" i="8"/>
  <c r="I29" i="8"/>
  <c r="T28" i="8"/>
  <c r="R28" i="8"/>
  <c r="P28" i="8"/>
  <c r="L28" i="8"/>
  <c r="H28" i="8"/>
  <c r="J28" i="8" s="1"/>
  <c r="I28" i="8"/>
  <c r="T27" i="8"/>
  <c r="R27" i="8"/>
  <c r="P27" i="8"/>
  <c r="L27" i="8"/>
  <c r="H27" i="8"/>
  <c r="I27" i="8"/>
  <c r="T26" i="8"/>
  <c r="R26" i="8"/>
  <c r="P26" i="8"/>
  <c r="L26" i="8"/>
  <c r="H26" i="8"/>
  <c r="J26" i="8"/>
  <c r="T25" i="8"/>
  <c r="R25" i="8"/>
  <c r="P25" i="8"/>
  <c r="L25" i="8"/>
  <c r="H25" i="8"/>
  <c r="J25" i="8"/>
  <c r="T24" i="8"/>
  <c r="R24" i="8"/>
  <c r="P24" i="8"/>
  <c r="L24" i="8"/>
  <c r="H24" i="8"/>
  <c r="I24" i="8"/>
  <c r="T23" i="8"/>
  <c r="R23" i="8"/>
  <c r="P23" i="8"/>
  <c r="L23" i="8"/>
  <c r="H23" i="8"/>
  <c r="J23" i="8"/>
  <c r="T22" i="8"/>
  <c r="R22" i="8"/>
  <c r="P22" i="8"/>
  <c r="L22" i="8"/>
  <c r="H22" i="8"/>
  <c r="I22" i="8" s="1"/>
  <c r="J22" i="8"/>
  <c r="T21" i="8"/>
  <c r="R21" i="8"/>
  <c r="P21" i="8"/>
  <c r="L21" i="8"/>
  <c r="H21" i="8"/>
  <c r="I21" i="8"/>
  <c r="T20" i="8"/>
  <c r="R20" i="8"/>
  <c r="P20" i="8"/>
  <c r="L20" i="8"/>
  <c r="H20" i="8"/>
  <c r="J20" i="8"/>
  <c r="T19" i="8"/>
  <c r="R19" i="8"/>
  <c r="P19" i="8"/>
  <c r="L19" i="8"/>
  <c r="H19" i="8"/>
  <c r="I19" i="8"/>
  <c r="T18" i="8"/>
  <c r="R18" i="8"/>
  <c r="P18" i="8"/>
  <c r="L18" i="8"/>
  <c r="H18" i="8"/>
  <c r="J18" i="8"/>
  <c r="T17" i="8"/>
  <c r="R17" i="8"/>
  <c r="P17" i="8"/>
  <c r="L17" i="8"/>
  <c r="H17" i="8"/>
  <c r="J17" i="8"/>
  <c r="T16" i="8"/>
  <c r="R16" i="8"/>
  <c r="P16" i="8"/>
  <c r="L16" i="8"/>
  <c r="H16" i="8"/>
  <c r="J16" i="8"/>
  <c r="T15" i="8"/>
  <c r="R15" i="8"/>
  <c r="P15" i="8"/>
  <c r="L15" i="8"/>
  <c r="H15" i="8"/>
  <c r="J15" i="8"/>
  <c r="T14" i="8"/>
  <c r="R14" i="8"/>
  <c r="P14" i="8"/>
  <c r="L14" i="8"/>
  <c r="I14" i="8"/>
  <c r="H14" i="8"/>
  <c r="J14" i="8"/>
  <c r="T13" i="8"/>
  <c r="R13" i="8"/>
  <c r="P13" i="8"/>
  <c r="L13" i="8"/>
  <c r="H13" i="8"/>
  <c r="J13" i="8"/>
  <c r="T12" i="8"/>
  <c r="R12" i="8"/>
  <c r="P12" i="8"/>
  <c r="L12" i="8"/>
  <c r="I12" i="8"/>
  <c r="H12" i="8"/>
  <c r="J12" i="8"/>
  <c r="T11" i="8"/>
  <c r="R11" i="8"/>
  <c r="P11" i="8"/>
  <c r="L11" i="8"/>
  <c r="H11" i="8"/>
  <c r="I11" i="8"/>
  <c r="T10" i="8"/>
  <c r="R10" i="8"/>
  <c r="P10" i="8"/>
  <c r="L10" i="8"/>
  <c r="H10" i="8"/>
  <c r="J10" i="8"/>
  <c r="T9" i="8"/>
  <c r="R9" i="8"/>
  <c r="L9" i="8"/>
  <c r="P9" i="8"/>
  <c r="H9" i="8"/>
  <c r="J9" i="8"/>
  <c r="T8" i="8"/>
  <c r="R8" i="8"/>
  <c r="P8" i="8"/>
  <c r="L8" i="8"/>
  <c r="H8" i="8"/>
  <c r="J8" i="8"/>
  <c r="T7" i="8"/>
  <c r="R7" i="8"/>
  <c r="P7" i="8"/>
  <c r="L7" i="8"/>
  <c r="H7" i="8"/>
  <c r="J7" i="8"/>
  <c r="J60" i="8"/>
  <c r="I63" i="8"/>
  <c r="I8" i="8"/>
  <c r="J27" i="8"/>
  <c r="I32" i="8"/>
  <c r="J24" i="8"/>
  <c r="J37" i="8"/>
  <c r="J48" i="8"/>
  <c r="I10" i="8"/>
  <c r="I18" i="8"/>
  <c r="I23" i="8"/>
  <c r="J56" i="8"/>
  <c r="J59" i="8"/>
  <c r="I7" i="8"/>
  <c r="I16" i="8"/>
  <c r="J21" i="8"/>
  <c r="J64" i="8"/>
  <c r="I15" i="8"/>
  <c r="J29" i="8"/>
  <c r="I31" i="8"/>
  <c r="I40" i="8"/>
  <c r="I44" i="8"/>
  <c r="J61" i="8"/>
  <c r="J11" i="8"/>
  <c r="J19" i="8"/>
  <c r="I26" i="8"/>
  <c r="J35" i="8"/>
  <c r="I50" i="8"/>
  <c r="I9" i="8"/>
  <c r="I17" i="8"/>
  <c r="I25" i="8"/>
  <c r="I33" i="8"/>
  <c r="I57" i="8"/>
  <c r="I65" i="8"/>
  <c r="I46" i="8"/>
  <c r="I62" i="8"/>
  <c r="I13" i="8"/>
  <c r="E55" i="6"/>
  <c r="E57" i="6"/>
  <c r="E56" i="6"/>
  <c r="C18" i="6"/>
  <c r="C17" i="6"/>
  <c r="C16" i="6"/>
  <c r="C15" i="6"/>
  <c r="F44" i="6"/>
  <c r="C46" i="6"/>
  <c r="C45" i="6"/>
  <c r="F45" i="6" s="1"/>
  <c r="C48" i="6"/>
  <c r="F48" i="6" s="1"/>
  <c r="C47" i="6"/>
  <c r="F47" i="6" s="1"/>
  <c r="G46" i="6"/>
  <c r="E15" i="5"/>
  <c r="E17" i="5" s="1"/>
  <c r="E14" i="4"/>
  <c r="I20" i="8"/>
  <c r="J41" i="8"/>
  <c r="I41" i="8"/>
  <c r="J45" i="8"/>
  <c r="I43" i="8"/>
  <c r="J43" i="8"/>
  <c r="J55" i="8"/>
  <c r="G45" i="6"/>
  <c r="F46" i="6"/>
  <c r="G49" i="6"/>
  <c r="G47" i="6"/>
  <c r="F49" i="6"/>
  <c r="G48" i="6"/>
  <c r="I39" i="8"/>
  <c r="J52" i="8"/>
  <c r="J51" i="8" l="1"/>
  <c r="I54" i="8"/>
  <c r="J47" i="8"/>
  <c r="I49" i="8"/>
  <c r="J53" i="8"/>
  <c r="I42" i="8"/>
  <c r="U22" i="8"/>
  <c r="V22" i="8" s="1"/>
  <c r="W22" i="8" s="1"/>
  <c r="Z22" i="8" s="1"/>
  <c r="U24" i="8"/>
  <c r="V24" i="8" s="1"/>
  <c r="W24" i="8" s="1"/>
  <c r="Y24" i="8" s="1"/>
  <c r="U52" i="8"/>
  <c r="V52" i="8" s="1"/>
  <c r="W52" i="8" s="1"/>
  <c r="AA52" i="8" s="1"/>
  <c r="U56" i="8"/>
  <c r="V56" i="8" s="1"/>
  <c r="W56" i="8" s="1"/>
  <c r="AA56" i="8" s="1"/>
  <c r="U62" i="8"/>
  <c r="V62" i="8" s="1"/>
  <c r="W62" i="8" s="1"/>
  <c r="AA62" i="8" s="1"/>
  <c r="U65" i="8"/>
  <c r="V65" i="8" s="1"/>
  <c r="W65" i="8" s="1"/>
  <c r="AA65" i="8" s="1"/>
  <c r="U35" i="8"/>
  <c r="V35" i="8" s="1"/>
  <c r="W35" i="8" s="1"/>
  <c r="Z35" i="8" s="1"/>
  <c r="U21" i="8"/>
  <c r="V21" i="8" s="1"/>
  <c r="W21" i="8" s="1"/>
  <c r="X21" i="8" s="1"/>
  <c r="U26" i="8"/>
  <c r="V26" i="8" s="1"/>
  <c r="W26" i="8" s="1"/>
  <c r="Z26" i="8" s="1"/>
  <c r="U28" i="8"/>
  <c r="V28" i="8" s="1"/>
  <c r="W28" i="8" s="1"/>
  <c r="X28" i="8" s="1"/>
  <c r="U29" i="8"/>
  <c r="V29" i="8" s="1"/>
  <c r="W29" i="8" s="1"/>
  <c r="Z29" i="8" s="1"/>
  <c r="U31" i="8"/>
  <c r="V31" i="8" s="1"/>
  <c r="W31" i="8" s="1"/>
  <c r="Z31" i="8" s="1"/>
  <c r="U32" i="8"/>
  <c r="V32" i="8" s="1"/>
  <c r="W32" i="8" s="1"/>
  <c r="Z32" i="8" s="1"/>
  <c r="U33" i="8"/>
  <c r="V33" i="8" s="1"/>
  <c r="W33" i="8" s="1"/>
  <c r="AA33" i="8" s="1"/>
  <c r="U53" i="8"/>
  <c r="V53" i="8" s="1"/>
  <c r="W53" i="8" s="1"/>
  <c r="X53" i="8" s="1"/>
  <c r="U11" i="8"/>
  <c r="V11" i="8" s="1"/>
  <c r="W11" i="8" s="1"/>
  <c r="AA11" i="8" s="1"/>
  <c r="U17" i="8"/>
  <c r="V17" i="8" s="1"/>
  <c r="W17" i="8" s="1"/>
  <c r="Z17" i="8" s="1"/>
  <c r="U36" i="8"/>
  <c r="V36" i="8" s="1"/>
  <c r="W36" i="8" s="1"/>
  <c r="Z36" i="8" s="1"/>
  <c r="U37" i="8"/>
  <c r="V37" i="8" s="1"/>
  <c r="W37" i="8" s="1"/>
  <c r="X37" i="8" s="1"/>
  <c r="U42" i="8"/>
  <c r="V42" i="8" s="1"/>
  <c r="W42" i="8" s="1"/>
  <c r="AA42" i="8" s="1"/>
  <c r="U43" i="8"/>
  <c r="V43" i="8" s="1"/>
  <c r="W43" i="8" s="1"/>
  <c r="AA43" i="8" s="1"/>
  <c r="U10" i="8"/>
  <c r="V10" i="8" s="1"/>
  <c r="W10" i="8" s="1"/>
  <c r="Z10" i="8" s="1"/>
  <c r="U34" i="8"/>
  <c r="V34" i="8" s="1"/>
  <c r="W34" i="8" s="1"/>
  <c r="X34" i="8" s="1"/>
  <c r="U39" i="8"/>
  <c r="V39" i="8" s="1"/>
  <c r="W39" i="8" s="1"/>
  <c r="Z39" i="8" s="1"/>
  <c r="U46" i="8"/>
  <c r="V46" i="8" s="1"/>
  <c r="W46" i="8" s="1"/>
  <c r="Y46" i="8" s="1"/>
  <c r="U47" i="8"/>
  <c r="V47" i="8" s="1"/>
  <c r="W47" i="8" s="1"/>
  <c r="AA47" i="8" s="1"/>
  <c r="U48" i="8"/>
  <c r="V48" i="8" s="1"/>
  <c r="W48" i="8" s="1"/>
  <c r="Y48" i="8" s="1"/>
  <c r="U59" i="8"/>
  <c r="V59" i="8" s="1"/>
  <c r="W59" i="8" s="1"/>
  <c r="AA59" i="8" s="1"/>
  <c r="U60" i="8"/>
  <c r="V60" i="8" s="1"/>
  <c r="W60" i="8" s="1"/>
  <c r="Z60" i="8" s="1"/>
  <c r="U61" i="8"/>
  <c r="V61" i="8" s="1"/>
  <c r="W61" i="8" s="1"/>
  <c r="Y61" i="8" s="1"/>
  <c r="U63" i="8"/>
  <c r="V63" i="8" s="1"/>
  <c r="W63" i="8" s="1"/>
  <c r="Z63" i="8" s="1"/>
  <c r="U64" i="8"/>
  <c r="V64" i="8" s="1"/>
  <c r="W64" i="8" s="1"/>
  <c r="X64" i="8" s="1"/>
  <c r="U9" i="8"/>
  <c r="V9" i="8" s="1"/>
  <c r="W9" i="8" s="1"/>
  <c r="AA9" i="8" s="1"/>
  <c r="X29" i="8"/>
  <c r="U12" i="8"/>
  <c r="V12" i="8" s="1"/>
  <c r="W12" i="8" s="1"/>
  <c r="X12" i="8" s="1"/>
  <c r="U13" i="8"/>
  <c r="V13" i="8" s="1"/>
  <c r="W13" i="8" s="1"/>
  <c r="X13" i="8" s="1"/>
  <c r="U14" i="8"/>
  <c r="V14" i="8" s="1"/>
  <c r="W14" i="8" s="1"/>
  <c r="AA14" i="8" s="1"/>
  <c r="U16" i="8"/>
  <c r="V16" i="8" s="1"/>
  <c r="W16" i="8" s="1"/>
  <c r="X16" i="8" s="1"/>
  <c r="U18" i="8"/>
  <c r="V18" i="8" s="1"/>
  <c r="W18" i="8" s="1"/>
  <c r="Z18" i="8" s="1"/>
  <c r="U20" i="8"/>
  <c r="V20" i="8" s="1"/>
  <c r="W20" i="8" s="1"/>
  <c r="AA20" i="8" s="1"/>
  <c r="U25" i="8"/>
  <c r="V25" i="8" s="1"/>
  <c r="W25" i="8" s="1"/>
  <c r="X25" i="8" s="1"/>
  <c r="U38" i="8"/>
  <c r="V38" i="8" s="1"/>
  <c r="W38" i="8" s="1"/>
  <c r="Y38" i="8" s="1"/>
  <c r="U44" i="8"/>
  <c r="V44" i="8" s="1"/>
  <c r="W44" i="8" s="1"/>
  <c r="X44" i="8" s="1"/>
  <c r="U45" i="8"/>
  <c r="V45" i="8" s="1"/>
  <c r="W45" i="8" s="1"/>
  <c r="AA45" i="8" s="1"/>
  <c r="U49" i="8"/>
  <c r="V49" i="8" s="1"/>
  <c r="W49" i="8" s="1"/>
  <c r="X49" i="8" s="1"/>
  <c r="U50" i="8"/>
  <c r="V50" i="8" s="1"/>
  <c r="W50" i="8" s="1"/>
  <c r="X50" i="8" s="1"/>
  <c r="U54" i="8"/>
  <c r="V54" i="8" s="1"/>
  <c r="W54" i="8" s="1"/>
  <c r="X54" i="8" s="1"/>
  <c r="U57" i="8"/>
  <c r="V57" i="8" s="1"/>
  <c r="W57" i="8" s="1"/>
  <c r="AA57" i="8" s="1"/>
  <c r="U7" i="8"/>
  <c r="V7" i="8" s="1"/>
  <c r="W7" i="8" s="1"/>
  <c r="AA7" i="8" s="1"/>
  <c r="U8" i="8"/>
  <c r="V8" i="8" s="1"/>
  <c r="W8" i="8" s="1"/>
  <c r="Z8" i="8" s="1"/>
  <c r="U30" i="8"/>
  <c r="V30" i="8" s="1"/>
  <c r="W30" i="8" s="1"/>
  <c r="X30" i="8" s="1"/>
  <c r="U40" i="8"/>
  <c r="V40" i="8" s="1"/>
  <c r="W40" i="8" s="1"/>
  <c r="Z40" i="8" s="1"/>
  <c r="U41" i="8"/>
  <c r="V41" i="8" s="1"/>
  <c r="W41" i="8" s="1"/>
  <c r="AA41" i="8" s="1"/>
  <c r="Y39" i="8"/>
  <c r="Z48" i="8"/>
  <c r="AA64" i="8"/>
  <c r="AA13" i="8"/>
  <c r="Z20" i="8"/>
  <c r="AA26" i="8"/>
  <c r="Y37" i="8"/>
  <c r="Y62" i="8"/>
  <c r="Z28" i="8"/>
  <c r="X35" i="8"/>
  <c r="Y59" i="8"/>
  <c r="U19" i="8"/>
  <c r="V19" i="8" s="1"/>
  <c r="W19" i="8" s="1"/>
  <c r="U23" i="8"/>
  <c r="V23" i="8" s="1"/>
  <c r="W23" i="8" s="1"/>
  <c r="U51" i="8"/>
  <c r="V51" i="8" s="1"/>
  <c r="W51" i="8" s="1"/>
  <c r="U55" i="8"/>
  <c r="V55" i="8" s="1"/>
  <c r="W55" i="8" s="1"/>
  <c r="X9" i="8"/>
  <c r="U15" i="8"/>
  <c r="V15" i="8" s="1"/>
  <c r="W15" i="8" s="1"/>
  <c r="U27" i="8"/>
  <c r="V27" i="8" s="1"/>
  <c r="W27" i="8" s="1"/>
  <c r="U58" i="8"/>
  <c r="V58" i="8" s="1"/>
  <c r="W58" i="8" s="1"/>
  <c r="Z41" i="8"/>
  <c r="X17" i="8"/>
  <c r="Y53" i="8" l="1"/>
  <c r="Y35" i="8"/>
  <c r="X14" i="8"/>
  <c r="Y29" i="8"/>
  <c r="Z53" i="8"/>
  <c r="Z37" i="8"/>
  <c r="AA36" i="8"/>
  <c r="AA53" i="8"/>
  <c r="AA37" i="8"/>
  <c r="X46" i="8"/>
  <c r="Y25" i="8"/>
  <c r="Z14" i="8"/>
  <c r="Z34" i="8"/>
  <c r="Y7" i="8"/>
  <c r="Z46" i="8"/>
  <c r="Z49" i="8"/>
  <c r="X7" i="8"/>
  <c r="Y49" i="8"/>
  <c r="X41" i="8"/>
  <c r="X60" i="8"/>
  <c r="Y9" i="8"/>
  <c r="Y33" i="8"/>
  <c r="X18" i="8"/>
  <c r="Z57" i="8"/>
  <c r="AA30" i="8"/>
  <c r="AA54" i="8"/>
  <c r="Z42" i="8"/>
  <c r="AA21" i="8"/>
  <c r="X47" i="8"/>
  <c r="X65" i="8"/>
  <c r="X59" i="8"/>
  <c r="Z33" i="8"/>
  <c r="AA40" i="8"/>
  <c r="X39" i="8"/>
  <c r="Z45" i="8"/>
  <c r="Z24" i="8"/>
  <c r="X36" i="8"/>
  <c r="Y65" i="8"/>
  <c r="Z59" i="8"/>
  <c r="AA28" i="8"/>
  <c r="X33" i="8"/>
  <c r="X20" i="8"/>
  <c r="Y13" i="8"/>
  <c r="Z64" i="8"/>
  <c r="AA24" i="8"/>
  <c r="Y45" i="8"/>
  <c r="Y36" i="8"/>
  <c r="X24" i="8"/>
  <c r="Y28" i="8"/>
  <c r="Z65" i="8"/>
  <c r="X57" i="8"/>
  <c r="Y20" i="8"/>
  <c r="Z13" i="8"/>
  <c r="Y64" i="8"/>
  <c r="AA39" i="8"/>
  <c r="Y40" i="8"/>
  <c r="Z56" i="8"/>
  <c r="X22" i="8"/>
  <c r="Y56" i="8"/>
  <c r="AA22" i="8"/>
  <c r="X52" i="8"/>
  <c r="Z62" i="8"/>
  <c r="AA49" i="8"/>
  <c r="X11" i="8"/>
  <c r="Y41" i="8"/>
  <c r="AA60" i="8"/>
  <c r="AA61" i="8"/>
  <c r="Y22" i="8"/>
  <c r="Z52" i="8"/>
  <c r="Z9" i="8"/>
  <c r="Y52" i="8"/>
  <c r="Z7" i="8"/>
  <c r="X62" i="8"/>
  <c r="X32" i="8"/>
  <c r="AA46" i="8"/>
  <c r="X45" i="8"/>
  <c r="Y17" i="8"/>
  <c r="Z11" i="8"/>
  <c r="Z43" i="8"/>
  <c r="Y60" i="8"/>
  <c r="AA29" i="8"/>
  <c r="Y14" i="8"/>
  <c r="AA35" i="8"/>
  <c r="AA31" i="8"/>
  <c r="Z12" i="8"/>
  <c r="X56" i="8"/>
  <c r="AA34" i="8"/>
  <c r="Y42" i="8"/>
  <c r="Z21" i="8"/>
  <c r="Z30" i="8"/>
  <c r="X31" i="8"/>
  <c r="Y57" i="8"/>
  <c r="Z54" i="8"/>
  <c r="AA18" i="8"/>
  <c r="X40" i="8"/>
  <c r="AA48" i="8"/>
  <c r="Y11" i="8"/>
  <c r="Y34" i="8"/>
  <c r="Y21" i="8"/>
  <c r="Y30" i="8"/>
  <c r="Y31" i="8"/>
  <c r="Y54" i="8"/>
  <c r="Y18" i="8"/>
  <c r="X48" i="8"/>
  <c r="X42" i="8"/>
  <c r="X43" i="8"/>
  <c r="X10" i="8"/>
  <c r="Y32" i="8"/>
  <c r="X26" i="8"/>
  <c r="Y43" i="8"/>
  <c r="AA17" i="8"/>
  <c r="AA8" i="8"/>
  <c r="AA32" i="8"/>
  <c r="Y26" i="8"/>
  <c r="Y16" i="8"/>
  <c r="Z38" i="8"/>
  <c r="Z50" i="8"/>
  <c r="X61" i="8"/>
  <c r="AA16" i="8"/>
  <c r="Y50" i="8"/>
  <c r="X8" i="8"/>
  <c r="AA38" i="8"/>
  <c r="Z47" i="8"/>
  <c r="AA25" i="8"/>
  <c r="Z25" i="8"/>
  <c r="Y10" i="8"/>
  <c r="AA50" i="8"/>
  <c r="Y8" i="8"/>
  <c r="X38" i="8"/>
  <c r="Y47" i="8"/>
  <c r="Z61" i="8"/>
  <c r="AA10" i="8"/>
  <c r="Z16" i="8"/>
  <c r="Y44" i="8"/>
  <c r="Z44" i="8"/>
  <c r="AA44" i="8"/>
  <c r="AA12" i="8"/>
  <c r="Y12" i="8"/>
  <c r="AA63" i="8"/>
  <c r="X63" i="8"/>
  <c r="Y63" i="8"/>
  <c r="Y55" i="8"/>
  <c r="X55" i="8"/>
  <c r="AA55" i="8"/>
  <c r="Z55" i="8"/>
  <c r="X58" i="8"/>
  <c r="Z58" i="8"/>
  <c r="Y58" i="8"/>
  <c r="AA58" i="8"/>
  <c r="Y51" i="8"/>
  <c r="AA51" i="8"/>
  <c r="X51" i="8"/>
  <c r="Z51" i="8"/>
  <c r="Z27" i="8"/>
  <c r="Y27" i="8"/>
  <c r="X27" i="8"/>
  <c r="AA27" i="8"/>
  <c r="Z23" i="8"/>
  <c r="Y23" i="8"/>
  <c r="AA23" i="8"/>
  <c r="X23" i="8"/>
  <c r="Z15" i="8"/>
  <c r="Y15" i="8"/>
  <c r="X15" i="8"/>
  <c r="AA15" i="8"/>
  <c r="X19" i="8"/>
  <c r="Z19" i="8"/>
  <c r="Y19" i="8"/>
  <c r="AA19" i="8"/>
</calcChain>
</file>

<file path=xl/comments1.xml><?xml version="1.0" encoding="utf-8"?>
<comments xmlns="http://schemas.openxmlformats.org/spreadsheetml/2006/main">
  <authors>
    <author>DORLEY ENRIQUE LEON LOPEZ</author>
  </authors>
  <commentList>
    <comment ref="C3" authorId="0" shapeId="0">
      <text>
        <r>
          <rPr>
            <sz val="9"/>
            <color indexed="81"/>
            <rFont val="Tahoma"/>
            <family val="2"/>
          </rPr>
          <t>Diligenciar esta casilla con el presupuesto de gastos de la entidad.</t>
        </r>
      </text>
    </comment>
  </commentList>
</comments>
</file>

<file path=xl/sharedStrings.xml><?xml version="1.0" encoding="utf-8"?>
<sst xmlns="http://schemas.openxmlformats.org/spreadsheetml/2006/main" count="691" uniqueCount="311">
  <si>
    <t>Alto</t>
  </si>
  <si>
    <t>Moderado</t>
  </si>
  <si>
    <t>Total</t>
  </si>
  <si>
    <t>No</t>
  </si>
  <si>
    <t>Objetivo del Documento:</t>
  </si>
  <si>
    <t>Extremo</t>
  </si>
  <si>
    <t>Bajo</t>
  </si>
  <si>
    <t>DETERMINACION PLAN DE AUDITORIA vs RECURSOS</t>
  </si>
  <si>
    <t xml:space="preserve">Fecha de Elaboración: </t>
  </si>
  <si>
    <t>Nombre del Subproceso A Auditar de Acuerdo a la Evaluación del Universo</t>
  </si>
  <si>
    <t>Detalle del Alcance del Trabajo</t>
  </si>
  <si>
    <t>Tiempo Estimado de la Auditoria (hh).</t>
  </si>
  <si>
    <t>Incluido en el Plan Anual</t>
  </si>
  <si>
    <t xml:space="preserve">Fecha de Inicio </t>
  </si>
  <si>
    <t xml:space="preserve">Fecha de Finalización </t>
  </si>
  <si>
    <t>AVANCES</t>
  </si>
  <si>
    <t>Estado</t>
  </si>
  <si>
    <t>Ene</t>
  </si>
  <si>
    <t>Feb</t>
  </si>
  <si>
    <t>Mar</t>
  </si>
  <si>
    <t>Abr</t>
  </si>
  <si>
    <t>May</t>
  </si>
  <si>
    <t>Jun</t>
  </si>
  <si>
    <t>Jul</t>
  </si>
  <si>
    <t>Ago</t>
  </si>
  <si>
    <t>Sep</t>
  </si>
  <si>
    <t>Oct</t>
  </si>
  <si>
    <t>Nov</t>
  </si>
  <si>
    <t>Dic</t>
  </si>
  <si>
    <t>Gestión Humana</t>
  </si>
  <si>
    <t>Si</t>
  </si>
  <si>
    <t>TOTAL HORAS NECESARIAS</t>
  </si>
  <si>
    <t xml:space="preserve">TOTAL HORAS DISPONIBLES EQUIPO DE AUDITORES </t>
  </si>
  <si>
    <t>DIFERENCIA (TIEMPO ADECUADO / TIEMPO INSUFICIENTE)</t>
  </si>
  <si>
    <t>Tipo de Trabajo</t>
  </si>
  <si>
    <t>Aseguramiento</t>
  </si>
  <si>
    <t>Sin Iniciar</t>
  </si>
  <si>
    <t xml:space="preserve">CÓDIGO: </t>
  </si>
  <si>
    <t>Explicaciones Para realizar la ponderación de Riesgos.</t>
  </si>
  <si>
    <t>Nombre del proceso/proyecto/Procedimiento A Auditar de Acuerdo a la Evaluación del Universo</t>
  </si>
  <si>
    <t xml:space="preserve">Observaciones Generales: </t>
  </si>
  <si>
    <t>Fuente: Adaptado de Instituto de Auditores Internos. COSO ERM. Agosto 2014.</t>
  </si>
  <si>
    <t>SEGUIMIENTO PROGRAMA ANUAL DE AUDITORIA</t>
  </si>
  <si>
    <t>RIESGO INHERENTE Ponderación de Riesgos del Proceso</t>
  </si>
  <si>
    <t>Tiempo transcurrido desde última auditoría</t>
  </si>
  <si>
    <t>Nivel_Directivo</t>
  </si>
  <si>
    <t>Temas de interés de la Alta Dirección - Calificación</t>
  </si>
  <si>
    <t>Temas de interés de la Alta Dirección (Criterios)</t>
  </si>
  <si>
    <t>No tiene objetivo asociado</t>
  </si>
  <si>
    <t>Resultados auditorías anteriores</t>
  </si>
  <si>
    <t>Resultados auditorías anteriores internas y externas  (Criterios)</t>
  </si>
  <si>
    <t>Resultados auditorías anteriores internas y externas  (Calificación)</t>
  </si>
  <si>
    <t>Impacto en el presupuesto</t>
  </si>
  <si>
    <t>Podría tomarse Criterio materialidad Contable</t>
  </si>
  <si>
    <t>Total presupuesto egresos entidad aprobado para la vigencia</t>
  </si>
  <si>
    <t>Catastrófico &gt;= 50%</t>
  </si>
  <si>
    <t>Mayor &gt;=20 y &lt;50%</t>
  </si>
  <si>
    <t>Moderado &gt;=5% y &lt;20%</t>
  </si>
  <si>
    <t>Menor &gt;=1% y &lt;5%</t>
  </si>
  <si>
    <t>Insignificante &lt;1%</t>
  </si>
  <si>
    <t>Impacto en el presupuesto (Criterios)</t>
  </si>
  <si>
    <t>Impacto en el presupuesto (Calificación)</t>
  </si>
  <si>
    <t>Nivel de criticidad</t>
  </si>
  <si>
    <t>Ciclo de Rotación auditorías</t>
  </si>
  <si>
    <t>&gt;= 4</t>
  </si>
  <si>
    <t>Cada año</t>
  </si>
  <si>
    <t>Ciclo de rotación</t>
  </si>
  <si>
    <t>&gt;=3 &lt;4</t>
  </si>
  <si>
    <t>&gt;=2 &lt;3</t>
  </si>
  <si>
    <t>Rojo</t>
  </si>
  <si>
    <t>Naranja</t>
  </si>
  <si>
    <t>Amarillo</t>
  </si>
  <si>
    <t>Verde</t>
  </si>
  <si>
    <t>Cada 2 años</t>
  </si>
  <si>
    <t>Cada 3 años</t>
  </si>
  <si>
    <t>Cada 4 años</t>
  </si>
  <si>
    <t>No auditar</t>
  </si>
  <si>
    <t>No tiene Riesgos Asociado</t>
  </si>
  <si>
    <t>Los  riesgos estan en zona baja (zona de aceptacion)</t>
  </si>
  <si>
    <t>Tiene un riesgo o más en Calificación Moderada</t>
  </si>
  <si>
    <t>Tiene un riesgo o más en calificación Alta</t>
  </si>
  <si>
    <t>Tiene un riesgo en calificación Extrema</t>
  </si>
  <si>
    <t>Nivel riesgo inherente</t>
  </si>
  <si>
    <t>&lt;= 1 año</t>
  </si>
  <si>
    <t>&gt; 4 años</t>
  </si>
  <si>
    <t>Tiempo transcurrido desde última auditoría (Calificación)</t>
  </si>
  <si>
    <t>Tiempo transcurrido desde última auditoría (Criterio)</t>
  </si>
  <si>
    <t>Ponderación</t>
  </si>
  <si>
    <t>Bajo (Priorizado)</t>
  </si>
  <si>
    <t>&gt;=1.5 &lt;2</t>
  </si>
  <si>
    <t>&lt; 1.5</t>
  </si>
  <si>
    <t xml:space="preserve">RIESGO INHERENTE
</t>
  </si>
  <si>
    <t>Fuente: Elaboración equipo Función Pública</t>
  </si>
  <si>
    <t>Priorización del Universo de Auditoría Basado en Riesgos</t>
  </si>
  <si>
    <t>PRESUPUETO DE INGRESOS Y GASTOS ISSAI 1320 A4</t>
  </si>
  <si>
    <t>Puntajes</t>
  </si>
  <si>
    <t>Tiempo transcurrido desde la última auditoría</t>
  </si>
  <si>
    <t>Temas de interes de la alta Dirección o el Comité de Coordinación de Control Interno</t>
  </si>
  <si>
    <t>Esta variable se refiere al resultado de la alineación estratégica, en la que cada aspecto evaluable debe estar relacionado con un proceso y este a su vez, aportando a uno o mas objetivos estratégicos conforme está establecido en la hoja "Parámetros".</t>
  </si>
  <si>
    <t>Resultados auditorías anteriores internas y externas</t>
  </si>
  <si>
    <t>Esta variable se determina a partir de los hallazgos de auditorias internas y externas que se encuentren abiertos respecto de cada unidad auditable o aspecto evaluable, al momento de la priorización del Universo de Auditoría. (Ver hoja "Parámetros").</t>
  </si>
  <si>
    <t>Ciclo de Rotación de Auditorias</t>
  </si>
  <si>
    <t>Surge automáticamente a partir del nivel de criticidad de cada aspecto evaluable (unidad auditable) y se debe someter a aprobación del Comité de Auditorías o el Comité Institucional de Coordinación de Control Interno.</t>
  </si>
  <si>
    <t>Notas explicatorias</t>
  </si>
  <si>
    <t>Priorización de Auditorías Basadas en Riesgos año 1</t>
  </si>
  <si>
    <t>Priorización de Auditorías Basadas en Riesgos año 2</t>
  </si>
  <si>
    <t>Priorización de Auditorías Basadas en Riesgos año 3</t>
  </si>
  <si>
    <t>Priorización de Auditorías Basadas en Riesgos año 4</t>
  </si>
  <si>
    <t>Cantidad de objetivos estratégicos asociados (Calificación)</t>
  </si>
  <si>
    <t>Cantidad de objetivos estratégicos asociados (Criterios)</t>
  </si>
  <si>
    <t>&gt; 1 año &lt;= 2 años</t>
  </si>
  <si>
    <t>&gt; 2 años &lt;= 3 años</t>
  </si>
  <si>
    <t>&gt; 3 años &lt;= 4 años</t>
  </si>
  <si>
    <t>Menos de 2 seguimientos por alta dirección</t>
  </si>
  <si>
    <t>Entre 2 y 3 seguimientos por alta dirección</t>
  </si>
  <si>
    <t>Entre 4 y 5 seguimientos por alta dirección</t>
  </si>
  <si>
    <t>Entre 6 y 7 seguimientos por alta dirección</t>
  </si>
  <si>
    <t>Entre 8 ó mas seguimientos por alta dirección</t>
  </si>
  <si>
    <t>Sin PQR</t>
  </si>
  <si>
    <t>7 o más PQR</t>
  </si>
  <si>
    <t>De 1 a 2 PQR</t>
  </si>
  <si>
    <t>De 3 a 4 PQR</t>
  </si>
  <si>
    <t>De 5 a 6 PQR</t>
  </si>
  <si>
    <t>ASPECTOS EVALUABLES
UNIDADES AUDITABLES
(Proceso/Proyecto/Procedimiento/Area funcional/ Unidad de negocio/Unidad desconcentrada/ Plan/ Programa/Sistema de Gestión o de control/ Aspectos de TIC/ Otras Temáticas)</t>
  </si>
  <si>
    <t>Los requerimientos de la alta dirección o requerimientos regulatorios, no deben ser diligenciados en la Matriz de Priorización del Universo de Auditoría, por cuanto es obligatoria su inclusión en el Plan Anual de Auditoría de cada año.</t>
  </si>
  <si>
    <t xml:space="preserve">
Requerimientos del Comité de Control Interno, Alta Dirección o entes reguladores (Informes de ley)
</t>
  </si>
  <si>
    <t>En la hoja "Parámetros" aparece la explicación de las calificaciones con base en el numero de riesgos que aparezca por nivel de criticidad para cada unidad auditable.  Para este criterio de priorización aparecen varias columnas editables para registrar la cantidad de riesgos inherentes de cada aspecto evaluable (unidad auditable) por cada nivel o zona de riesgo, así como otras columnas que no se deben editar y que son requeridas para aplicar los criterios de calificación en cada variable hasta obtener el puntaje total ponderado de riesgos, el nivel de riesgo ponderado y semaforizado, y la calificación correspondiente  en escala de 1 a 5.</t>
  </si>
  <si>
    <t>HOJA "PARÁMETROS"</t>
  </si>
  <si>
    <t>En la hoja "Parámetros" aparecen los criterios, rangos de calificación y demas aspectos tenidos en cuenta para cada variable de priorización que aparece en las hojas de Priorización A o B, que sirven de base para las listas desplegables y fórmulas de cálculo.</t>
  </si>
  <si>
    <t>Solo se debe seleccionar de la lista desplegable la cantidad de años transcurridos desde la última auditoría a cada aspecto evaluable o temática registrada.</t>
  </si>
  <si>
    <t>Casilla desplegable que permite seleccionar la cantidad de veces que esa temática es objeto de seguimiento en los Comités de Coordinación de Control Interno o Comités Directivos, conforme aparece en la hoja "Parámetros".</t>
  </si>
  <si>
    <t>Cantidad de objetivos estratégicos o institucionales Asociados</t>
  </si>
  <si>
    <t>En la hoja "Parámetros" se debe registrar el presupuesto de gastos de la entidad  aprobado para la presente vigencia. A partir de allí se determina el 3% de ese presupuesto de gastos como base o Criterio de Materialidad Presupuestal (basado en la ISSAI 1320 A4, que son las normas internacionales de las entidades fiscalizadoras superiores) y se determinan los rangos de participación de cada unidad auditable con respecto al presupuesto en mención.</t>
  </si>
  <si>
    <t>Cantidad de PQR</t>
  </si>
  <si>
    <t>Casilla desplegable que permite seleccionar la cantidad de PQR que posee esa temática o aspecto evaluable registrado, conforme aparece en la hoja "Parámetros".</t>
  </si>
  <si>
    <t>Surge automáticamente a partir del puntaje total ponderado y calculado automáticamente por la matriz. Estos niveles de criticidad agrupados en 4 rangos aparecen semaforizados con base en lo establecido en la hoja "Parámetros".</t>
  </si>
  <si>
    <t>PRIORIZACION DE AUDITORIAS PARA CADA AÑO (1, 2, 3, 4)</t>
  </si>
  <si>
    <t>Surge automáticamente a partir del ciclo de rotación de cada aspecto evaluable obtenido. Es el insumo para la formulación del Plan Anual de Auditorías de cada año para luego someter a aprobación del Comité de Auditorías o el Comité Institucional de Coordinación de Control Interno.</t>
  </si>
  <si>
    <t>Al ubicarse en cada encabezado de columna o de campo y dar un click, aparecerán notas  con instrucciones detalladas para su correcto diligenciamiento en toda la matriz de priorización del universo de auditoria basado en riesgos.</t>
  </si>
  <si>
    <t>Porcentajes de cada variable de priorización</t>
  </si>
  <si>
    <t>Temas de seguimiento alta direccion con menor repeticion en un periodo de seis meses ( menos de 2 seguimientos en diferentes comites)</t>
  </si>
  <si>
    <t>CANTIDAD PQR</t>
  </si>
  <si>
    <t>Temas de seguimiento alta direccion con penúltimo valor de repeticion en un periodo de seis meses( entre 2 y 3 seguimientos en diferentes comites)</t>
  </si>
  <si>
    <t>Temas de seguimiento alta direccion con ante peúltimo valor de repeticion en un periodo de seis meses ( entre 4 y 5 seguimientos en diferentes comites)</t>
  </si>
  <si>
    <t>Temas de seguimiento alta direccion con el segundo mayor valor de repeticion en un periodo de seis meses( entre 6 y 7 seguimientos en diferentes comites)</t>
  </si>
  <si>
    <t>Temas de seguimiento alta direccion  con el  mayor valor de repeticion en un periodo de seis meses ( 8 o mas seguimientos en diferentes comites)</t>
  </si>
  <si>
    <t>Objetivos estratégicos asociados</t>
  </si>
  <si>
    <t>1 objetivo estratégico asociado</t>
  </si>
  <si>
    <t>2 objetivos estratégicos asociados</t>
  </si>
  <si>
    <t>3 objetivos estratégicos asociados</t>
  </si>
  <si>
    <t>4 o más objetivos estratégicos asociados</t>
  </si>
  <si>
    <t>Sin hallazgos abiertos</t>
  </si>
  <si>
    <t>1 a 2 hallazgos abiertos</t>
  </si>
  <si>
    <t>3 a 4 hallazgos abiertos</t>
  </si>
  <si>
    <t>5 a 6 hallazgos abiertos</t>
  </si>
  <si>
    <t>7 o más hallazgos abiertos</t>
  </si>
  <si>
    <t>Gestión del Talento Humano</t>
  </si>
  <si>
    <t>Gestión Financiera</t>
  </si>
  <si>
    <t>Gestión de Comunicaciones</t>
  </si>
  <si>
    <t>Gestión de TI</t>
  </si>
  <si>
    <t>Cada entidad se encuentra en la libertad de decidir el nivel de importancia (peso porcentual) que va a tener cada variable de priorización, siempre y cuando la sumatoria de porcentajes no supere el 100%. En caso que por error se supere el 100% aparecerá un mensaje de alerta para que se se corrijan los porcentajes.</t>
  </si>
  <si>
    <t>Encontrará dos opciones de Matriz de Priorización: "Priorización A" que incluye "Intereses de la Alta Dirección" pero no incluye "Cantidad de PQR" y  "Priorización B" que incluye "Cantidad de PQR" pero no incluye "Intereses de la Alta Dirección". Utilice la que mas se amolde a su entidad.</t>
  </si>
  <si>
    <t xml:space="preserve">FECHA DE ELABORACIÓN: </t>
  </si>
  <si>
    <t>FECHA DE APROBACIÓN</t>
  </si>
  <si>
    <t>CUIDADO! SOLO LAS CELDAS QUE APARECEN CON ESTE COLOR DE RELLENO PUEDEN SER EDITADAS</t>
  </si>
  <si>
    <r>
      <t xml:space="preserve">
</t>
    </r>
    <r>
      <rPr>
        <b/>
        <sz val="11"/>
        <rFont val="Calibri"/>
        <family val="2"/>
        <scheme val="minor"/>
      </rPr>
      <t>PRIORIZACION A / PRIORIZACION B</t>
    </r>
    <r>
      <rPr>
        <b/>
        <sz val="11"/>
        <color rgb="FF0070C0"/>
        <rFont val="Calibri"/>
        <family val="2"/>
        <scheme val="minor"/>
      </rPr>
      <t xml:space="preserve">
</t>
    </r>
  </si>
  <si>
    <t>Direccionamiento Estratégico y Planeación</t>
  </si>
  <si>
    <t>Gestión Jurídica</t>
  </si>
  <si>
    <t>Gestión Contractual</t>
  </si>
  <si>
    <t>Gestión Administrativa</t>
  </si>
  <si>
    <t>Gestión de Servicio al Ciudadano</t>
  </si>
  <si>
    <t>Identificación y Priorización</t>
  </si>
  <si>
    <t>Preparación y Formulación</t>
  </si>
  <si>
    <t>Implementación y Seguimiento</t>
  </si>
  <si>
    <t>Sistema de Gestión de Seguridad y Salud en el Trabajo</t>
  </si>
  <si>
    <t>PC</t>
  </si>
  <si>
    <r>
      <rPr>
        <b/>
        <sz val="12"/>
        <rFont val="Arial"/>
        <family val="2"/>
      </rPr>
      <t>PLAN DE TRABAJO DE CONTROL INTERNO</t>
    </r>
    <r>
      <rPr>
        <sz val="10"/>
        <rFont val="Arial"/>
        <family val="2"/>
      </rPr>
      <t xml:space="preserve">
</t>
    </r>
    <r>
      <rPr>
        <sz val="8"/>
        <rFont val="Arial"/>
        <family val="2"/>
      </rPr>
      <t>Código: C-FO-012 -  Versión: 05 – Fecha: Febrero 11 de 2019</t>
    </r>
  </si>
  <si>
    <t>OBJETIVO DEL PLAN DE TRABAJO:</t>
  </si>
  <si>
    <t>Relacionar de manera ordenada las actividades de aseguramiento y consulta que realizará el equipo de control interno para agregar valor y contribuir a la mejora de las operaciones de APC- Colombia, en cumplimiento de su misionalidad.</t>
  </si>
  <si>
    <t>ROL DE EVALUACIÓN Y SEGUIMIENTO-AUDITORÍA</t>
  </si>
  <si>
    <t>OBJETIVO DEL PLAN ANUAL  DE AUDITORÍA:</t>
  </si>
  <si>
    <t>Evaluar la gestión de los procesos o dependencias así como el cumplimiento de los atributos de calidad asociados a la prestación de servicios y los requisitos legales de cumplimiento de APC-Colombia, con el fin de contribuir a la mejora continua en el marco del Modelo Integrado de Planeación y Gestión.</t>
  </si>
  <si>
    <t>ALCANCE DEL PLAN ANUAL DE AUDITORÍA:</t>
  </si>
  <si>
    <t xml:space="preserve">N° </t>
  </si>
  <si>
    <t>PROCESO</t>
  </si>
  <si>
    <t>ALCANCE DE LA AUDITORÍA</t>
  </si>
  <si>
    <t>CRITERIOS</t>
  </si>
  <si>
    <t>FECHA</t>
  </si>
  <si>
    <t xml:space="preserve">RESPONSABLE </t>
  </si>
  <si>
    <t>Auditoría a la gestión contractual.</t>
  </si>
  <si>
    <t xml:space="preserve">Verificar la gestión realizada por el proceso en desarrollo de las obligaciones legales de publicación de la gestión contractual y el cumplimiento de las verificaciones de responsabilidad de los supervisores de contratos y convenios, según el Estatuto Anticorrupción y demás disposiciones. </t>
  </si>
  <si>
    <t>Requisitos legales, estatuto de contratación y demás normas sobre contratación.
Ley 1474 de 2011
Decreto 403 de 2020 Art. 151 
Manual de supervisión de contratos.
Manual de contratación.
Procedimientos y demás documentación aplicable.</t>
  </si>
  <si>
    <t xml:space="preserve">Verificar la gestión a la ejecución presupuestal de los recursos de funcionamiento e inversión aprobados para la vigencia 2021 y estado de aplicación de la información financiera acorde con el  marco normativo. </t>
  </si>
  <si>
    <t xml:space="preserve">Ley de presupuesto
Decreto de aprobación 2019.
Plan Anual de Adquisiciones 2019
Manual de políticas contables.
Decreto 403 de 2020 Art. 151 </t>
  </si>
  <si>
    <t>Tercer
 trimestre</t>
  </si>
  <si>
    <t xml:space="preserve">Técnico Administrativo Grado 18
Israel Páez Barajas
</t>
  </si>
  <si>
    <t>Se incluye por terminar plan de rotación.</t>
  </si>
  <si>
    <t>Cuarto
trimestre</t>
  </si>
  <si>
    <t xml:space="preserve">Auditoría interna del Sistema de Gestión de Seguridad y Salud en el Trabajo. </t>
  </si>
  <si>
    <t>Verificar el cumplimiento de los requisitos establecidos en el Decreto 1072, Título 4 Capítulo 6
Sistema de Gestión de la Seguridad y Salud en el trabajo, del cumplimiento de los planes de mejora resultado de la auditoria vigencia 2018 y de las disposiciones definidas por la alta dirección para la mejora del sistema.</t>
  </si>
  <si>
    <t xml:space="preserve">Decreto Único Reglamentario Sector Trabajo, 1072 de 2015.
Resolución 1111 de 2017.
Decreto 403 de 2020 Art. 151 </t>
  </si>
  <si>
    <t>ROL RELACIÓN  CON ENTES EXTERNOS DE CONTROL-INFORMES DE LEY</t>
  </si>
  <si>
    <t>OBJETIVO</t>
  </si>
  <si>
    <t>Informar a la alta dirección y a los entes de control el nivel de avance y gestión sobre los diferentes requerimientos de ley por parte de la entidad, verificando la pertinencia, oportunidad e integralidad de las respuestas dadas.</t>
  </si>
  <si>
    <t>INFORME-REPORTE</t>
  </si>
  <si>
    <t xml:space="preserve">OBJETIVO </t>
  </si>
  <si>
    <t>MARCO LEGAL</t>
  </si>
  <si>
    <t>RESPONSABLE</t>
  </si>
  <si>
    <t>Infome Ejecutivo Anual. Medición del Modelo Estándar de Control Interno. FURAG</t>
  </si>
  <si>
    <t>Evaluar el avance del Sistema de Control Interno.</t>
  </si>
  <si>
    <t xml:space="preserve">Decreto 1499 de 2017, Decreto 648 de 2017 Art. 2.2.23.3, Decreto 403 de 2020 Art. 151 </t>
  </si>
  <si>
    <t>Anual en  fecha definida por el DAFP</t>
  </si>
  <si>
    <t>Asesor con Funciones de Control Interno
Alex Alberto Rodríguez.</t>
  </si>
  <si>
    <t>Informe de Evaluación Institucional de Gestión por Dependencias de la APC.</t>
  </si>
  <si>
    <t xml:space="preserve">Evaluar la gestión de cada dependencia de la Entidad. </t>
  </si>
  <si>
    <t xml:space="preserve">Ley 909 de 2004 art. 39, Decreto 1227/05  art 52, Circular 04 de 2005, Decreto 403 de 2020 Art. 151. </t>
  </si>
  <si>
    <t xml:space="preserve">Informe Anual de Evaluación del Sistema Control Interno Contable. </t>
  </si>
  <si>
    <t xml:space="preserve">Reportar a la Contaduría General de la Nación la Evaluación del Sistema de Control Interno Contable de la APC. </t>
  </si>
  <si>
    <t xml:space="preserve">Resolución No.357/08, Instructivo 003 del 10 diciembre de 2014, Decreto 403 de 2020 Art. 151. </t>
  </si>
  <si>
    <t>Verificar el envío del informe de cuenta anual consolidado.</t>
  </si>
  <si>
    <t xml:space="preserve">Verificar el reporte de la información de la administración, manejo y rendimiento de fondos, bienes o recursos públicos, para la vigencia fiscal anterior,  a través del SIRECI. </t>
  </si>
  <si>
    <t xml:space="preserve">Resolución 7350 de 2013,Decreto 403 de 2020 Art. 151. </t>
  </si>
  <si>
    <t>Informe de derechos de autor (Software y Hardware).</t>
  </si>
  <si>
    <t xml:space="preserve">Verificar el cumplimiento de la normatividad relacionada con el licenciamiento del Software y Hardware de la entidad, y remitir certificación a través del aplicativo de la Dirección de Derechos de Autor. </t>
  </si>
  <si>
    <t xml:space="preserve">Directivas Presidenciales 01/99, 02/02, Circulares Nos. 100-06/04, 07/05, 04/06 y 017/11 del Consejo Asesor  del Gobierno en materia de Control Interno, Decreto 403 de 2020 Art. 151. </t>
  </si>
  <si>
    <t>Marzo 20</t>
  </si>
  <si>
    <t>Seguimiento al cumplimiento Ley 1712-Acceso a la Información Pública-Gobierno en Línea.</t>
  </si>
  <si>
    <t>Verificar el nivel de cumplimiento de los lineamientos establecidos en la ley de acceso a la información pública.</t>
  </si>
  <si>
    <t xml:space="preserve">Ley 1712 de 2014, Decreto 103 de 2015, Resolución 3564 de 2015, Directiva 6 de 2019, Decreto 403 de 2020 Art. 151. </t>
  </si>
  <si>
    <t>Informe sobre manejo y atención de las quejas, reclamos y sugerencias de la ciudadanía a la APC.</t>
  </si>
  <si>
    <t xml:space="preserve">Verificar la atención y manejo dado a las quejas, reclamos y sugerencias de la ciudadanía en general </t>
  </si>
  <si>
    <t>Constitución Política, Ley 1474/11 Art.76, Ley 1712/14, Decreto 19/12, Decreto 2641/12, Decreto 403 de 2020 Art. 151, Decreto 491 de 2020</t>
  </si>
  <si>
    <t xml:space="preserve">Julio 
</t>
  </si>
  <si>
    <t xml:space="preserve">Verificar el cumplimiento de las acciones descritas en los planes de mejoramiento. </t>
  </si>
  <si>
    <t xml:space="preserve">Resoluciones 7350 de 2013, Directiva Presidencial No.03 del 2012, Decreto 403 de 2020 Art. 151. </t>
  </si>
  <si>
    <t xml:space="preserve">Seguimiento y verificación al cumplimiento del plan de participación ciudadana. </t>
  </si>
  <si>
    <t>Verificar el avance en el establecimiento de espacios que garanticen la participación ciudadana en todo el ciclo de la gestión pública (diagnóstico, formulación, implementación, evaluación y seguimiento) en el marco de lo dispuesto en artículo 2 de la Ley 1757 de 2015.</t>
  </si>
  <si>
    <t xml:space="preserve">Ley 1757 de 2015, Decreto 1499 de 2017,
Decreto 403 de 2020 Art. 151. 
</t>
  </si>
  <si>
    <t>Certificación Sistema Único de Gestión e Información Litigiosa del Estado- (EKOGUI).</t>
  </si>
  <si>
    <t>Emitir a Defensa Jurídica del Estado, certificación de la información reportada por los apoderados de la APC a través del Sistema, en materia de procesos judiciales y hacer seguimiento a la valoración de los nuevos pasivos contingentes y la actividad litigiosa del Estado.</t>
  </si>
  <si>
    <t>Decreto 2052/14, Circular Externa 14/15, Circular Externa 15/15, Circular Externa 19/15 e instructivo control interno expedidos por la Agencia Nacional de Defensa Jurídica del Estado, Decreto 403 de 2020 Art. 151.</t>
  </si>
  <si>
    <t xml:space="preserve">Informe de seguimiento y evaluación al Plan Anticorrupción y Atención al Ciudadano.  </t>
  </si>
  <si>
    <t xml:space="preserve">Realizar el seguimiento al Plan Anticorrupción de la entidad con corte a 30 de abril,  31 de agosto y 31 de diciembre. </t>
  </si>
  <si>
    <t>Enero
Mayo
Septiembre</t>
  </si>
  <si>
    <t xml:space="preserve">Informe de evaluación independiente del  Estado de Control Interno de la entidad. 
</t>
  </si>
  <si>
    <t xml:space="preserve">Presentar las acciones que permiten mantener y sostener el Sistema del Control Interno de la APC y publicarlo en la página web de la entidad.
</t>
  </si>
  <si>
    <t>Ley 87/93 art 14, Ley 1474/11 Art 9, Decreto 19/12 Art. 231, Decreto 2106 de 2019, Art. 156, Circular externa 100-006 de 2019, Decreto 403 de 2020 Art. 51 , Art. 151.</t>
  </si>
  <si>
    <t>Seguimiento al Sistema de Información y Gestión del Empleo Público- SIGEP.
Seguimiento al reporte obligatorio de información de planta de personal – sistemas específicos de carrera.</t>
  </si>
  <si>
    <t xml:space="preserve">Verificar el cumplimiento de registrar la información en el Sistema por parte de los responsables en la APC de planta y contratos de prestación de servicios profesionales y de apoyo a la gestión.  </t>
  </si>
  <si>
    <t>Ley 909/04,  Decreto 2842/10, Circular 003 del 11 de junio de 2014 emitida por la Comisión Nacional del Servicio Civil, Decreto 484 de 2017, Ley 1960 de 2019, Decreto 2106 de 2019, Art. 155, Decreto 403 de 2020 Art. 151.</t>
  </si>
  <si>
    <t>Septiembre</t>
  </si>
  <si>
    <t>Seguimiento al reporte a través del SIRECI de Gestión Contractual.</t>
  </si>
  <si>
    <t>Verificar el reporte de la gestión contractual a través del SIRECI.</t>
  </si>
  <si>
    <t>Verificar el reporte en términos a través del aplicativo SIRECI.
Decreto 403 de 2020 Art. 151.</t>
  </si>
  <si>
    <t>Mensual</t>
  </si>
  <si>
    <t>Acompañamiento y verificación   sobre las medidas de austeridad en el gasto público.</t>
  </si>
  <si>
    <t xml:space="preserve">Verificar el cumplimiento de las medidas de austeridad del gasto público.  </t>
  </si>
  <si>
    <t>Decretos 1737; 2209/98; 2445/00, Circular 002/08 y 984/12, Decreto 403 de 2020 Art. 151.</t>
  </si>
  <si>
    <t>Arqueos de caja menor</t>
  </si>
  <si>
    <t>2 veces en el año (Concurrente)</t>
  </si>
  <si>
    <t>ROL EVALUACIÓN DE LA GESTIÓN DEL RIESGO</t>
  </si>
  <si>
    <t>Evaluar la gestión de riesgos que puedan afectar la entidad a partir del diseño e implementación de los controles establecidos.</t>
  </si>
  <si>
    <t>ACTIVIDAD</t>
  </si>
  <si>
    <t>ALCANCE</t>
  </si>
  <si>
    <t xml:space="preserve">Evaluar la gestión del riesgo institucional </t>
  </si>
  <si>
    <t>Evaluar la gestión de riesgos de la entidad en cumplimiento de las responsabilidades de la primera y segunda línea defensa.</t>
  </si>
  <si>
    <t>Decreto 1499 de 2017
Decreto 648 de 2017
Decreto 403 de 2020 Art. 151</t>
  </si>
  <si>
    <t>ROL ENFOQUE HACIA LA PREVENCIÓN</t>
  </si>
  <si>
    <t>Generar en los servidores una cultura de control efectiva frente al logro de los objetivos, aportando recomendaciones de mejoras significativas en temas de control interno y en particular en la gestión del riesgo.</t>
  </si>
  <si>
    <t>N°</t>
  </si>
  <si>
    <t>Todos los procesos.</t>
  </si>
  <si>
    <t>Ley 87 de 1993
Ley 909 de 2004
Decreto 1499 de 2017
Decreto 648 de 2017
Resolución 406 de 2017
Decreto 491 de 2020
Decreto 403 de 2020 Art. 151</t>
  </si>
  <si>
    <t>A lo largo de la vigencia.</t>
  </si>
  <si>
    <t>Equipo de control interno.</t>
  </si>
  <si>
    <t>ROL LIDERAZGO ESTRATÉGICO</t>
  </si>
  <si>
    <t>Generar valor a la entidad y alertar de manera oportuna sobre aquellos riesgos actuales o potenciales que pueden afectar el desempeño institucional, como insumo para la toma de decisiones por parte de la alta dirección de APC- Colombia.</t>
  </si>
  <si>
    <t>Comités institucionales e interinstitucionales que sea convocado.</t>
  </si>
  <si>
    <t>Ley 87 de 1993
Decreto 1499 de 2017
Decreto 648 de 2017
Resolución 406 de 2017
Decreto 491 de 2020
Decreto 403 de 2020 Art. 151</t>
  </si>
  <si>
    <t>OBSERVACIONES:</t>
  </si>
  <si>
    <t>Presidenta Comité Institucional de Coordinación del Sistema de Control Interno.</t>
  </si>
  <si>
    <t>Elaborado por: Alex Alberto Rodríguez Cubides
Asesor con funciones de Control Interno</t>
  </si>
  <si>
    <t>Secretario Técnico Comité Institucional de Coordinación del Sistema de Control Interno.</t>
  </si>
  <si>
    <t xml:space="preserve">Asesor con funciones de Control Interno
Alex Alberto Rodríguez Cubides
Técnico Administrativo Grado 18
Israel Páez Barajas
</t>
  </si>
  <si>
    <t xml:space="preserve">Asesor con Funciones de Control Interno
Alex Alberto Rodríguez.
Apoya: Técnico Administrativo Grado 18
Israel Páez Barajas
</t>
  </si>
  <si>
    <t>Marzo
Julio
Noviembre</t>
  </si>
  <si>
    <t>Ley 1474/11, Decreto 124 /16, Decreto 2106/19. Art. 3-6, Decreto 403 de 2020 Art. 151.</t>
  </si>
  <si>
    <t>La evaluación se realizará a la gestión desarrollada durante la vigencia 2022 y se podrán revisar documentos de otras vigencias si control interno o el auditor lo considera pertinente.</t>
  </si>
  <si>
    <t xml:space="preserve">Marzo 2
</t>
  </si>
  <si>
    <t xml:space="preserve">Enero 30 
</t>
  </si>
  <si>
    <t xml:space="preserve">Febrero 28
</t>
  </si>
  <si>
    <t>Seguimiento al cumplimiento de las acciones descritas en los planes de mejoramiento resultantes de la auditoría regular y suscritos con la CGR- vigentes de la APC y de las auditorías internas.</t>
  </si>
  <si>
    <t xml:space="preserve">Enero
Julio 
</t>
  </si>
  <si>
    <t xml:space="preserve">Marzo 
Septiembre </t>
  </si>
  <si>
    <t>Enero 
Julio</t>
  </si>
  <si>
    <t xml:space="preserve">Verificar el cumplimiento de los requisitos de la norma: NTC-ISO/IEC 27001:2013   </t>
  </si>
  <si>
    <t xml:space="preserve">Auditoría interna del Sistema de Gestión de Seguridad de la Información. </t>
  </si>
  <si>
    <t>Auditoría a la gestión y ejecución presupuestal.</t>
  </si>
  <si>
    <t xml:space="preserve">NTC-ISO/IEC 27001:2013   </t>
  </si>
  <si>
    <t>Segundo 
trimestre</t>
  </si>
  <si>
    <t xml:space="preserve">
PLAN DE TRABAJO CONTROL INTERNO 
VIGENCIA  2022</t>
  </si>
  <si>
    <t>Realizar acciones de consulta para fortalecer la cultura del control y sensibilizar sobre el rol de cada funcionario en el sistema de control interno, a través de  la participación en:
1. Inducciones y reinducciones del talento humano.
2. Mesas de autocontrol de los procesos.
3. Asesorías solicitadas a Control Interno.
4. Campaña referente al tema anticorrupción.
5. Mapa de aseguramiento.</t>
  </si>
  <si>
    <t>Noviembre</t>
  </si>
  <si>
    <t>Cuarto trimestre</t>
  </si>
  <si>
    <t xml:space="preserve">Asesor con funciones de Control Interno
Alex Alberto Rodríguez Cubides.
Técnico Administrativo Grado 18
Israel Páez Barajas
Los recursos para la auditoría externa serán dispuestos por la Dirección Administrativa y Financiera.
</t>
  </si>
  <si>
    <t>Aprobado por: Viviana Manrique Zuluaga 
Directora General</t>
  </si>
  <si>
    <t xml:space="preserve">Posibilidad de afectación reputacional por pérdida de credibilidad en el ejercicio auditor al emitir conclusiones, recomendaciones, hallazgos erróneos u omisiones en las actividades de auditoría interna.
</t>
  </si>
  <si>
    <t>RIESGO:</t>
  </si>
  <si>
    <t>Profesional Especializado Grado 20 
Alex Alberto Rodríguez Cubides
Técnico Administrativo Grado 18
Israel Páez Barajas</t>
  </si>
  <si>
    <t>Profesional Especializado Grado 20 
Alex Alberto Rodríguez.</t>
  </si>
  <si>
    <t>Profesional Especializado Grado 20
Alex Alberto Rodríguez.</t>
  </si>
  <si>
    <t>Asesor con Funciones de Control Interno
Alex Alberto Rodríguez.
Técnico Administrativo Grado 18
Israel Páez Barajas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</si>
</sst>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_);_(* \(#,##0.00\);_(* &quot;-&quot;??_);_(@_)"/>
    <numFmt numFmtId="165" formatCode="0.00\ &quot;años&quot;"/>
    <numFmt numFmtId="166" formatCode="&quot;$&quot;#,##0.00"/>
    <numFmt numFmtId="167" formatCode="dd/mm/yyyy;@"/>
    <numFmt numFmtId="168" formatCode="0.0"/>
  </numFmts>
  <fonts count="36"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sz val="10"/>
      <name val="Arial"/>
      <family val="2"/>
    </font>
    <font>
      <sz val="11"/>
      <color rgb="FF000000"/>
      <name val="Calibri"/>
      <family val="2"/>
      <scheme val="minor"/>
    </font>
    <font>
      <sz val="10"/>
      <color indexed="9"/>
      <name val="Arial"/>
      <family val="2"/>
    </font>
    <font>
      <b/>
      <sz val="11"/>
      <color rgb="FFFF0000"/>
      <name val="Calibri"/>
      <family val="2"/>
      <scheme val="minor"/>
    </font>
    <font>
      <sz val="11"/>
      <color theme="1"/>
      <name val="Calibri"/>
      <family val="2"/>
      <scheme val="minor"/>
    </font>
    <font>
      <b/>
      <sz val="16"/>
      <color theme="1"/>
      <name val="Arial"/>
      <family val="2"/>
    </font>
    <font>
      <sz val="9"/>
      <color theme="1"/>
      <name val="Arial"/>
      <family val="2"/>
    </font>
    <font>
      <b/>
      <sz val="11"/>
      <color theme="1"/>
      <name val="Arial"/>
      <family val="2"/>
    </font>
    <font>
      <b/>
      <sz val="11"/>
      <name val="Calibri"/>
      <family val="2"/>
    </font>
    <font>
      <sz val="10"/>
      <color theme="1"/>
      <name val="Calibri"/>
      <family val="2"/>
    </font>
    <font>
      <b/>
      <sz val="10"/>
      <name val="Calibri"/>
      <family val="2"/>
    </font>
    <font>
      <b/>
      <sz val="12"/>
      <color theme="1"/>
      <name val="Calibri"/>
      <family val="2"/>
      <scheme val="minor"/>
    </font>
    <font>
      <sz val="12"/>
      <color theme="1"/>
      <name val="Arial"/>
      <family val="2"/>
    </font>
    <font>
      <sz val="8"/>
      <color theme="1"/>
      <name val="Arial"/>
      <family val="2"/>
    </font>
    <font>
      <b/>
      <sz val="11"/>
      <name val="Calibri"/>
      <family val="2"/>
      <scheme val="minor"/>
    </font>
    <font>
      <sz val="11"/>
      <color theme="1"/>
      <name val="Arial"/>
      <family val="2"/>
    </font>
    <font>
      <b/>
      <sz val="10"/>
      <name val="Arial"/>
      <family val="2"/>
    </font>
    <font>
      <sz val="16"/>
      <name val="Arial Black"/>
      <family val="2"/>
    </font>
    <font>
      <sz val="8"/>
      <name val="Calibri"/>
      <family val="2"/>
      <scheme val="minor"/>
    </font>
    <font>
      <sz val="9"/>
      <color indexed="81"/>
      <name val="Tahoma"/>
      <family val="2"/>
    </font>
    <font>
      <sz val="16"/>
      <name val="Arial Black"/>
      <family val="2"/>
    </font>
    <font>
      <sz val="11"/>
      <color theme="0"/>
      <name val="Calibri"/>
      <family val="2"/>
      <scheme val="minor"/>
    </font>
    <font>
      <b/>
      <sz val="9"/>
      <color theme="1"/>
      <name val="Arial"/>
      <family val="2"/>
    </font>
    <font>
      <b/>
      <sz val="12"/>
      <color theme="1"/>
      <name val="Arial"/>
      <family val="2"/>
    </font>
    <font>
      <b/>
      <sz val="10"/>
      <color indexed="9"/>
      <name val="Verdana"/>
      <family val="2"/>
    </font>
    <font>
      <b/>
      <sz val="9"/>
      <color indexed="9"/>
      <name val="Verdana"/>
      <family val="2"/>
    </font>
    <font>
      <b/>
      <sz val="11"/>
      <color rgb="FF0070C0"/>
      <name val="Calibri"/>
      <family val="2"/>
      <scheme val="minor"/>
    </font>
    <font>
      <b/>
      <sz val="12"/>
      <name val="Arial"/>
      <family val="2"/>
    </font>
    <font>
      <sz val="8"/>
      <name val="Arial"/>
      <family val="2"/>
    </font>
    <font>
      <b/>
      <sz val="12"/>
      <color theme="0"/>
      <name val="Arial"/>
      <family val="2"/>
    </font>
    <font>
      <b/>
      <sz val="10"/>
      <color theme="0"/>
      <name val="Arial"/>
      <family val="2"/>
    </font>
    <font>
      <sz val="11"/>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F7C767"/>
        <bgColor indexed="64"/>
      </patternFill>
    </fill>
    <fill>
      <patternFill patternType="solid">
        <fgColor theme="0" tint="-0.14999847407452621"/>
        <bgColor indexed="64"/>
      </patternFill>
    </fill>
    <fill>
      <patternFill patternType="solid">
        <fgColor rgb="FF00FF00"/>
        <bgColor indexed="64"/>
      </patternFill>
    </fill>
    <fill>
      <patternFill patternType="solid">
        <fgColor rgb="FF00B050"/>
        <bgColor indexed="64"/>
      </patternFill>
    </fill>
    <fill>
      <patternFill patternType="solid">
        <fgColor theme="5"/>
        <bgColor indexed="64"/>
      </patternFill>
    </fill>
    <fill>
      <patternFill patternType="solid">
        <fgColor rgb="FFFFFF99"/>
        <bgColor indexed="64"/>
      </patternFill>
    </fill>
    <fill>
      <patternFill patternType="solid">
        <fgColor rgb="FFFFFF99"/>
        <bgColor theme="0"/>
      </patternFill>
    </fill>
    <fill>
      <patternFill patternType="solid">
        <fgColor theme="4" tint="0.59999389629810485"/>
        <bgColor indexed="64"/>
      </patternFill>
    </fill>
    <fill>
      <patternFill patternType="solid">
        <fgColor theme="4" tint="0.59999389629810485"/>
        <bgColor theme="0"/>
      </patternFill>
    </fill>
    <fill>
      <patternFill patternType="solid">
        <fgColor theme="4"/>
        <bgColor indexed="64"/>
      </patternFill>
    </fill>
  </fills>
  <borders count="5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theme="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0" fontId="2" fillId="0" borderId="0"/>
    <xf numFmtId="0" fontId="4" fillId="0" borderId="0"/>
    <xf numFmtId="0" fontId="4" fillId="0" borderId="0"/>
    <xf numFmtId="164" fontId="8" fillId="0" borderId="0" applyFont="0" applyFill="0" applyBorder="0" applyAlignment="0" applyProtection="0"/>
    <xf numFmtId="0" fontId="4" fillId="0" borderId="0"/>
  </cellStyleXfs>
  <cellXfs count="350">
    <xf numFmtId="0" fontId="0" fillId="0" borderId="0" xfId="0"/>
    <xf numFmtId="0" fontId="2" fillId="2" borderId="0" xfId="1" applyFill="1"/>
    <xf numFmtId="0" fontId="2" fillId="2" borderId="0" xfId="1" applyFill="1" applyAlignment="1">
      <alignment wrapText="1"/>
    </xf>
    <xf numFmtId="0" fontId="13" fillId="4" borderId="9" xfId="1" applyFont="1" applyFill="1" applyBorder="1" applyAlignment="1">
      <alignment horizontal="center" vertical="center"/>
    </xf>
    <xf numFmtId="0" fontId="13" fillId="5" borderId="9" xfId="1" applyFont="1" applyFill="1" applyBorder="1" applyAlignment="1">
      <alignment horizontal="center" vertical="center"/>
    </xf>
    <xf numFmtId="0" fontId="13" fillId="7" borderId="9" xfId="1" applyFont="1" applyFill="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0" xfId="0" applyFill="1" applyBorder="1"/>
    <xf numFmtId="0" fontId="11" fillId="8" borderId="9" xfId="0" applyFont="1" applyFill="1" applyBorder="1" applyAlignment="1">
      <alignment horizontal="center" vertical="center" wrapText="1"/>
    </xf>
    <xf numFmtId="0" fontId="2" fillId="8" borderId="24" xfId="0" applyFont="1" applyFill="1" applyBorder="1" applyAlignment="1">
      <alignment horizontal="center" vertical="center" textRotation="90"/>
    </xf>
    <xf numFmtId="0" fontId="2" fillId="8" borderId="22" xfId="0" applyFont="1" applyFill="1" applyBorder="1" applyAlignment="1">
      <alignment horizontal="center" vertical="center" textRotation="90"/>
    </xf>
    <xf numFmtId="0" fontId="2" fillId="8" borderId="23" xfId="0" applyFont="1" applyFill="1" applyBorder="1" applyAlignment="1">
      <alignment horizontal="center" vertical="center" textRotation="90"/>
    </xf>
    <xf numFmtId="0" fontId="0" fillId="9" borderId="19" xfId="0" applyFill="1" applyBorder="1"/>
    <xf numFmtId="0" fontId="0" fillId="9" borderId="30" xfId="0" applyFill="1" applyBorder="1"/>
    <xf numFmtId="0" fontId="1" fillId="2" borderId="37" xfId="0" applyFont="1" applyFill="1" applyBorder="1"/>
    <xf numFmtId="0" fontId="18" fillId="2" borderId="38" xfId="0" applyFont="1" applyFill="1" applyBorder="1"/>
    <xf numFmtId="0" fontId="1" fillId="2" borderId="38" xfId="0" applyFont="1" applyFill="1" applyBorder="1" applyAlignment="1">
      <alignment horizontal="center"/>
    </xf>
    <xf numFmtId="0" fontId="1" fillId="2" borderId="0" xfId="0" applyFont="1" applyFill="1" applyBorder="1" applyAlignment="1">
      <alignment horizontal="center"/>
    </xf>
    <xf numFmtId="0" fontId="0" fillId="0" borderId="0" xfId="0" applyBorder="1" applyAlignment="1">
      <alignment wrapText="1"/>
    </xf>
    <xf numFmtId="0" fontId="15" fillId="0" borderId="7" xfId="0" applyFont="1" applyBorder="1" applyAlignment="1">
      <alignment horizontal="left" vertical="center" wrapText="1"/>
    </xf>
    <xf numFmtId="0" fontId="17" fillId="3" borderId="40" xfId="0" applyFont="1" applyFill="1" applyBorder="1" applyAlignment="1">
      <alignment horizontal="center" vertical="center"/>
    </xf>
    <xf numFmtId="0" fontId="17" fillId="3" borderId="20" xfId="0" applyFont="1" applyFill="1" applyBorder="1" applyAlignment="1">
      <alignment horizontal="center" vertical="center"/>
    </xf>
    <xf numFmtId="0" fontId="10" fillId="0" borderId="40" xfId="0" applyFont="1" applyBorder="1" applyAlignment="1">
      <alignment horizontal="center" vertical="center" wrapText="1"/>
    </xf>
    <xf numFmtId="0" fontId="1" fillId="2" borderId="36" xfId="0" applyFont="1" applyFill="1" applyBorder="1" applyAlignment="1">
      <alignment horizontal="center"/>
    </xf>
    <xf numFmtId="0" fontId="1" fillId="2" borderId="15" xfId="0" applyFont="1" applyFill="1" applyBorder="1" applyAlignment="1">
      <alignment horizontal="center" vertical="center"/>
    </xf>
    <xf numFmtId="0" fontId="1" fillId="2" borderId="14" xfId="0" applyFont="1" applyFill="1" applyBorder="1"/>
    <xf numFmtId="0" fontId="1" fillId="2" borderId="41" xfId="0" applyFont="1" applyFill="1" applyBorder="1"/>
    <xf numFmtId="0" fontId="18" fillId="2" borderId="42" xfId="0" applyFont="1" applyFill="1" applyBorder="1"/>
    <xf numFmtId="0" fontId="17" fillId="3" borderId="32" xfId="0" applyFont="1" applyFill="1" applyBorder="1" applyAlignment="1">
      <alignment horizontal="center" vertical="center"/>
    </xf>
    <xf numFmtId="0" fontId="0" fillId="3" borderId="0" xfId="0" applyFill="1" applyBorder="1" applyAlignment="1">
      <alignment horizontal="center" vertical="center"/>
    </xf>
    <xf numFmtId="0" fontId="0" fillId="3" borderId="0" xfId="0" applyFill="1" applyBorder="1"/>
    <xf numFmtId="0" fontId="0" fillId="2" borderId="0" xfId="0" applyFill="1" applyBorder="1" applyAlignment="1">
      <alignment horizontal="center" vertical="center"/>
    </xf>
    <xf numFmtId="0" fontId="0" fillId="3" borderId="5" xfId="0" applyFill="1" applyBorder="1" applyAlignment="1">
      <alignment wrapText="1"/>
    </xf>
    <xf numFmtId="0" fontId="0" fillId="0" borderId="43" xfId="0" applyBorder="1" applyAlignment="1">
      <alignment wrapText="1"/>
    </xf>
    <xf numFmtId="0" fontId="1" fillId="2" borderId="36" xfId="0" applyFont="1" applyFill="1" applyBorder="1"/>
    <xf numFmtId="0" fontId="0" fillId="9" borderId="26" xfId="0" applyFill="1" applyBorder="1"/>
    <xf numFmtId="0" fontId="0" fillId="9" borderId="27" xfId="0" applyFill="1" applyBorder="1"/>
    <xf numFmtId="0" fontId="0" fillId="9" borderId="45" xfId="0" applyFill="1" applyBorder="1"/>
    <xf numFmtId="0" fontId="0" fillId="9" borderId="46" xfId="0" applyFill="1" applyBorder="1"/>
    <xf numFmtId="0" fontId="17" fillId="0" borderId="13" xfId="0" applyFont="1" applyBorder="1" applyAlignment="1">
      <alignment horizontal="center" vertical="center"/>
    </xf>
    <xf numFmtId="0" fontId="17" fillId="3" borderId="14" xfId="0" applyFont="1" applyFill="1" applyBorder="1" applyAlignment="1">
      <alignment horizontal="center" vertical="center"/>
    </xf>
    <xf numFmtId="0" fontId="17" fillId="0" borderId="19" xfId="0" applyFont="1" applyBorder="1" applyAlignment="1">
      <alignment horizontal="center" vertical="center"/>
    </xf>
    <xf numFmtId="0" fontId="10" fillId="3" borderId="30" xfId="0" applyFont="1" applyFill="1" applyBorder="1" applyAlignment="1">
      <alignment horizontal="center" vertical="center" wrapText="1"/>
    </xf>
    <xf numFmtId="0" fontId="0" fillId="3" borderId="0" xfId="0" applyFill="1"/>
    <xf numFmtId="0" fontId="7" fillId="3" borderId="0" xfId="1" applyFont="1" applyFill="1" applyBorder="1" applyAlignment="1">
      <alignment vertical="center" wrapText="1"/>
    </xf>
    <xf numFmtId="0" fontId="7" fillId="3" borderId="5" xfId="1" applyFont="1" applyFill="1" applyBorder="1" applyAlignment="1">
      <alignment vertical="center" wrapText="1"/>
    </xf>
    <xf numFmtId="0" fontId="0" fillId="3" borderId="0" xfId="0" applyFill="1" applyAlignment="1">
      <alignment horizontal="center" vertical="center"/>
    </xf>
    <xf numFmtId="0" fontId="0" fillId="3" borderId="0" xfId="0" applyFill="1" applyBorder="1" applyAlignment="1">
      <alignment wrapText="1"/>
    </xf>
    <xf numFmtId="0" fontId="10" fillId="0" borderId="20" xfId="0" applyFont="1" applyBorder="1" applyAlignment="1">
      <alignment horizontal="center" vertical="center" wrapText="1"/>
    </xf>
    <xf numFmtId="0" fontId="0" fillId="9" borderId="25" xfId="0" applyFill="1" applyBorder="1"/>
    <xf numFmtId="0" fontId="0" fillId="9" borderId="29" xfId="0" applyFill="1" applyBorder="1"/>
    <xf numFmtId="0" fontId="0" fillId="9" borderId="48" xfId="0" applyFill="1" applyBorder="1"/>
    <xf numFmtId="0" fontId="10" fillId="9" borderId="10" xfId="0" applyFont="1" applyFill="1" applyBorder="1" applyAlignment="1">
      <alignment horizontal="center" vertical="center"/>
    </xf>
    <xf numFmtId="0" fontId="10" fillId="9" borderId="37" xfId="0" applyFont="1" applyFill="1" applyBorder="1" applyAlignment="1">
      <alignment horizontal="center" vertical="center"/>
    </xf>
    <xf numFmtId="0" fontId="10" fillId="9" borderId="12" xfId="0" applyFont="1" applyFill="1" applyBorder="1" applyAlignment="1">
      <alignment horizontal="center" vertical="center"/>
    </xf>
    <xf numFmtId="0" fontId="0" fillId="2" borderId="0" xfId="0" applyFill="1" applyBorder="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xf numFmtId="0" fontId="0" fillId="2" borderId="3" xfId="0" applyFill="1" applyBorder="1"/>
    <xf numFmtId="0" fontId="0" fillId="2" borderId="4" xfId="0" applyFill="1" applyBorder="1" applyAlignment="1">
      <alignment horizontal="center" vertical="center"/>
    </xf>
    <xf numFmtId="0" fontId="0" fillId="2" borderId="5" xfId="0" applyFill="1" applyBorder="1"/>
    <xf numFmtId="0" fontId="0" fillId="2" borderId="21" xfId="0" applyFill="1" applyBorder="1" applyAlignment="1">
      <alignment horizontal="center" vertical="center"/>
    </xf>
    <xf numFmtId="0" fontId="0" fillId="2" borderId="13" xfId="0" applyFill="1" applyBorder="1" applyAlignment="1">
      <alignment horizontal="center" vertical="center"/>
    </xf>
    <xf numFmtId="0" fontId="0" fillId="2" borderId="13" xfId="0" applyFill="1" applyBorder="1"/>
    <xf numFmtId="0" fontId="0" fillId="2" borderId="14" xfId="0" applyFill="1" applyBorder="1"/>
    <xf numFmtId="0" fontId="20" fillId="2" borderId="0" xfId="1" applyFont="1" applyFill="1" applyBorder="1"/>
    <xf numFmtId="0" fontId="17" fillId="3" borderId="39" xfId="0" applyFont="1" applyFill="1" applyBorder="1" applyAlignment="1">
      <alignment horizontal="center" vertical="center"/>
    </xf>
    <xf numFmtId="0" fontId="0" fillId="5" borderId="0" xfId="0" applyFill="1"/>
    <xf numFmtId="0" fontId="0" fillId="7" borderId="0" xfId="0" applyFill="1"/>
    <xf numFmtId="9" fontId="0" fillId="0" borderId="0" xfId="0" applyNumberFormat="1"/>
    <xf numFmtId="166" fontId="0" fillId="0" borderId="0" xfId="0" applyNumberFormat="1"/>
    <xf numFmtId="0" fontId="0" fillId="10" borderId="0" xfId="0" applyFill="1"/>
    <xf numFmtId="0" fontId="25" fillId="4" borderId="0" xfId="0" applyFont="1" applyFill="1"/>
    <xf numFmtId="0" fontId="0" fillId="0" borderId="0" xfId="0" applyAlignment="1">
      <alignment horizontal="center"/>
    </xf>
    <xf numFmtId="9" fontId="0" fillId="0" borderId="0" xfId="0" applyNumberFormat="1" applyAlignment="1">
      <alignment horizontal="center"/>
    </xf>
    <xf numFmtId="0" fontId="25" fillId="4" borderId="0" xfId="0" applyFont="1" applyFill="1" applyAlignment="1">
      <alignment horizontal="center"/>
    </xf>
    <xf numFmtId="0" fontId="0" fillId="7" borderId="0" xfId="0" applyFill="1" applyAlignment="1">
      <alignment horizontal="center"/>
    </xf>
    <xf numFmtId="0" fontId="0" fillId="5" borderId="0" xfId="0" applyFill="1" applyAlignment="1">
      <alignment horizontal="center"/>
    </xf>
    <xf numFmtId="0" fontId="0" fillId="10" borderId="0" xfId="0" applyFill="1" applyAlignment="1">
      <alignment horizontal="center"/>
    </xf>
    <xf numFmtId="0" fontId="2" fillId="2" borderId="4" xfId="1" applyFill="1" applyBorder="1" applyAlignment="1">
      <alignment vertical="center"/>
    </xf>
    <xf numFmtId="0" fontId="2" fillId="2" borderId="5" xfId="1" applyFill="1" applyBorder="1" applyAlignment="1">
      <alignment vertical="center"/>
    </xf>
    <xf numFmtId="0" fontId="2" fillId="2" borderId="0" xfId="1" applyFill="1" applyAlignment="1">
      <alignment vertical="center"/>
    </xf>
    <xf numFmtId="0" fontId="0" fillId="10" borderId="0" xfId="0" applyFill="1" applyAlignment="1"/>
    <xf numFmtId="0" fontId="13" fillId="6" borderId="7" xfId="1" applyFont="1" applyFill="1" applyBorder="1" applyAlignment="1">
      <alignment horizontal="center" vertical="center"/>
    </xf>
    <xf numFmtId="0" fontId="1" fillId="0" borderId="0" xfId="0" applyFont="1"/>
    <xf numFmtId="0" fontId="4" fillId="0" borderId="19" xfId="5" applyBorder="1" applyAlignment="1">
      <alignment horizontal="center" vertical="center" wrapText="1"/>
    </xf>
    <xf numFmtId="0" fontId="4" fillId="0" borderId="19" xfId="5" applyBorder="1" applyAlignment="1">
      <alignment horizontal="left" vertical="center" wrapText="1"/>
    </xf>
    <xf numFmtId="0" fontId="4" fillId="0" borderId="32" xfId="5" applyBorder="1" applyAlignment="1">
      <alignment horizontal="center" vertical="center" wrapText="1"/>
    </xf>
    <xf numFmtId="0" fontId="4" fillId="0" borderId="32" xfId="5" applyBorder="1" applyAlignment="1">
      <alignment horizontal="left" vertical="center" wrapText="1"/>
    </xf>
    <xf numFmtId="0" fontId="28" fillId="11" borderId="49" xfId="0" applyFont="1" applyFill="1" applyBorder="1" applyAlignment="1">
      <alignment horizontal="center" vertical="center" wrapText="1"/>
    </xf>
    <xf numFmtId="0" fontId="29" fillId="12" borderId="19" xfId="0" applyFont="1" applyFill="1" applyBorder="1" applyAlignment="1">
      <alignment horizontal="center" vertical="center" wrapText="1"/>
    </xf>
    <xf numFmtId="0" fontId="2" fillId="0" borderId="4" xfId="1" applyFill="1" applyBorder="1" applyAlignment="1">
      <alignment vertical="center"/>
    </xf>
    <xf numFmtId="0" fontId="3" fillId="0" borderId="17" xfId="1" applyFont="1" applyFill="1" applyBorder="1" applyAlignment="1">
      <alignment horizontal="center" vertical="center"/>
    </xf>
    <xf numFmtId="168" fontId="2" fillId="0" borderId="17" xfId="1" applyNumberFormat="1" applyFill="1" applyBorder="1" applyAlignment="1">
      <alignment horizontal="center" vertical="center"/>
    </xf>
    <xf numFmtId="0" fontId="2" fillId="0" borderId="5" xfId="1" applyFill="1" applyBorder="1" applyAlignment="1">
      <alignment vertical="center"/>
    </xf>
    <xf numFmtId="0" fontId="2" fillId="0" borderId="0" xfId="1" applyFill="1" applyAlignment="1">
      <alignment vertical="center"/>
    </xf>
    <xf numFmtId="0" fontId="6" fillId="0" borderId="4" xfId="1" applyFont="1" applyFill="1" applyBorder="1" applyAlignment="1">
      <alignment vertical="center"/>
    </xf>
    <xf numFmtId="0" fontId="6" fillId="0" borderId="5" xfId="1" applyFont="1" applyFill="1" applyBorder="1" applyAlignment="1">
      <alignment vertical="center"/>
    </xf>
    <xf numFmtId="0" fontId="6" fillId="0" borderId="0" xfId="1" applyFont="1" applyFill="1" applyBorder="1" applyAlignment="1">
      <alignment vertical="center"/>
    </xf>
    <xf numFmtId="0" fontId="3" fillId="0" borderId="47" xfId="1" applyFont="1" applyFill="1" applyBorder="1" applyAlignment="1">
      <alignment horizontal="center" vertical="center"/>
    </xf>
    <xf numFmtId="0" fontId="3" fillId="0" borderId="45" xfId="1" applyFont="1" applyFill="1" applyBorder="1" applyAlignment="1">
      <alignment horizontal="center" vertical="center"/>
    </xf>
    <xf numFmtId="0" fontId="6" fillId="0" borderId="21" xfId="1" applyFont="1" applyFill="1" applyBorder="1"/>
    <xf numFmtId="0" fontId="6" fillId="0" borderId="13" xfId="1" applyFont="1" applyFill="1" applyBorder="1" applyAlignment="1">
      <alignment wrapText="1"/>
    </xf>
    <xf numFmtId="0" fontId="6" fillId="0" borderId="13" xfId="1" applyFont="1" applyFill="1" applyBorder="1"/>
    <xf numFmtId="0" fontId="6" fillId="0" borderId="14" xfId="1" applyFont="1" applyFill="1" applyBorder="1"/>
    <xf numFmtId="0" fontId="6" fillId="0" borderId="0" xfId="1" applyFont="1" applyFill="1" applyBorder="1"/>
    <xf numFmtId="0" fontId="6" fillId="0" borderId="0" xfId="1" applyFont="1" applyFill="1" applyBorder="1" applyAlignment="1">
      <alignment wrapText="1"/>
    </xf>
    <xf numFmtId="0" fontId="20" fillId="0" borderId="0" xfId="1" applyFont="1" applyFill="1" applyBorder="1"/>
    <xf numFmtId="0" fontId="2" fillId="0" borderId="0" xfId="1" applyFill="1"/>
    <xf numFmtId="0" fontId="2" fillId="0" borderId="0" xfId="1" applyFill="1" applyAlignment="1">
      <alignment wrapText="1"/>
    </xf>
    <xf numFmtId="0" fontId="3" fillId="13" borderId="17" xfId="1" applyFont="1" applyFill="1" applyBorder="1" applyAlignment="1">
      <alignment horizontal="center" vertical="center"/>
    </xf>
    <xf numFmtId="0" fontId="3" fillId="13" borderId="19" xfId="1" applyFont="1" applyFill="1" applyBorder="1" applyAlignment="1">
      <alignment horizontal="center" vertical="center"/>
    </xf>
    <xf numFmtId="0" fontId="3" fillId="13" borderId="32" xfId="1" applyFont="1" applyFill="1" applyBorder="1" applyAlignment="1">
      <alignment horizontal="center" vertical="center"/>
    </xf>
    <xf numFmtId="0" fontId="3" fillId="13" borderId="45" xfId="1" applyFont="1" applyFill="1" applyBorder="1" applyAlignment="1">
      <alignment horizontal="center" vertical="center"/>
    </xf>
    <xf numFmtId="0" fontId="0" fillId="0" borderId="0" xfId="0" applyBorder="1"/>
    <xf numFmtId="167" fontId="0" fillId="0" borderId="13" xfId="0" applyNumberFormat="1" applyBorder="1" applyAlignment="1">
      <alignment horizontal="center"/>
    </xf>
    <xf numFmtId="0" fontId="3" fillId="9" borderId="19" xfId="1" applyFont="1" applyFill="1" applyBorder="1" applyAlignment="1">
      <alignment horizontal="center" vertical="center"/>
    </xf>
    <xf numFmtId="0" fontId="3" fillId="9" borderId="17" xfId="1" applyFont="1" applyFill="1" applyBorder="1" applyAlignment="1">
      <alignment horizontal="center" vertical="center"/>
    </xf>
    <xf numFmtId="0" fontId="2" fillId="9" borderId="17" xfId="4" applyNumberFormat="1" applyFont="1" applyFill="1" applyBorder="1" applyAlignment="1">
      <alignment horizontal="center" vertical="center"/>
    </xf>
    <xf numFmtId="0" fontId="2" fillId="9" borderId="17" xfId="1" applyFill="1" applyBorder="1" applyAlignment="1">
      <alignment horizontal="center" vertical="center" wrapText="1"/>
    </xf>
    <xf numFmtId="165" fontId="2" fillId="13" borderId="17" xfId="4" applyNumberFormat="1" applyFont="1" applyFill="1" applyBorder="1" applyAlignment="1">
      <alignment horizontal="center" vertical="center"/>
    </xf>
    <xf numFmtId="0" fontId="2" fillId="13" borderId="17" xfId="1" applyFill="1" applyBorder="1" applyAlignment="1">
      <alignment vertical="center" wrapText="1"/>
    </xf>
    <xf numFmtId="0" fontId="2" fillId="9" borderId="17" xfId="1" applyFill="1" applyBorder="1" applyAlignment="1">
      <alignment horizontal="center" vertical="center"/>
    </xf>
    <xf numFmtId="0" fontId="2" fillId="9" borderId="17" xfId="1" applyFill="1" applyBorder="1" applyAlignment="1">
      <alignment vertical="center" wrapText="1"/>
    </xf>
    <xf numFmtId="0" fontId="1" fillId="3" borderId="7" xfId="0" applyFont="1" applyFill="1" applyBorder="1" applyAlignment="1">
      <alignment vertical="top" wrapText="1"/>
    </xf>
    <xf numFmtId="0" fontId="2" fillId="13" borderId="17" xfId="1" applyFill="1" applyBorder="1" applyAlignment="1">
      <alignment horizontal="justify" vertical="center" wrapText="1"/>
    </xf>
    <xf numFmtId="0" fontId="0" fillId="13" borderId="34" xfId="0" applyFill="1" applyBorder="1" applyAlignment="1">
      <alignment vertical="center" wrapText="1"/>
    </xf>
    <xf numFmtId="0" fontId="0" fillId="13" borderId="35" xfId="0" applyFill="1" applyBorder="1" applyAlignment="1">
      <alignment vertical="center" wrapText="1"/>
    </xf>
    <xf numFmtId="0" fontId="5" fillId="13" borderId="44" xfId="0" applyFont="1" applyFill="1" applyBorder="1" applyAlignment="1">
      <alignment vertical="center" wrapText="1"/>
    </xf>
    <xf numFmtId="0" fontId="2" fillId="13" borderId="1" xfId="1" applyFill="1" applyBorder="1" applyAlignment="1"/>
    <xf numFmtId="0" fontId="27" fillId="13" borderId="3" xfId="1" applyFont="1" applyFill="1" applyBorder="1" applyAlignment="1">
      <alignment vertical="center" wrapText="1"/>
    </xf>
    <xf numFmtId="0" fontId="2" fillId="13" borderId="4" xfId="1" applyFill="1" applyBorder="1" applyAlignment="1"/>
    <xf numFmtId="0" fontId="9" fillId="13" borderId="5" xfId="1" applyFont="1" applyFill="1" applyBorder="1" applyAlignment="1">
      <alignment vertical="center" wrapText="1"/>
    </xf>
    <xf numFmtId="0" fontId="26" fillId="13" borderId="5" xfId="0" applyFont="1" applyFill="1" applyBorder="1" applyAlignment="1">
      <alignment vertical="center" wrapText="1"/>
    </xf>
    <xf numFmtId="9" fontId="12" fillId="13" borderId="11" xfId="1" applyNumberFormat="1" applyFont="1" applyFill="1" applyBorder="1" applyAlignment="1">
      <alignment horizontal="center" vertical="center" wrapText="1"/>
    </xf>
    <xf numFmtId="9" fontId="12" fillId="13" borderId="3" xfId="1" applyNumberFormat="1" applyFont="1" applyFill="1" applyBorder="1" applyAlignment="1">
      <alignment horizontal="center" vertical="center" wrapText="1"/>
    </xf>
    <xf numFmtId="0" fontId="26" fillId="13" borderId="21" xfId="0" applyFont="1" applyFill="1" applyBorder="1" applyAlignment="1">
      <alignment vertical="center" wrapText="1"/>
    </xf>
    <xf numFmtId="0" fontId="26" fillId="14" borderId="8" xfId="0" applyFont="1" applyFill="1" applyBorder="1" applyAlignment="1">
      <alignment vertical="center" wrapText="1"/>
    </xf>
    <xf numFmtId="166" fontId="0" fillId="13" borderId="9" xfId="0" applyNumberFormat="1" applyFill="1" applyBorder="1" applyAlignment="1">
      <alignment horizontal="center"/>
    </xf>
    <xf numFmtId="0" fontId="12" fillId="15" borderId="11" xfId="1" applyFont="1" applyFill="1" applyBorder="1" applyAlignment="1">
      <alignment horizontal="center" vertical="center" wrapText="1"/>
    </xf>
    <xf numFmtId="0" fontId="12" fillId="15" borderId="28" xfId="1" applyFont="1" applyFill="1" applyBorder="1" applyAlignment="1">
      <alignment horizontal="center" vertical="center" wrapText="1"/>
    </xf>
    <xf numFmtId="0" fontId="9" fillId="15" borderId="2" xfId="1" applyFont="1" applyFill="1" applyBorder="1" applyAlignment="1">
      <alignment vertical="center" wrapText="1"/>
    </xf>
    <xf numFmtId="0" fontId="9" fillId="15" borderId="2" xfId="1" applyFont="1" applyFill="1" applyBorder="1" applyAlignment="1">
      <alignment horizontal="left" vertical="center"/>
    </xf>
    <xf numFmtId="0" fontId="9" fillId="15" borderId="3" xfId="1" applyFont="1" applyFill="1" applyBorder="1" applyAlignment="1">
      <alignment vertical="center" wrapText="1"/>
    </xf>
    <xf numFmtId="0" fontId="9" fillId="15" borderId="13" xfId="1" applyFont="1" applyFill="1" applyBorder="1" applyAlignment="1">
      <alignment vertical="center" wrapText="1"/>
    </xf>
    <xf numFmtId="0" fontId="9" fillId="15" borderId="14" xfId="1" applyFont="1" applyFill="1" applyBorder="1" applyAlignment="1">
      <alignment vertical="center" wrapText="1"/>
    </xf>
    <xf numFmtId="9" fontId="12" fillId="15" borderId="11" xfId="1" applyNumberFormat="1" applyFont="1" applyFill="1" applyBorder="1" applyAlignment="1">
      <alignment horizontal="center" vertical="center" wrapText="1"/>
    </xf>
    <xf numFmtId="0" fontId="12" fillId="15" borderId="15" xfId="1" applyFont="1" applyFill="1" applyBorder="1" applyAlignment="1">
      <alignment horizontal="center" vertical="center" wrapText="1"/>
    </xf>
    <xf numFmtId="0" fontId="14" fillId="15" borderId="9" xfId="1" applyFont="1" applyFill="1" applyBorder="1" applyAlignment="1">
      <alignment horizontal="center" vertical="center"/>
    </xf>
    <xf numFmtId="0" fontId="10" fillId="16" borderId="7" xfId="0" applyFont="1" applyFill="1" applyBorder="1" applyAlignment="1">
      <alignment vertical="center" wrapText="1"/>
    </xf>
    <xf numFmtId="0" fontId="26" fillId="16" borderId="7" xfId="0" applyFont="1" applyFill="1" applyBorder="1" applyAlignment="1">
      <alignment vertical="center"/>
    </xf>
    <xf numFmtId="0" fontId="26" fillId="16" borderId="7" xfId="0" applyFont="1" applyFill="1" applyBorder="1" applyAlignment="1">
      <alignment vertical="center" wrapText="1"/>
    </xf>
    <xf numFmtId="0" fontId="12" fillId="15" borderId="3" xfId="1" applyFont="1" applyFill="1" applyBorder="1" applyAlignment="1">
      <alignment horizontal="center" vertical="center" wrapText="1"/>
    </xf>
    <xf numFmtId="0" fontId="12" fillId="15" borderId="14" xfId="1" applyFont="1" applyFill="1" applyBorder="1" applyAlignment="1">
      <alignment horizontal="center" vertical="center" wrapText="1"/>
    </xf>
    <xf numFmtId="17" fontId="26" fillId="14" borderId="7" xfId="0" applyNumberFormat="1" applyFont="1" applyFill="1" applyBorder="1" applyAlignment="1">
      <alignment vertical="center" wrapText="1"/>
    </xf>
    <xf numFmtId="0" fontId="4" fillId="0" borderId="0" xfId="2" applyFont="1" applyAlignment="1">
      <alignment wrapText="1"/>
    </xf>
    <xf numFmtId="0" fontId="34" fillId="17" borderId="19" xfId="2" applyFont="1" applyFill="1" applyBorder="1" applyAlignment="1">
      <alignment horizontal="center" vertical="center" wrapText="1"/>
    </xf>
    <xf numFmtId="0" fontId="4" fillId="0" borderId="19" xfId="0" applyFont="1" applyFill="1" applyBorder="1" applyAlignment="1">
      <alignment horizontal="center" vertical="center" wrapText="1"/>
    </xf>
    <xf numFmtId="17" fontId="4" fillId="0" borderId="19" xfId="2" applyNumberFormat="1" applyFont="1" applyFill="1" applyBorder="1" applyAlignment="1">
      <alignment horizontal="justify" vertical="top" wrapText="1"/>
    </xf>
    <xf numFmtId="17" fontId="4" fillId="0" borderId="19" xfId="0" applyNumberFormat="1" applyFont="1" applyFill="1" applyBorder="1" applyAlignment="1">
      <alignment horizontal="left" vertical="top" wrapText="1"/>
    </xf>
    <xf numFmtId="0" fontId="4" fillId="0" borderId="19" xfId="0" applyFont="1" applyFill="1" applyBorder="1" applyAlignment="1">
      <alignment horizontal="left" vertical="top" wrapText="1"/>
    </xf>
    <xf numFmtId="0" fontId="20" fillId="17" borderId="35" xfId="2" applyFont="1" applyFill="1" applyBorder="1" applyAlignment="1">
      <alignment horizontal="center" vertical="center" wrapText="1"/>
    </xf>
    <xf numFmtId="0" fontId="20" fillId="17" borderId="19" xfId="2" applyFont="1" applyFill="1" applyBorder="1" applyAlignment="1">
      <alignment horizontal="center" vertical="center" wrapText="1"/>
    </xf>
    <xf numFmtId="0" fontId="20" fillId="17" borderId="30" xfId="2" applyFont="1" applyFill="1" applyBorder="1" applyAlignment="1">
      <alignment horizontal="center" vertical="center" wrapText="1"/>
    </xf>
    <xf numFmtId="0" fontId="4" fillId="3" borderId="19" xfId="0" applyFont="1" applyFill="1" applyBorder="1" applyAlignment="1">
      <alignment horizontal="center" vertical="center" wrapText="1"/>
    </xf>
    <xf numFmtId="49" fontId="4" fillId="0" borderId="19" xfId="2" applyNumberFormat="1" applyFont="1" applyFill="1" applyBorder="1" applyAlignment="1">
      <alignment horizontal="justify" vertical="top" wrapText="1"/>
    </xf>
    <xf numFmtId="17" fontId="4" fillId="0" borderId="30" xfId="2" applyNumberFormat="1" applyFont="1" applyFill="1" applyBorder="1" applyAlignment="1">
      <alignment horizontal="justify" vertical="top" wrapText="1"/>
    </xf>
    <xf numFmtId="0" fontId="4" fillId="0" borderId="19" xfId="2" applyFont="1" applyFill="1" applyBorder="1" applyAlignment="1">
      <alignment vertical="center" wrapText="1"/>
    </xf>
    <xf numFmtId="17" fontId="4" fillId="0" borderId="19" xfId="2" applyNumberFormat="1" applyFont="1" applyFill="1" applyBorder="1" applyAlignment="1">
      <alignment horizontal="center" vertical="top" wrapText="1"/>
    </xf>
    <xf numFmtId="0" fontId="4" fillId="0" borderId="35" xfId="2" applyFont="1" applyFill="1" applyBorder="1" applyAlignment="1">
      <alignment horizontal="center" vertical="center" wrapText="1"/>
    </xf>
    <xf numFmtId="0" fontId="4" fillId="0" borderId="19" xfId="2" applyFont="1" applyFill="1" applyBorder="1" applyAlignment="1">
      <alignment horizontal="justify" vertical="top" wrapText="1"/>
    </xf>
    <xf numFmtId="164" fontId="4" fillId="0" borderId="0" xfId="4" applyFont="1" applyAlignment="1">
      <alignment wrapText="1"/>
    </xf>
    <xf numFmtId="0" fontId="4" fillId="0" borderId="0" xfId="2" applyFont="1" applyAlignment="1">
      <alignment horizontal="center" wrapText="1"/>
    </xf>
    <xf numFmtId="43" fontId="4" fillId="0" borderId="0" xfId="2" applyNumberFormat="1" applyFont="1" applyAlignment="1">
      <alignment wrapText="1"/>
    </xf>
    <xf numFmtId="164" fontId="4" fillId="0" borderId="0" xfId="2" applyNumberFormat="1" applyFont="1" applyAlignment="1">
      <alignment wrapText="1"/>
    </xf>
    <xf numFmtId="0" fontId="4" fillId="0" borderId="0" xfId="2" applyFont="1" applyAlignment="1">
      <alignment vertical="top" wrapText="1"/>
    </xf>
    <xf numFmtId="43" fontId="4" fillId="0" borderId="0" xfId="2" applyNumberFormat="1"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vertical="top" wrapText="1"/>
    </xf>
    <xf numFmtId="0" fontId="1" fillId="3" borderId="3" xfId="0" applyFont="1" applyFill="1" applyBorder="1" applyAlignment="1">
      <alignment vertical="top" wrapText="1"/>
    </xf>
    <xf numFmtId="0" fontId="1" fillId="3" borderId="21" xfId="0" applyFont="1" applyFill="1" applyBorder="1" applyAlignment="1">
      <alignment vertical="top" wrapText="1"/>
    </xf>
    <xf numFmtId="0" fontId="1" fillId="3" borderId="13" xfId="0" applyFont="1" applyFill="1" applyBorder="1" applyAlignment="1">
      <alignment vertical="top" wrapText="1"/>
    </xf>
    <xf numFmtId="0" fontId="1" fillId="3" borderId="14" xfId="0" applyFont="1" applyFill="1" applyBorder="1" applyAlignment="1">
      <alignment vertical="top" wrapText="1"/>
    </xf>
    <xf numFmtId="0" fontId="18" fillId="15" borderId="6" xfId="1" applyFont="1" applyFill="1" applyBorder="1" applyAlignment="1">
      <alignment horizontal="center" vertical="center" wrapText="1"/>
    </xf>
    <xf numFmtId="0" fontId="18" fillId="15" borderId="7" xfId="1" applyFont="1" applyFill="1" applyBorder="1" applyAlignment="1">
      <alignment horizontal="center" vertical="center" wrapText="1"/>
    </xf>
    <xf numFmtId="0" fontId="18" fillId="15" borderId="8" xfId="1" applyFont="1" applyFill="1" applyBorder="1" applyAlignment="1">
      <alignment horizontal="center" vertical="center" wrapText="1"/>
    </xf>
    <xf numFmtId="0" fontId="18" fillId="15" borderId="6" xfId="0" applyFont="1" applyFill="1" applyBorder="1" applyAlignment="1">
      <alignment horizontal="center" vertical="center"/>
    </xf>
    <xf numFmtId="0" fontId="18" fillId="15" borderId="7" xfId="0" applyFont="1" applyFill="1" applyBorder="1" applyAlignment="1">
      <alignment horizontal="center" vertical="center"/>
    </xf>
    <xf numFmtId="0" fontId="18" fillId="15" borderId="8" xfId="0" applyFont="1" applyFill="1" applyBorder="1" applyAlignment="1">
      <alignment horizontal="center" vertical="center"/>
    </xf>
    <xf numFmtId="0" fontId="1" fillId="3" borderId="1"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3" xfId="0" applyFont="1" applyFill="1" applyBorder="1" applyAlignment="1">
      <alignment horizontal="justify" vertical="center" wrapText="1"/>
    </xf>
    <xf numFmtId="0" fontId="1" fillId="3" borderId="21" xfId="0" applyFont="1" applyFill="1" applyBorder="1" applyAlignment="1">
      <alignment horizontal="justify" vertical="center" wrapText="1"/>
    </xf>
    <xf numFmtId="0" fontId="1" fillId="3" borderId="13" xfId="0" applyFont="1" applyFill="1" applyBorder="1" applyAlignment="1">
      <alignment horizontal="justify" vertical="center" wrapText="1"/>
    </xf>
    <xf numFmtId="0" fontId="1" fillId="3" borderId="14" xfId="0" applyFont="1" applyFill="1" applyBorder="1" applyAlignment="1">
      <alignment horizontal="justify" vertical="center" wrapText="1"/>
    </xf>
    <xf numFmtId="0" fontId="0" fillId="3" borderId="4" xfId="0" applyFill="1" applyBorder="1" applyAlignment="1">
      <alignment horizontal="justify" wrapText="1"/>
    </xf>
    <xf numFmtId="0" fontId="0" fillId="3" borderId="0" xfId="0" applyFill="1" applyBorder="1" applyAlignment="1">
      <alignment horizontal="justify" wrapText="1"/>
    </xf>
    <xf numFmtId="0" fontId="0" fillId="3" borderId="5" xfId="0" applyFill="1" applyBorder="1" applyAlignment="1">
      <alignment horizontal="justify" wrapText="1"/>
    </xf>
    <xf numFmtId="0" fontId="0" fillId="3" borderId="21" xfId="0" applyFill="1" applyBorder="1" applyAlignment="1">
      <alignment horizontal="justify" wrapText="1"/>
    </xf>
    <xf numFmtId="0" fontId="0" fillId="3" borderId="13" xfId="0" applyFill="1" applyBorder="1" applyAlignment="1">
      <alignment horizontal="justify" wrapText="1"/>
    </xf>
    <xf numFmtId="0" fontId="0" fillId="3" borderId="14" xfId="0" applyFill="1" applyBorder="1" applyAlignment="1">
      <alignment horizontal="justify" wrapText="1"/>
    </xf>
    <xf numFmtId="0" fontId="1" fillId="3" borderId="1" xfId="0" applyFont="1" applyFill="1" applyBorder="1" applyAlignment="1">
      <alignment horizontal="justify" wrapText="1"/>
    </xf>
    <xf numFmtId="0" fontId="1" fillId="3" borderId="2" xfId="0" applyFont="1" applyFill="1" applyBorder="1" applyAlignment="1">
      <alignment horizontal="justify" wrapText="1"/>
    </xf>
    <xf numFmtId="0" fontId="1" fillId="3" borderId="3" xfId="0" applyFont="1" applyFill="1" applyBorder="1" applyAlignment="1">
      <alignment horizontal="justify" wrapText="1"/>
    </xf>
    <xf numFmtId="0" fontId="1" fillId="3" borderId="1" xfId="0" applyFont="1" applyFill="1" applyBorder="1" applyAlignment="1">
      <alignment horizontal="justify" vertical="top" wrapText="1"/>
    </xf>
    <xf numFmtId="0" fontId="1" fillId="3" borderId="2" xfId="0" applyFont="1" applyFill="1" applyBorder="1" applyAlignment="1">
      <alignment horizontal="justify" vertical="top" wrapText="1"/>
    </xf>
    <xf numFmtId="0" fontId="1" fillId="3" borderId="3" xfId="0" applyFont="1" applyFill="1" applyBorder="1" applyAlignment="1">
      <alignment horizontal="justify" vertical="top" wrapText="1"/>
    </xf>
    <xf numFmtId="0" fontId="1" fillId="3" borderId="21" xfId="0" applyFont="1" applyFill="1" applyBorder="1" applyAlignment="1">
      <alignment horizontal="justify" vertical="top" wrapText="1"/>
    </xf>
    <xf numFmtId="0" fontId="1" fillId="3" borderId="13" xfId="0" applyFont="1" applyFill="1" applyBorder="1" applyAlignment="1">
      <alignment horizontal="justify" vertical="top" wrapText="1"/>
    </xf>
    <xf numFmtId="0" fontId="1" fillId="3" borderId="14" xfId="0" applyFont="1" applyFill="1" applyBorder="1" applyAlignment="1">
      <alignment horizontal="justify" vertical="top" wrapText="1"/>
    </xf>
    <xf numFmtId="0" fontId="1" fillId="3" borderId="6" xfId="0" applyFont="1" applyFill="1" applyBorder="1" applyAlignment="1">
      <alignment horizontal="justify" vertical="top" wrapText="1"/>
    </xf>
    <xf numFmtId="0" fontId="1" fillId="3" borderId="7" xfId="0" applyFont="1" applyFill="1" applyBorder="1" applyAlignment="1">
      <alignment horizontal="justify" vertical="top" wrapText="1"/>
    </xf>
    <xf numFmtId="0" fontId="1" fillId="3" borderId="8" xfId="0" applyFont="1" applyFill="1" applyBorder="1" applyAlignment="1">
      <alignment horizontal="justify" vertical="top" wrapText="1"/>
    </xf>
    <xf numFmtId="0" fontId="18" fillId="13" borderId="6" xfId="1" applyFont="1" applyFill="1" applyBorder="1" applyAlignment="1">
      <alignment horizontal="center" vertical="center" wrapText="1"/>
    </xf>
    <xf numFmtId="0" fontId="18" fillId="13" borderId="7" xfId="1" applyFont="1" applyFill="1" applyBorder="1" applyAlignment="1">
      <alignment horizontal="center" vertical="center" wrapText="1"/>
    </xf>
    <xf numFmtId="0" fontId="18" fillId="13" borderId="8" xfId="1" applyFont="1" applyFill="1" applyBorder="1" applyAlignment="1">
      <alignment horizontal="center" vertical="center" wrapText="1"/>
    </xf>
    <xf numFmtId="0" fontId="30" fillId="15" borderId="6" xfId="1" applyFont="1" applyFill="1" applyBorder="1" applyAlignment="1">
      <alignment horizontal="center" vertical="center" wrapText="1"/>
    </xf>
    <xf numFmtId="0" fontId="30" fillId="15" borderId="7" xfId="1" applyFont="1" applyFill="1" applyBorder="1" applyAlignment="1">
      <alignment horizontal="center" vertical="center" wrapText="1"/>
    </xf>
    <xf numFmtId="0" fontId="30" fillId="15" borderId="8" xfId="1" applyFont="1" applyFill="1" applyBorder="1" applyAlignment="1">
      <alignment horizontal="center" vertical="center" wrapText="1"/>
    </xf>
    <xf numFmtId="0" fontId="26" fillId="15" borderId="22" xfId="0" applyFont="1" applyFill="1" applyBorder="1" applyAlignment="1">
      <alignment horizontal="center" vertical="center" wrapText="1"/>
    </xf>
    <xf numFmtId="0" fontId="3" fillId="15" borderId="6" xfId="1" applyFont="1" applyFill="1" applyBorder="1" applyAlignment="1">
      <alignment horizontal="center" vertical="center"/>
    </xf>
    <xf numFmtId="0" fontId="3" fillId="15" borderId="7" xfId="1" applyFont="1" applyFill="1" applyBorder="1" applyAlignment="1">
      <alignment horizontal="center" vertical="center"/>
    </xf>
    <xf numFmtId="0" fontId="3" fillId="15" borderId="8" xfId="1" applyFont="1" applyFill="1" applyBorder="1" applyAlignment="1">
      <alignment horizontal="center" vertical="center"/>
    </xf>
    <xf numFmtId="0" fontId="10" fillId="14" borderId="50" xfId="0" applyFont="1" applyFill="1" applyBorder="1" applyAlignment="1">
      <alignment horizontal="center" vertical="center" wrapText="1"/>
    </xf>
    <xf numFmtId="0" fontId="10" fillId="14" borderId="7" xfId="0" applyFont="1" applyFill="1" applyBorder="1" applyAlignment="1">
      <alignment horizontal="center" vertical="center" wrapText="1"/>
    </xf>
    <xf numFmtId="0" fontId="20" fillId="2" borderId="4" xfId="2" applyFont="1" applyFill="1" applyBorder="1" applyAlignment="1">
      <alignment horizontal="center" vertical="center" wrapText="1"/>
    </xf>
    <xf numFmtId="0" fontId="20" fillId="2" borderId="0" xfId="2" applyFont="1" applyFill="1" applyBorder="1" applyAlignment="1">
      <alignment horizontal="center" vertical="center" wrapText="1"/>
    </xf>
    <xf numFmtId="0" fontId="20" fillId="17" borderId="35" xfId="2" applyFont="1" applyFill="1" applyBorder="1" applyAlignment="1">
      <alignment horizontal="center" vertical="center" wrapText="1"/>
    </xf>
    <xf numFmtId="0" fontId="20" fillId="17" borderId="19" xfId="2" applyFont="1" applyFill="1" applyBorder="1" applyAlignment="1">
      <alignment horizontal="center" vertical="center" wrapText="1"/>
    </xf>
    <xf numFmtId="0" fontId="20" fillId="17" borderId="30" xfId="2" applyFont="1" applyFill="1" applyBorder="1" applyAlignment="1">
      <alignment horizontal="center" vertical="center" wrapText="1"/>
    </xf>
    <xf numFmtId="0" fontId="4" fillId="3" borderId="18" xfId="2" applyFont="1" applyFill="1" applyBorder="1" applyAlignment="1">
      <alignment horizontal="justify" vertical="center" wrapText="1"/>
    </xf>
    <xf numFmtId="0" fontId="4" fillId="3" borderId="53" xfId="2" applyFont="1" applyFill="1" applyBorder="1" applyAlignment="1">
      <alignment horizontal="justify" vertical="center" wrapText="1"/>
    </xf>
    <xf numFmtId="0" fontId="4" fillId="3" borderId="54" xfId="2" applyFont="1" applyFill="1" applyBorder="1" applyAlignment="1">
      <alignment horizontal="justify" vertical="center" wrapText="1"/>
    </xf>
    <xf numFmtId="0" fontId="20" fillId="17" borderId="55" xfId="2" applyFont="1" applyFill="1" applyBorder="1" applyAlignment="1">
      <alignment horizontal="left" vertical="center" wrapText="1"/>
    </xf>
    <xf numFmtId="0" fontId="20" fillId="17" borderId="29" xfId="2" applyFont="1" applyFill="1" applyBorder="1" applyAlignment="1">
      <alignment horizontal="left" vertical="center" wrapText="1"/>
    </xf>
    <xf numFmtId="0" fontId="4" fillId="0" borderId="18" xfId="2" applyFont="1" applyFill="1" applyBorder="1" applyAlignment="1">
      <alignment horizontal="justify" vertical="top" wrapText="1"/>
    </xf>
    <xf numFmtId="0" fontId="4" fillId="0" borderId="53" xfId="2" applyFont="1" applyFill="1" applyBorder="1" applyAlignment="1">
      <alignment horizontal="justify" vertical="top" wrapText="1"/>
    </xf>
    <xf numFmtId="0" fontId="4" fillId="0" borderId="54" xfId="2" applyFont="1" applyFill="1" applyBorder="1" applyAlignment="1">
      <alignment horizontal="justify" vertical="top" wrapText="1"/>
    </xf>
    <xf numFmtId="0" fontId="20" fillId="17" borderId="35" xfId="2" applyFont="1" applyFill="1" applyBorder="1" applyAlignment="1">
      <alignment horizontal="left" vertical="center" wrapText="1"/>
    </xf>
    <xf numFmtId="0" fontId="20" fillId="17" borderId="19" xfId="2" applyFont="1" applyFill="1" applyBorder="1" applyAlignment="1">
      <alignment horizontal="left" vertical="center" wrapText="1"/>
    </xf>
    <xf numFmtId="0" fontId="4" fillId="0" borderId="19" xfId="2" applyFont="1" applyBorder="1" applyAlignment="1">
      <alignment horizontal="left" vertical="center" wrapText="1"/>
    </xf>
    <xf numFmtId="0" fontId="4" fillId="0" borderId="30" xfId="2" applyFont="1" applyBorder="1" applyAlignment="1">
      <alignment horizontal="left" vertical="center" wrapText="1"/>
    </xf>
    <xf numFmtId="0" fontId="20" fillId="2" borderId="55" xfId="2" applyFont="1" applyFill="1" applyBorder="1" applyAlignment="1">
      <alignment horizontal="center" vertical="center" wrapText="1"/>
    </xf>
    <xf numFmtId="0" fontId="20" fillId="2" borderId="53" xfId="2" applyFont="1" applyFill="1" applyBorder="1" applyAlignment="1">
      <alignment horizontal="center" vertical="center" wrapText="1"/>
    </xf>
    <xf numFmtId="0" fontId="20" fillId="2" borderId="54" xfId="2" applyFont="1" applyFill="1" applyBorder="1" applyAlignment="1">
      <alignment horizontal="center" vertical="center" wrapText="1"/>
    </xf>
    <xf numFmtId="0" fontId="35" fillId="2" borderId="35" xfId="2" applyFont="1" applyFill="1" applyBorder="1" applyAlignment="1">
      <alignment horizontal="left" vertical="center" wrapText="1"/>
    </xf>
    <xf numFmtId="0" fontId="35" fillId="2" borderId="19" xfId="2" applyFont="1" applyFill="1" applyBorder="1" applyAlignment="1">
      <alignment horizontal="left" vertical="center" wrapText="1"/>
    </xf>
    <xf numFmtId="0" fontId="35" fillId="3" borderId="19" xfId="2" applyFont="1" applyFill="1" applyBorder="1" applyAlignment="1">
      <alignment horizontal="left" vertical="center" wrapText="1"/>
    </xf>
    <xf numFmtId="0" fontId="35" fillId="3" borderId="30" xfId="2" applyFont="1" applyFill="1" applyBorder="1" applyAlignment="1">
      <alignment horizontal="left" vertical="center" wrapText="1"/>
    </xf>
    <xf numFmtId="0" fontId="35" fillId="2" borderId="44" xfId="2" applyFont="1" applyFill="1" applyBorder="1" applyAlignment="1">
      <alignment horizontal="left" vertical="center" wrapText="1"/>
    </xf>
    <xf numFmtId="0" fontId="35" fillId="2" borderId="45" xfId="2" applyFont="1" applyFill="1" applyBorder="1" applyAlignment="1">
      <alignment horizontal="left" vertical="center" wrapText="1"/>
    </xf>
    <xf numFmtId="0" fontId="35" fillId="3" borderId="45" xfId="2" applyFont="1" applyFill="1" applyBorder="1" applyAlignment="1">
      <alignment horizontal="left" vertical="center" wrapText="1"/>
    </xf>
    <xf numFmtId="0" fontId="35" fillId="3" borderId="46" xfId="2" applyFont="1" applyFill="1" applyBorder="1" applyAlignment="1">
      <alignment horizontal="left" vertical="center" wrapText="1"/>
    </xf>
    <xf numFmtId="0" fontId="4" fillId="3" borderId="19" xfId="0" applyFont="1" applyFill="1" applyBorder="1" applyAlignment="1">
      <alignment vertical="center" wrapText="1"/>
    </xf>
    <xf numFmtId="0" fontId="20" fillId="17" borderId="55" xfId="2" applyFont="1" applyFill="1" applyBorder="1" applyAlignment="1">
      <alignment horizontal="center" vertical="center" wrapText="1"/>
    </xf>
    <xf numFmtId="0" fontId="20" fillId="17" borderId="53" xfId="2" applyFont="1" applyFill="1" applyBorder="1" applyAlignment="1">
      <alignment horizontal="center" vertical="center" wrapText="1"/>
    </xf>
    <xf numFmtId="0" fontId="20" fillId="17" borderId="54" xfId="2" applyFont="1" applyFill="1" applyBorder="1" applyAlignment="1">
      <alignment horizontal="center" vertical="center" wrapText="1"/>
    </xf>
    <xf numFmtId="0" fontId="4" fillId="3" borderId="18" xfId="2" applyFont="1" applyFill="1" applyBorder="1" applyAlignment="1">
      <alignment horizontal="left" vertical="center" wrapText="1"/>
    </xf>
    <xf numFmtId="0" fontId="4" fillId="3" borderId="53" xfId="2" applyFont="1" applyFill="1" applyBorder="1" applyAlignment="1">
      <alignment horizontal="left" vertical="center" wrapText="1"/>
    </xf>
    <xf numFmtId="0" fontId="4" fillId="3" borderId="54" xfId="2" applyFont="1" applyFill="1" applyBorder="1" applyAlignment="1">
      <alignment horizontal="left" vertical="center" wrapText="1"/>
    </xf>
    <xf numFmtId="0" fontId="4" fillId="0" borderId="19" xfId="2" applyFont="1" applyBorder="1" applyAlignment="1">
      <alignment horizontal="center" vertical="center" wrapText="1"/>
    </xf>
    <xf numFmtId="0" fontId="33" fillId="17" borderId="19" xfId="2" applyFont="1" applyFill="1" applyBorder="1" applyAlignment="1">
      <alignment horizontal="center" wrapText="1"/>
    </xf>
    <xf numFmtId="0" fontId="34" fillId="17" borderId="19" xfId="2" applyFont="1" applyFill="1" applyBorder="1" applyAlignment="1">
      <alignment horizontal="left" vertical="center" wrapText="1"/>
    </xf>
    <xf numFmtId="0" fontId="4" fillId="3" borderId="19" xfId="2" applyFont="1" applyFill="1" applyBorder="1" applyAlignment="1">
      <alignment horizontal="justify" vertical="center" wrapText="1"/>
    </xf>
    <xf numFmtId="0" fontId="34" fillId="17" borderId="19" xfId="2" applyFont="1" applyFill="1" applyBorder="1" applyAlignment="1">
      <alignment horizontal="center" vertical="center" wrapText="1"/>
    </xf>
    <xf numFmtId="0" fontId="4" fillId="3" borderId="19" xfId="0" applyFont="1" applyFill="1" applyBorder="1" applyAlignment="1">
      <alignment horizontal="justify" vertical="top" wrapText="1"/>
    </xf>
    <xf numFmtId="0" fontId="20" fillId="17" borderId="51" xfId="2" applyFont="1" applyFill="1" applyBorder="1" applyAlignment="1">
      <alignment horizontal="center" vertical="center" wrapText="1"/>
    </xf>
    <xf numFmtId="0" fontId="20" fillId="17" borderId="17" xfId="2" applyFont="1" applyFill="1" applyBorder="1" applyAlignment="1">
      <alignment horizontal="center" vertical="center" wrapText="1"/>
    </xf>
    <xf numFmtId="0" fontId="20" fillId="17" borderId="52" xfId="2" applyFont="1" applyFill="1" applyBorder="1" applyAlignment="1">
      <alignment horizontal="center" vertical="center" wrapText="1"/>
    </xf>
    <xf numFmtId="0" fontId="1" fillId="2" borderId="6" xfId="0" applyFont="1" applyFill="1" applyBorder="1" applyAlignment="1">
      <alignment horizontal="right" vertical="center"/>
    </xf>
    <xf numFmtId="0" fontId="1" fillId="2" borderId="7" xfId="0" applyFont="1" applyFill="1" applyBorder="1" applyAlignment="1">
      <alignment horizontal="right" vertical="center"/>
    </xf>
    <xf numFmtId="0" fontId="1" fillId="2" borderId="8" xfId="0" applyFont="1" applyFill="1" applyBorder="1" applyAlignment="1">
      <alignment horizontal="right" vertical="center"/>
    </xf>
    <xf numFmtId="0" fontId="1" fillId="2" borderId="6" xfId="0" applyFont="1" applyFill="1" applyBorder="1" applyAlignment="1">
      <alignment horizontal="right"/>
    </xf>
    <xf numFmtId="0" fontId="1" fillId="2" borderId="7" xfId="0" applyFont="1" applyFill="1" applyBorder="1" applyAlignment="1">
      <alignment horizontal="right"/>
    </xf>
    <xf numFmtId="0" fontId="1" fillId="2" borderId="8" xfId="0" applyFont="1" applyFill="1" applyBorder="1" applyAlignment="1">
      <alignment horizontal="right"/>
    </xf>
    <xf numFmtId="0" fontId="1" fillId="2" borderId="1" xfId="0" applyFont="1" applyFill="1" applyBorder="1" applyAlignment="1">
      <alignment horizontal="right"/>
    </xf>
    <xf numFmtId="0" fontId="1" fillId="2" borderId="2" xfId="0" applyFont="1" applyFill="1" applyBorder="1" applyAlignment="1">
      <alignment horizontal="right"/>
    </xf>
    <xf numFmtId="0" fontId="1" fillId="2" borderId="3" xfId="0" applyFont="1" applyFill="1" applyBorder="1" applyAlignment="1">
      <alignment horizontal="right"/>
    </xf>
    <xf numFmtId="0" fontId="19" fillId="3" borderId="1" xfId="0" applyFont="1" applyFill="1" applyBorder="1" applyAlignment="1">
      <alignment horizontal="left" vertical="top" wrapText="1"/>
    </xf>
    <xf numFmtId="0" fontId="19" fillId="3" borderId="2"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5"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4" xfId="0" applyFont="1" applyFill="1" applyBorder="1" applyAlignment="1">
      <alignment horizontal="left" vertical="top"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8" borderId="11"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9" fillId="3" borderId="26"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35" xfId="0" applyFont="1" applyFill="1" applyBorder="1" applyAlignment="1">
      <alignment horizontal="center" vertical="center"/>
    </xf>
    <xf numFmtId="0" fontId="19" fillId="3" borderId="26" xfId="0" applyFont="1" applyFill="1" applyBorder="1" applyAlignment="1">
      <alignment horizontal="center" vertical="top" wrapText="1"/>
    </xf>
    <xf numFmtId="0" fontId="19" fillId="3" borderId="19" xfId="0" applyFont="1" applyFill="1" applyBorder="1" applyAlignment="1">
      <alignment horizontal="center" vertical="top" wrapText="1"/>
    </xf>
    <xf numFmtId="0" fontId="19" fillId="0" borderId="19" xfId="0" applyFont="1" applyBorder="1" applyAlignment="1">
      <alignment horizontal="center" vertical="center"/>
    </xf>
    <xf numFmtId="0" fontId="19" fillId="3" borderId="27"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21" fillId="8" borderId="34" xfId="0" applyFont="1" applyFill="1" applyBorder="1" applyAlignment="1">
      <alignment horizontal="center" vertical="center" wrapText="1"/>
    </xf>
    <xf numFmtId="0" fontId="21" fillId="8" borderId="26" xfId="0" applyFont="1" applyFill="1" applyBorder="1" applyAlignment="1">
      <alignment horizontal="center" vertical="center" wrapText="1"/>
    </xf>
    <xf numFmtId="0" fontId="21" fillId="8" borderId="27" xfId="0" applyFont="1" applyFill="1" applyBorder="1" applyAlignment="1">
      <alignment horizontal="center" vertical="center" wrapText="1"/>
    </xf>
    <xf numFmtId="0" fontId="21" fillId="8" borderId="35"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30" xfId="0" applyFont="1" applyFill="1" applyBorder="1" applyAlignment="1">
      <alignment horizontal="center" vertical="center" wrapText="1"/>
    </xf>
    <xf numFmtId="0" fontId="21" fillId="8" borderId="44" xfId="0" applyFont="1" applyFill="1" applyBorder="1" applyAlignment="1">
      <alignment horizontal="center" vertical="center" wrapText="1"/>
    </xf>
    <xf numFmtId="0" fontId="21" fillId="8" borderId="45" xfId="0" applyFont="1" applyFill="1" applyBorder="1" applyAlignment="1">
      <alignment horizontal="center" vertical="center" wrapText="1"/>
    </xf>
    <xf numFmtId="0" fontId="21" fillId="8" borderId="46" xfId="0" applyFont="1" applyFill="1" applyBorder="1" applyAlignment="1">
      <alignment horizontal="center"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1" fillId="8"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 fillId="2" borderId="1" xfId="0" applyFont="1" applyFill="1" applyBorder="1" applyAlignment="1">
      <alignment horizontal="right" vertical="center"/>
    </xf>
    <xf numFmtId="0" fontId="1" fillId="2" borderId="2" xfId="0" applyFont="1" applyFill="1" applyBorder="1" applyAlignment="1">
      <alignment horizontal="right" vertical="center"/>
    </xf>
    <xf numFmtId="0" fontId="1" fillId="2" borderId="3" xfId="0" applyFont="1" applyFill="1" applyBorder="1" applyAlignment="1">
      <alignment horizontal="right" vertical="center"/>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6" fillId="3" borderId="26" xfId="0" applyFont="1" applyFill="1" applyBorder="1" applyAlignment="1">
      <alignment horizontal="center" vertical="center"/>
    </xf>
    <xf numFmtId="0" fontId="16" fillId="3" borderId="19" xfId="0" applyFont="1" applyFill="1" applyBorder="1" applyAlignment="1">
      <alignment horizontal="center" vertical="center"/>
    </xf>
    <xf numFmtId="0" fontId="17" fillId="0" borderId="29" xfId="0" applyFont="1" applyBorder="1" applyAlignment="1">
      <alignment horizontal="center" vertical="center"/>
    </xf>
    <xf numFmtId="0" fontId="17" fillId="3" borderId="19" xfId="0" applyFont="1" applyFill="1" applyBorder="1" applyAlignment="1">
      <alignment horizontal="center" vertical="center"/>
    </xf>
    <xf numFmtId="0" fontId="16" fillId="3" borderId="30"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5" xfId="0" applyFont="1" applyFill="1" applyBorder="1" applyAlignment="1">
      <alignment horizontal="center" vertical="top" wrapText="1"/>
    </xf>
    <xf numFmtId="0" fontId="16" fillId="3" borderId="29" xfId="0" applyFont="1" applyFill="1" applyBorder="1" applyAlignment="1">
      <alignment horizontal="center" vertical="top" wrapText="1"/>
    </xf>
    <xf numFmtId="0" fontId="24" fillId="8" borderId="25" xfId="0" applyFont="1" applyFill="1" applyBorder="1" applyAlignment="1">
      <alignment horizontal="center" vertical="center" wrapText="1"/>
    </xf>
    <xf numFmtId="0" fontId="21" fillId="8" borderId="29" xfId="0" applyFont="1" applyFill="1" applyBorder="1" applyAlignment="1">
      <alignment horizontal="center" vertical="center" wrapText="1"/>
    </xf>
    <xf numFmtId="0" fontId="21" fillId="8" borderId="31" xfId="0" applyFont="1" applyFill="1" applyBorder="1" applyAlignment="1">
      <alignment horizontal="center" vertical="center" wrapText="1"/>
    </xf>
    <xf numFmtId="0" fontId="21" fillId="8" borderId="32" xfId="0" applyFont="1" applyFill="1" applyBorder="1" applyAlignment="1">
      <alignment horizontal="center" vertical="center" wrapText="1"/>
    </xf>
    <xf numFmtId="0" fontId="21" fillId="8" borderId="33" xfId="0" applyFont="1" applyFill="1" applyBorder="1" applyAlignment="1">
      <alignment horizontal="center"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11" fillId="8" borderId="15" xfId="0" applyFont="1" applyFill="1" applyBorder="1" applyAlignment="1">
      <alignment horizontal="center" vertical="center" wrapText="1"/>
    </xf>
    <xf numFmtId="0" fontId="1" fillId="8" borderId="6" xfId="0" applyFont="1" applyFill="1" applyBorder="1" applyAlignment="1">
      <alignment horizontal="center" vertical="center"/>
    </xf>
    <xf numFmtId="0" fontId="1" fillId="8" borderId="7" xfId="0" applyFont="1" applyFill="1" applyBorder="1" applyAlignment="1">
      <alignment horizontal="center" vertical="center"/>
    </xf>
    <xf numFmtId="0" fontId="1" fillId="8" borderId="8" xfId="0" applyFont="1" applyFill="1" applyBorder="1" applyAlignment="1">
      <alignment horizontal="center" vertical="center"/>
    </xf>
    <xf numFmtId="0" fontId="11" fillId="8" borderId="3" xfId="0" applyFont="1" applyFill="1" applyBorder="1" applyAlignment="1">
      <alignment horizontal="center" vertical="center" wrapText="1"/>
    </xf>
    <xf numFmtId="0" fontId="11" fillId="8" borderId="13" xfId="0" applyFont="1" applyFill="1" applyBorder="1" applyAlignment="1">
      <alignment horizontal="center" vertical="center" wrapText="1"/>
    </xf>
  </cellXfs>
  <cellStyles count="6">
    <cellStyle name="Millares" xfId="4" builtinId="3"/>
    <cellStyle name="Normal" xfId="0" builtinId="0"/>
    <cellStyle name="Normal 2" xfId="2"/>
    <cellStyle name="Normal 3" xfId="1"/>
    <cellStyle name="Normal 6" xfId="3"/>
    <cellStyle name="Normal_CADENA DE VALOR - CATÁLOGO DE PROCESOS" xfId="5"/>
  </cellStyles>
  <dxfs count="10">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s>
  <tableStyles count="0" defaultTableStyle="TableStyleMedium2"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9524</xdr:colOff>
      <xdr:row>44</xdr:row>
      <xdr:rowOff>50851</xdr:rowOff>
    </xdr:from>
    <xdr:to>
      <xdr:col>12</xdr:col>
      <xdr:colOff>696256</xdr:colOff>
      <xdr:row>48</xdr:row>
      <xdr:rowOff>161924</xdr:rowOff>
    </xdr:to>
    <xdr:pic>
      <xdr:nvPicPr>
        <xdr:cNvPr id="2" name="Imagen 1">
          <a:extLst>
            <a:ext uri="{FF2B5EF4-FFF2-40B4-BE49-F238E27FC236}">
              <a16:creationId xmlns:a16="http://schemas.microsoft.com/office/drawing/2014/main" id="{3B6AB836-EAA2-40CF-81A0-29CD5DC5075E}"/>
            </a:ext>
          </a:extLst>
        </xdr:cNvPr>
        <xdr:cNvPicPr>
          <a:picLocks noChangeAspect="1"/>
        </xdr:cNvPicPr>
      </xdr:nvPicPr>
      <xdr:blipFill rotWithShape="1">
        <a:blip xmlns:r="http://schemas.openxmlformats.org/officeDocument/2006/relationships" r:embed="rId1"/>
        <a:srcRect l="29067" t="48054" r="30299" b="30719"/>
        <a:stretch/>
      </xdr:blipFill>
      <xdr:spPr>
        <a:xfrm>
          <a:off x="10944224" y="7099351"/>
          <a:ext cx="2972732" cy="873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154781</xdr:colOff>
      <xdr:row>1</xdr:row>
      <xdr:rowOff>345281</xdr:rowOff>
    </xdr:from>
    <xdr:to>
      <xdr:col>2</xdr:col>
      <xdr:colOff>2690813</xdr:colOff>
      <xdr:row>3</xdr:row>
      <xdr:rowOff>277391</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469" y="511969"/>
          <a:ext cx="2809875" cy="417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2752725</xdr:colOff>
      <xdr:row>1</xdr:row>
      <xdr:rowOff>85725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0482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del%20Pilar%20Duar\AppData\Local\Temp\Temp1_CAJA_HERRAMIENTAS_GUIA_AUDITORIA_BASADA_RIESGOS_V4%20(3).zip\CAJA_HERRAMIENTAS_GUIA_AUDITORIA_BASADA_RIESGOS_V4\3.%20Universo_de_Auditorias_basado_en_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sheetName val="Priorización B"/>
      <sheetName val="Procesos A Auditar Vs Recursos"/>
      <sheetName val="Seguimiento Programa Anual"/>
    </sheetNames>
    <sheetDataSet>
      <sheetData sheetId="0" refreshError="1"/>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cell r="D22" t="str">
            <v>Sin PQR</v>
          </cell>
        </row>
        <row r="23">
          <cell r="B23" t="str">
            <v>Entre 2 y 3 seguimientos por alta dirección</v>
          </cell>
          <cell r="C23">
            <v>2</v>
          </cell>
          <cell r="D23" t="str">
            <v>De 1 a 2 PQR</v>
          </cell>
        </row>
        <row r="24">
          <cell r="B24" t="str">
            <v>Entre 4 y 5 seguimientos por alta dirección</v>
          </cell>
          <cell r="C24">
            <v>3</v>
          </cell>
          <cell r="D24" t="str">
            <v>De 3 a 4 PQR</v>
          </cell>
        </row>
        <row r="25">
          <cell r="B25" t="str">
            <v>Entre 6 y 7 seguimientos por alta dirección</v>
          </cell>
          <cell r="C25">
            <v>4</v>
          </cell>
          <cell r="D25" t="str">
            <v>De 5 a 6 PQR</v>
          </cell>
        </row>
        <row r="26">
          <cell r="B26" t="str">
            <v>Entre 8 ó mas seguimientos por alta dirección</v>
          </cell>
          <cell r="C26">
            <v>5</v>
          </cell>
          <cell r="D26" t="str">
            <v>7 o más PQR</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row r="62">
          <cell r="B62" t="str">
            <v>Bajo</v>
          </cell>
          <cell r="C62" t="str">
            <v>No auditar</v>
          </cell>
        </row>
        <row r="63">
          <cell r="B63" t="str">
            <v>Bajo (Priorizado)</v>
          </cell>
          <cell r="C63" t="str">
            <v>Cada 4 años</v>
          </cell>
        </row>
        <row r="64">
          <cell r="B64" t="str">
            <v>Moderado</v>
          </cell>
          <cell r="C64" t="str">
            <v>Cada 3 años</v>
          </cell>
        </row>
        <row r="65">
          <cell r="B65" t="str">
            <v>Alto</v>
          </cell>
          <cell r="C65" t="str">
            <v>Cada 2 años</v>
          </cell>
        </row>
        <row r="66">
          <cell r="B66" t="str">
            <v>Extremo</v>
          </cell>
          <cell r="C66" t="str">
            <v>Cada año</v>
          </cell>
        </row>
      </sheetData>
      <sheetData sheetId="2"/>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7"/>
  <sheetViews>
    <sheetView topLeftCell="A61" workbookViewId="0">
      <selection activeCell="B51" sqref="B51:L52"/>
    </sheetView>
  </sheetViews>
  <sheetFormatPr baseColWidth="10" defaultColWidth="11.42578125" defaultRowHeight="15" x14ac:dyDescent="0.25"/>
  <cols>
    <col min="1" max="16384" width="11.42578125" style="44"/>
  </cols>
  <sheetData>
    <row r="1" spans="2:12" ht="15.75" thickBot="1" x14ac:dyDescent="0.3"/>
    <row r="2" spans="2:12" ht="36.75" customHeight="1" thickBot="1" x14ac:dyDescent="0.3">
      <c r="B2" s="215" t="s">
        <v>164</v>
      </c>
      <c r="C2" s="216"/>
      <c r="D2" s="216"/>
      <c r="E2" s="216"/>
      <c r="F2" s="216"/>
      <c r="G2" s="216"/>
      <c r="H2" s="216"/>
      <c r="I2" s="216"/>
      <c r="J2" s="216"/>
      <c r="K2" s="216"/>
      <c r="L2" s="217"/>
    </row>
    <row r="3" spans="2:12" ht="15.75" thickBot="1" x14ac:dyDescent="0.3"/>
    <row r="4" spans="2:12" ht="45" customHeight="1" thickBot="1" x14ac:dyDescent="0.3">
      <c r="B4" s="185" t="s">
        <v>127</v>
      </c>
      <c r="C4" s="219"/>
      <c r="D4" s="219"/>
      <c r="E4" s="219"/>
      <c r="F4" s="219"/>
      <c r="G4" s="219"/>
      <c r="H4" s="219"/>
      <c r="I4" s="219"/>
      <c r="J4" s="219"/>
      <c r="K4" s="219"/>
      <c r="L4" s="220"/>
    </row>
    <row r="5" spans="2:12" ht="5.25" customHeight="1" thickBot="1" x14ac:dyDescent="0.3"/>
    <row r="6" spans="2:12" x14ac:dyDescent="0.25">
      <c r="B6" s="179" t="s">
        <v>128</v>
      </c>
      <c r="C6" s="180"/>
      <c r="D6" s="180"/>
      <c r="E6" s="180"/>
      <c r="F6" s="180"/>
      <c r="G6" s="180"/>
      <c r="H6" s="180"/>
      <c r="I6" s="180"/>
      <c r="J6" s="180"/>
      <c r="K6" s="180"/>
      <c r="L6" s="181"/>
    </row>
    <row r="7" spans="2:12" ht="15.75" thickBot="1" x14ac:dyDescent="0.3">
      <c r="B7" s="182"/>
      <c r="C7" s="183"/>
      <c r="D7" s="183"/>
      <c r="E7" s="183"/>
      <c r="F7" s="183"/>
      <c r="G7" s="183"/>
      <c r="H7" s="183"/>
      <c r="I7" s="183"/>
      <c r="J7" s="183"/>
      <c r="K7" s="183"/>
      <c r="L7" s="184"/>
    </row>
    <row r="8" spans="2:12" ht="15.75" thickBot="1" x14ac:dyDescent="0.3">
      <c r="B8" s="126"/>
      <c r="C8" s="126"/>
      <c r="D8" s="126"/>
      <c r="E8" s="126"/>
      <c r="F8" s="126"/>
      <c r="G8" s="126"/>
      <c r="H8" s="126"/>
      <c r="I8" s="126"/>
      <c r="J8" s="126"/>
      <c r="K8" s="126"/>
      <c r="L8" s="126"/>
    </row>
    <row r="9" spans="2:12" ht="27.75" customHeight="1" thickBot="1" x14ac:dyDescent="0.3">
      <c r="B9" s="218" t="s">
        <v>165</v>
      </c>
      <c r="C9" s="219"/>
      <c r="D9" s="219"/>
      <c r="E9" s="219"/>
      <c r="F9" s="219"/>
      <c r="G9" s="219"/>
      <c r="H9" s="219"/>
      <c r="I9" s="219"/>
      <c r="J9" s="219"/>
      <c r="K9" s="219"/>
      <c r="L9" s="220"/>
    </row>
    <row r="10" spans="2:12" ht="5.25" customHeight="1" thickBot="1" x14ac:dyDescent="0.3"/>
    <row r="11" spans="2:12" x14ac:dyDescent="0.25">
      <c r="B11" s="179" t="s">
        <v>161</v>
      </c>
      <c r="C11" s="180"/>
      <c r="D11" s="180"/>
      <c r="E11" s="180"/>
      <c r="F11" s="180"/>
      <c r="G11" s="180"/>
      <c r="H11" s="180"/>
      <c r="I11" s="180"/>
      <c r="J11" s="180"/>
      <c r="K11" s="180"/>
      <c r="L11" s="181"/>
    </row>
    <row r="12" spans="2:12" ht="31.5" customHeight="1" thickBot="1" x14ac:dyDescent="0.3">
      <c r="B12" s="182"/>
      <c r="C12" s="183"/>
      <c r="D12" s="183"/>
      <c r="E12" s="183"/>
      <c r="F12" s="183"/>
      <c r="G12" s="183"/>
      <c r="H12" s="183"/>
      <c r="I12" s="183"/>
      <c r="J12" s="183"/>
      <c r="K12" s="183"/>
      <c r="L12" s="184"/>
    </row>
    <row r="13" spans="2:12" ht="15.75" thickBot="1" x14ac:dyDescent="0.3"/>
    <row r="14" spans="2:12" ht="27.75" customHeight="1" thickBot="1" x14ac:dyDescent="0.3">
      <c r="B14" s="185" t="s">
        <v>125</v>
      </c>
      <c r="C14" s="186"/>
      <c r="D14" s="186"/>
      <c r="E14" s="186"/>
      <c r="F14" s="186"/>
      <c r="G14" s="186"/>
      <c r="H14" s="186"/>
      <c r="I14" s="186"/>
      <c r="J14" s="186"/>
      <c r="K14" s="186"/>
      <c r="L14" s="187"/>
    </row>
    <row r="15" spans="2:12" ht="5.25" customHeight="1" thickBot="1" x14ac:dyDescent="0.3"/>
    <row r="16" spans="2:12" x14ac:dyDescent="0.25">
      <c r="B16" s="179" t="s">
        <v>124</v>
      </c>
      <c r="C16" s="180"/>
      <c r="D16" s="180"/>
      <c r="E16" s="180"/>
      <c r="F16" s="180"/>
      <c r="G16" s="180"/>
      <c r="H16" s="180"/>
      <c r="I16" s="180"/>
      <c r="J16" s="180"/>
      <c r="K16" s="180"/>
      <c r="L16" s="181"/>
    </row>
    <row r="17" spans="2:12" ht="15.75" thickBot="1" x14ac:dyDescent="0.3">
      <c r="B17" s="182"/>
      <c r="C17" s="183"/>
      <c r="D17" s="183"/>
      <c r="E17" s="183"/>
      <c r="F17" s="183"/>
      <c r="G17" s="183"/>
      <c r="H17" s="183"/>
      <c r="I17" s="183"/>
      <c r="J17" s="183"/>
      <c r="K17" s="183"/>
      <c r="L17" s="184"/>
    </row>
    <row r="18" spans="2:12" ht="15.75" thickBot="1" x14ac:dyDescent="0.3"/>
    <row r="19" spans="2:12" ht="15.75" thickBot="1" x14ac:dyDescent="0.3">
      <c r="B19" s="185" t="s">
        <v>139</v>
      </c>
      <c r="C19" s="186"/>
      <c r="D19" s="186"/>
      <c r="E19" s="186"/>
      <c r="F19" s="186"/>
      <c r="G19" s="186"/>
      <c r="H19" s="186"/>
      <c r="I19" s="186"/>
      <c r="J19" s="186"/>
      <c r="K19" s="186"/>
      <c r="L19" s="187"/>
    </row>
    <row r="20" spans="2:12" ht="15.75" thickBot="1" x14ac:dyDescent="0.3"/>
    <row r="21" spans="2:12" x14ac:dyDescent="0.25">
      <c r="B21" s="179" t="s">
        <v>160</v>
      </c>
      <c r="C21" s="180"/>
      <c r="D21" s="180"/>
      <c r="E21" s="180"/>
      <c r="F21" s="180"/>
      <c r="G21" s="180"/>
      <c r="H21" s="180"/>
      <c r="I21" s="180"/>
      <c r="J21" s="180"/>
      <c r="K21" s="180"/>
      <c r="L21" s="181"/>
    </row>
    <row r="22" spans="2:12" ht="36.75" customHeight="1" thickBot="1" x14ac:dyDescent="0.3">
      <c r="B22" s="182"/>
      <c r="C22" s="183"/>
      <c r="D22" s="183"/>
      <c r="E22" s="183"/>
      <c r="F22" s="183"/>
      <c r="G22" s="183"/>
      <c r="H22" s="183"/>
      <c r="I22" s="183"/>
      <c r="J22" s="183"/>
      <c r="K22" s="183"/>
      <c r="L22" s="184"/>
    </row>
    <row r="23" spans="2:12" ht="20.25" customHeight="1" thickBot="1" x14ac:dyDescent="0.3"/>
    <row r="24" spans="2:12" ht="25.5" customHeight="1" thickBot="1" x14ac:dyDescent="0.3">
      <c r="B24" s="188" t="s">
        <v>38</v>
      </c>
      <c r="C24" s="189"/>
      <c r="D24" s="189"/>
      <c r="E24" s="189"/>
      <c r="F24" s="189"/>
      <c r="G24" s="189"/>
      <c r="H24" s="189"/>
      <c r="I24" s="189"/>
      <c r="J24" s="189"/>
      <c r="K24" s="189"/>
      <c r="L24" s="190"/>
    </row>
    <row r="25" spans="2:12" ht="15.75" thickBot="1" x14ac:dyDescent="0.3"/>
    <row r="26" spans="2:12" ht="86.25" customHeight="1" thickBot="1" x14ac:dyDescent="0.3">
      <c r="B26" s="212" t="s">
        <v>126</v>
      </c>
      <c r="C26" s="213"/>
      <c r="D26" s="213"/>
      <c r="E26" s="213"/>
      <c r="F26" s="213"/>
      <c r="G26" s="213"/>
      <c r="H26" s="213"/>
      <c r="I26" s="213"/>
      <c r="J26" s="213"/>
      <c r="K26" s="213"/>
      <c r="L26" s="214"/>
    </row>
    <row r="27" spans="2:12" ht="15" customHeight="1" thickBot="1" x14ac:dyDescent="0.3">
      <c r="C27" s="45"/>
      <c r="D27" s="45"/>
      <c r="E27" s="45"/>
      <c r="F27" s="45"/>
      <c r="G27" s="45"/>
      <c r="H27" s="45"/>
      <c r="I27" s="45"/>
      <c r="J27" s="45"/>
    </row>
    <row r="28" spans="2:12" ht="45" customHeight="1" thickBot="1" x14ac:dyDescent="0.3">
      <c r="B28" s="185" t="s">
        <v>96</v>
      </c>
      <c r="C28" s="186"/>
      <c r="D28" s="186"/>
      <c r="E28" s="186"/>
      <c r="F28" s="186"/>
      <c r="G28" s="186"/>
      <c r="H28" s="186"/>
      <c r="I28" s="186"/>
      <c r="J28" s="186"/>
      <c r="K28" s="186"/>
      <c r="L28" s="187"/>
    </row>
    <row r="29" spans="2:12" ht="5.25" customHeight="1" thickBot="1" x14ac:dyDescent="0.3"/>
    <row r="30" spans="2:12" x14ac:dyDescent="0.25">
      <c r="B30" s="179" t="s">
        <v>129</v>
      </c>
      <c r="C30" s="180"/>
      <c r="D30" s="180"/>
      <c r="E30" s="180"/>
      <c r="F30" s="180"/>
      <c r="G30" s="180"/>
      <c r="H30" s="180"/>
      <c r="I30" s="180"/>
      <c r="J30" s="180"/>
      <c r="K30" s="180"/>
      <c r="L30" s="181"/>
    </row>
    <row r="31" spans="2:12" ht="15.75" thickBot="1" x14ac:dyDescent="0.3">
      <c r="B31" s="182"/>
      <c r="C31" s="183"/>
      <c r="D31" s="183"/>
      <c r="E31" s="183"/>
      <c r="F31" s="183"/>
      <c r="G31" s="183"/>
      <c r="H31" s="183"/>
      <c r="I31" s="183"/>
      <c r="J31" s="183"/>
      <c r="K31" s="183"/>
      <c r="L31" s="184"/>
    </row>
    <row r="32" spans="2:12" ht="15" customHeight="1" thickBot="1" x14ac:dyDescent="0.3">
      <c r="C32" s="45"/>
      <c r="D32" s="45"/>
      <c r="E32" s="45"/>
      <c r="F32" s="45"/>
      <c r="G32" s="45"/>
      <c r="H32" s="45"/>
      <c r="I32" s="45"/>
      <c r="J32" s="45"/>
      <c r="K32" s="45"/>
      <c r="L32" s="46"/>
    </row>
    <row r="33" spans="2:12" s="47" customFormat="1" ht="33.75" customHeight="1" thickBot="1" x14ac:dyDescent="0.3">
      <c r="B33" s="185" t="s">
        <v>97</v>
      </c>
      <c r="C33" s="186"/>
      <c r="D33" s="186"/>
      <c r="E33" s="186"/>
      <c r="F33" s="186"/>
      <c r="G33" s="186"/>
      <c r="H33" s="186"/>
      <c r="I33" s="186"/>
      <c r="J33" s="186"/>
      <c r="K33" s="186"/>
      <c r="L33" s="187"/>
    </row>
    <row r="34" spans="2:12" ht="6" customHeight="1" thickBot="1" x14ac:dyDescent="0.3"/>
    <row r="35" spans="2:12" x14ac:dyDescent="0.25">
      <c r="B35" s="206" t="s">
        <v>130</v>
      </c>
      <c r="C35" s="207"/>
      <c r="D35" s="207"/>
      <c r="E35" s="207"/>
      <c r="F35" s="207"/>
      <c r="G35" s="207"/>
      <c r="H35" s="207"/>
      <c r="I35" s="207"/>
      <c r="J35" s="207"/>
      <c r="K35" s="207"/>
      <c r="L35" s="208"/>
    </row>
    <row r="36" spans="2:12" ht="39" customHeight="1" thickBot="1" x14ac:dyDescent="0.3">
      <c r="B36" s="209"/>
      <c r="C36" s="210"/>
      <c r="D36" s="210"/>
      <c r="E36" s="210"/>
      <c r="F36" s="210"/>
      <c r="G36" s="210"/>
      <c r="H36" s="210"/>
      <c r="I36" s="210"/>
      <c r="J36" s="210"/>
      <c r="K36" s="210"/>
      <c r="L36" s="211"/>
    </row>
    <row r="37" spans="2:12" ht="15.75" thickBot="1" x14ac:dyDescent="0.3"/>
    <row r="38" spans="2:12" s="47" customFormat="1" ht="21" customHeight="1" thickBot="1" x14ac:dyDescent="0.3">
      <c r="B38" s="185" t="s">
        <v>133</v>
      </c>
      <c r="C38" s="186"/>
      <c r="D38" s="186"/>
      <c r="E38" s="186"/>
      <c r="F38" s="186"/>
      <c r="G38" s="186"/>
      <c r="H38" s="186"/>
      <c r="I38" s="186"/>
      <c r="J38" s="186"/>
      <c r="K38" s="186"/>
      <c r="L38" s="187"/>
    </row>
    <row r="39" spans="2:12" ht="6" customHeight="1" thickBot="1" x14ac:dyDescent="0.3"/>
    <row r="40" spans="2:12" x14ac:dyDescent="0.25">
      <c r="B40" s="206" t="s">
        <v>134</v>
      </c>
      <c r="C40" s="207"/>
      <c r="D40" s="207"/>
      <c r="E40" s="207"/>
      <c r="F40" s="207"/>
      <c r="G40" s="207"/>
      <c r="H40" s="207"/>
      <c r="I40" s="207"/>
      <c r="J40" s="207"/>
      <c r="K40" s="207"/>
      <c r="L40" s="208"/>
    </row>
    <row r="41" spans="2:12" ht="21" customHeight="1" thickBot="1" x14ac:dyDescent="0.3">
      <c r="B41" s="209"/>
      <c r="C41" s="210"/>
      <c r="D41" s="210"/>
      <c r="E41" s="210"/>
      <c r="F41" s="210"/>
      <c r="G41" s="210"/>
      <c r="H41" s="210"/>
      <c r="I41" s="210"/>
      <c r="J41" s="210"/>
      <c r="K41" s="210"/>
      <c r="L41" s="211"/>
    </row>
    <row r="42" spans="2:12" ht="15.75" thickBot="1" x14ac:dyDescent="0.3"/>
    <row r="43" spans="2:12" ht="15.75" thickBot="1" x14ac:dyDescent="0.3">
      <c r="B43" s="188" t="s">
        <v>131</v>
      </c>
      <c r="C43" s="189"/>
      <c r="D43" s="189"/>
      <c r="E43" s="189"/>
      <c r="F43" s="189"/>
      <c r="G43" s="189"/>
      <c r="H43" s="189"/>
      <c r="I43" s="189"/>
      <c r="J43" s="189"/>
      <c r="K43" s="189"/>
      <c r="L43" s="190"/>
    </row>
    <row r="44" spans="2:12" ht="15.75" thickBot="1" x14ac:dyDescent="0.3"/>
    <row r="45" spans="2:12" ht="29.25" customHeight="1" x14ac:dyDescent="0.25">
      <c r="B45" s="203" t="s">
        <v>98</v>
      </c>
      <c r="C45" s="204"/>
      <c r="D45" s="204"/>
      <c r="E45" s="204"/>
      <c r="F45" s="204"/>
      <c r="G45" s="204"/>
      <c r="H45" s="204"/>
      <c r="I45" s="204"/>
      <c r="J45" s="204"/>
      <c r="K45" s="204"/>
      <c r="L45" s="205"/>
    </row>
    <row r="46" spans="2:12" ht="15" customHeight="1" x14ac:dyDescent="0.25">
      <c r="B46" s="197"/>
      <c r="C46" s="198"/>
      <c r="D46" s="198"/>
      <c r="E46" s="198"/>
      <c r="F46" s="198"/>
      <c r="G46" s="198"/>
      <c r="H46" s="198"/>
      <c r="I46" s="198"/>
      <c r="J46" s="198"/>
      <c r="K46" s="198"/>
      <c r="L46" s="199"/>
    </row>
    <row r="47" spans="2:12" ht="15.75" thickBot="1" x14ac:dyDescent="0.3">
      <c r="B47" s="200"/>
      <c r="C47" s="201"/>
      <c r="D47" s="201"/>
      <c r="E47" s="201"/>
      <c r="F47" s="201"/>
      <c r="G47" s="201"/>
      <c r="H47" s="201"/>
      <c r="I47" s="201"/>
      <c r="J47" s="201"/>
      <c r="K47" s="201"/>
      <c r="L47" s="202"/>
    </row>
    <row r="48" spans="2:12" ht="15.75" thickBot="1" x14ac:dyDescent="0.3"/>
    <row r="49" spans="2:12" ht="15.75" thickBot="1" x14ac:dyDescent="0.3">
      <c r="B49" s="188" t="s">
        <v>99</v>
      </c>
      <c r="C49" s="189"/>
      <c r="D49" s="189"/>
      <c r="E49" s="189"/>
      <c r="F49" s="189"/>
      <c r="G49" s="189"/>
      <c r="H49" s="189"/>
      <c r="I49" s="189"/>
      <c r="J49" s="189"/>
      <c r="K49" s="189"/>
      <c r="L49" s="190"/>
    </row>
    <row r="50" spans="2:12" ht="15.75" thickBot="1" x14ac:dyDescent="0.3"/>
    <row r="51" spans="2:12" x14ac:dyDescent="0.25">
      <c r="B51" s="191" t="s">
        <v>100</v>
      </c>
      <c r="C51" s="192"/>
      <c r="D51" s="192"/>
      <c r="E51" s="192"/>
      <c r="F51" s="192"/>
      <c r="G51" s="192"/>
      <c r="H51" s="192"/>
      <c r="I51" s="192"/>
      <c r="J51" s="192"/>
      <c r="K51" s="192"/>
      <c r="L51" s="193"/>
    </row>
    <row r="52" spans="2:12" ht="37.5" customHeight="1" thickBot="1" x14ac:dyDescent="0.3">
      <c r="B52" s="194"/>
      <c r="C52" s="195"/>
      <c r="D52" s="195"/>
      <c r="E52" s="195"/>
      <c r="F52" s="195"/>
      <c r="G52" s="195"/>
      <c r="H52" s="195"/>
      <c r="I52" s="195"/>
      <c r="J52" s="195"/>
      <c r="K52" s="195"/>
      <c r="L52" s="196"/>
    </row>
    <row r="53" spans="2:12" ht="15.75" thickBot="1" x14ac:dyDescent="0.3">
      <c r="B53" s="67"/>
    </row>
    <row r="54" spans="2:12" ht="15.75" thickBot="1" x14ac:dyDescent="0.3">
      <c r="B54" s="185" t="s">
        <v>52</v>
      </c>
      <c r="C54" s="186"/>
      <c r="D54" s="186"/>
      <c r="E54" s="186"/>
      <c r="F54" s="186"/>
      <c r="G54" s="186"/>
      <c r="H54" s="186"/>
      <c r="I54" s="186"/>
      <c r="J54" s="186"/>
      <c r="K54" s="186"/>
      <c r="L54" s="187"/>
    </row>
    <row r="55" spans="2:12" ht="15.75" thickBot="1" x14ac:dyDescent="0.3"/>
    <row r="56" spans="2:12" x14ac:dyDescent="0.25">
      <c r="B56" s="179" t="s">
        <v>132</v>
      </c>
      <c r="C56" s="180"/>
      <c r="D56" s="180"/>
      <c r="E56" s="180"/>
      <c r="F56" s="180"/>
      <c r="G56" s="180"/>
      <c r="H56" s="180"/>
      <c r="I56" s="180"/>
      <c r="J56" s="180"/>
      <c r="K56" s="180"/>
      <c r="L56" s="181"/>
    </row>
    <row r="57" spans="2:12" ht="47.25" customHeight="1" thickBot="1" x14ac:dyDescent="0.3">
      <c r="B57" s="182"/>
      <c r="C57" s="183"/>
      <c r="D57" s="183"/>
      <c r="E57" s="183"/>
      <c r="F57" s="183"/>
      <c r="G57" s="183"/>
      <c r="H57" s="183"/>
      <c r="I57" s="183"/>
      <c r="J57" s="183"/>
      <c r="K57" s="183"/>
      <c r="L57" s="184"/>
    </row>
    <row r="58" spans="2:12" ht="15.75" thickBot="1" x14ac:dyDescent="0.3">
      <c r="C58" s="45"/>
      <c r="D58" s="45"/>
      <c r="E58" s="45"/>
      <c r="F58" s="45"/>
      <c r="G58" s="45"/>
      <c r="H58" s="45"/>
      <c r="I58" s="45"/>
      <c r="J58" s="45"/>
      <c r="K58" s="45"/>
      <c r="L58" s="46"/>
    </row>
    <row r="59" spans="2:12" ht="15.75" thickBot="1" x14ac:dyDescent="0.3">
      <c r="B59" s="185" t="s">
        <v>62</v>
      </c>
      <c r="C59" s="186"/>
      <c r="D59" s="186"/>
      <c r="E59" s="186"/>
      <c r="F59" s="186"/>
      <c r="G59" s="186"/>
      <c r="H59" s="186"/>
      <c r="I59" s="186"/>
      <c r="J59" s="186"/>
      <c r="K59" s="186"/>
      <c r="L59" s="187"/>
    </row>
    <row r="60" spans="2:12" ht="15.75" thickBot="1" x14ac:dyDescent="0.3"/>
    <row r="61" spans="2:12" x14ac:dyDescent="0.25">
      <c r="B61" s="179" t="s">
        <v>135</v>
      </c>
      <c r="C61" s="180"/>
      <c r="D61" s="180"/>
      <c r="E61" s="180"/>
      <c r="F61" s="180"/>
      <c r="G61" s="180"/>
      <c r="H61" s="180"/>
      <c r="I61" s="180"/>
      <c r="J61" s="180"/>
      <c r="K61" s="180"/>
      <c r="L61" s="181"/>
    </row>
    <row r="62" spans="2:12" ht="15.75" thickBot="1" x14ac:dyDescent="0.3">
      <c r="B62" s="182"/>
      <c r="C62" s="183"/>
      <c r="D62" s="183"/>
      <c r="E62" s="183"/>
      <c r="F62" s="183"/>
      <c r="G62" s="183"/>
      <c r="H62" s="183"/>
      <c r="I62" s="183"/>
      <c r="J62" s="183"/>
      <c r="K62" s="183"/>
      <c r="L62" s="184"/>
    </row>
    <row r="63" spans="2:12" ht="15.75" thickBot="1" x14ac:dyDescent="0.3"/>
    <row r="64" spans="2:12" ht="15.75" thickBot="1" x14ac:dyDescent="0.3">
      <c r="B64" s="185" t="s">
        <v>101</v>
      </c>
      <c r="C64" s="186"/>
      <c r="D64" s="186"/>
      <c r="E64" s="186"/>
      <c r="F64" s="186"/>
      <c r="G64" s="186"/>
      <c r="H64" s="186"/>
      <c r="I64" s="186"/>
      <c r="J64" s="186"/>
      <c r="K64" s="186"/>
      <c r="L64" s="187"/>
    </row>
    <row r="65" spans="2:12" ht="15.75" thickBot="1" x14ac:dyDescent="0.3"/>
    <row r="66" spans="2:12" x14ac:dyDescent="0.25">
      <c r="B66" s="179" t="s">
        <v>102</v>
      </c>
      <c r="C66" s="180"/>
      <c r="D66" s="180"/>
      <c r="E66" s="180"/>
      <c r="F66" s="180"/>
      <c r="G66" s="180"/>
      <c r="H66" s="180"/>
      <c r="I66" s="180"/>
      <c r="J66" s="180"/>
      <c r="K66" s="180"/>
      <c r="L66" s="181"/>
    </row>
    <row r="67" spans="2:12" ht="15.75" thickBot="1" x14ac:dyDescent="0.3">
      <c r="B67" s="182"/>
      <c r="C67" s="183"/>
      <c r="D67" s="183"/>
      <c r="E67" s="183"/>
      <c r="F67" s="183"/>
      <c r="G67" s="183"/>
      <c r="H67" s="183"/>
      <c r="I67" s="183"/>
      <c r="J67" s="183"/>
      <c r="K67" s="183"/>
      <c r="L67" s="184"/>
    </row>
    <row r="68" spans="2:12" ht="15.75" thickBot="1" x14ac:dyDescent="0.3"/>
    <row r="69" spans="2:12" ht="15.75" thickBot="1" x14ac:dyDescent="0.3">
      <c r="B69" s="185" t="s">
        <v>136</v>
      </c>
      <c r="C69" s="186"/>
      <c r="D69" s="186"/>
      <c r="E69" s="186"/>
      <c r="F69" s="186"/>
      <c r="G69" s="186"/>
      <c r="H69" s="186"/>
      <c r="I69" s="186"/>
      <c r="J69" s="186"/>
      <c r="K69" s="186"/>
      <c r="L69" s="187"/>
    </row>
    <row r="70" spans="2:12" ht="15.75" thickBot="1" x14ac:dyDescent="0.3"/>
    <row r="71" spans="2:12" x14ac:dyDescent="0.25">
      <c r="B71" s="179" t="s">
        <v>137</v>
      </c>
      <c r="C71" s="180"/>
      <c r="D71" s="180"/>
      <c r="E71" s="180"/>
      <c r="F71" s="180"/>
      <c r="G71" s="180"/>
      <c r="H71" s="180"/>
      <c r="I71" s="180"/>
      <c r="J71" s="180"/>
      <c r="K71" s="180"/>
      <c r="L71" s="181"/>
    </row>
    <row r="72" spans="2:12" ht="34.5" customHeight="1" thickBot="1" x14ac:dyDescent="0.3">
      <c r="B72" s="182"/>
      <c r="C72" s="183"/>
      <c r="D72" s="183"/>
      <c r="E72" s="183"/>
      <c r="F72" s="183"/>
      <c r="G72" s="183"/>
      <c r="H72" s="183"/>
      <c r="I72" s="183"/>
      <c r="J72" s="183"/>
      <c r="K72" s="183"/>
      <c r="L72" s="184"/>
    </row>
    <row r="73" spans="2:12" ht="15.75" thickBot="1" x14ac:dyDescent="0.3"/>
    <row r="74" spans="2:12" ht="15.75" thickBot="1" x14ac:dyDescent="0.3">
      <c r="B74" s="185" t="s">
        <v>103</v>
      </c>
      <c r="C74" s="186"/>
      <c r="D74" s="186"/>
      <c r="E74" s="186"/>
      <c r="F74" s="186"/>
      <c r="G74" s="186"/>
      <c r="H74" s="186"/>
      <c r="I74" s="186"/>
      <c r="J74" s="186"/>
      <c r="K74" s="186"/>
      <c r="L74" s="187"/>
    </row>
    <row r="75" spans="2:12" ht="15.75" thickBot="1" x14ac:dyDescent="0.3"/>
    <row r="76" spans="2:12" x14ac:dyDescent="0.25">
      <c r="B76" s="179" t="s">
        <v>138</v>
      </c>
      <c r="C76" s="180"/>
      <c r="D76" s="180"/>
      <c r="E76" s="180"/>
      <c r="F76" s="180"/>
      <c r="G76" s="180"/>
      <c r="H76" s="180"/>
      <c r="I76" s="180"/>
      <c r="J76" s="180"/>
      <c r="K76" s="180"/>
      <c r="L76" s="181"/>
    </row>
    <row r="77" spans="2:12" ht="15.75" thickBot="1" x14ac:dyDescent="0.3">
      <c r="B77" s="182"/>
      <c r="C77" s="183"/>
      <c r="D77" s="183"/>
      <c r="E77" s="183"/>
      <c r="F77" s="183"/>
      <c r="G77" s="183"/>
      <c r="H77" s="183"/>
      <c r="I77" s="183"/>
      <c r="J77" s="183"/>
      <c r="K77" s="183"/>
      <c r="L77" s="184"/>
    </row>
  </sheetData>
  <mergeCells count="33">
    <mergeCell ref="B19:L19"/>
    <mergeCell ref="B21:L22"/>
    <mergeCell ref="B2:L2"/>
    <mergeCell ref="B38:L38"/>
    <mergeCell ref="B40:L41"/>
    <mergeCell ref="B9:L9"/>
    <mergeCell ref="B11:L12"/>
    <mergeCell ref="B4:L4"/>
    <mergeCell ref="B6:L7"/>
    <mergeCell ref="B46:L46"/>
    <mergeCell ref="B66:L67"/>
    <mergeCell ref="B69:L69"/>
    <mergeCell ref="B47:L47"/>
    <mergeCell ref="B14:L14"/>
    <mergeCell ref="B16:L17"/>
    <mergeCell ref="B64:L64"/>
    <mergeCell ref="B24:L24"/>
    <mergeCell ref="B28:L28"/>
    <mergeCell ref="B33:L33"/>
    <mergeCell ref="B43:L43"/>
    <mergeCell ref="B45:L45"/>
    <mergeCell ref="B35:L36"/>
    <mergeCell ref="B30:L31"/>
    <mergeCell ref="B26:L26"/>
    <mergeCell ref="B54:L54"/>
    <mergeCell ref="B71:L72"/>
    <mergeCell ref="B74:L74"/>
    <mergeCell ref="B76:L77"/>
    <mergeCell ref="B49:L49"/>
    <mergeCell ref="B51:L52"/>
    <mergeCell ref="B56:L57"/>
    <mergeCell ref="B59:L59"/>
    <mergeCell ref="B61:L62"/>
  </mergeCells>
  <phoneticPr fontId="22" type="noConversion"/>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J74"/>
  <sheetViews>
    <sheetView showGridLines="0" workbookViewId="0">
      <selection activeCell="B7" sqref="B7"/>
    </sheetView>
  </sheetViews>
  <sheetFormatPr baseColWidth="10" defaultRowHeight="15" x14ac:dyDescent="0.25"/>
  <cols>
    <col min="2" max="2" width="55.5703125" bestFit="1" customWidth="1"/>
    <col min="3" max="3" width="17.42578125" style="75" bestFit="1" customWidth="1"/>
    <col min="4" max="4" width="16.28515625" bestFit="1" customWidth="1"/>
    <col min="6" max="6" width="17.42578125" bestFit="1" customWidth="1"/>
    <col min="7" max="7" width="16.42578125" bestFit="1" customWidth="1"/>
  </cols>
  <sheetData>
    <row r="2" spans="1:5" s="116" customFormat="1" ht="15.75" thickBot="1" x14ac:dyDescent="0.3">
      <c r="C2" s="117"/>
    </row>
    <row r="3" spans="1:5" ht="15.75" thickBot="1" x14ac:dyDescent="0.3">
      <c r="B3" t="s">
        <v>54</v>
      </c>
      <c r="C3" s="140">
        <v>20000000000</v>
      </c>
    </row>
    <row r="5" spans="1:5" x14ac:dyDescent="0.25">
      <c r="A5" s="91" t="s">
        <v>95</v>
      </c>
      <c r="B5" s="92" t="s">
        <v>82</v>
      </c>
    </row>
    <row r="6" spans="1:5" x14ac:dyDescent="0.25">
      <c r="A6" s="87">
        <v>1</v>
      </c>
      <c r="B6" s="88" t="s">
        <v>77</v>
      </c>
    </row>
    <row r="7" spans="1:5" x14ac:dyDescent="0.25">
      <c r="A7" s="87">
        <v>2</v>
      </c>
      <c r="B7" s="88" t="s">
        <v>78</v>
      </c>
    </row>
    <row r="8" spans="1:5" x14ac:dyDescent="0.25">
      <c r="A8" s="87">
        <v>3</v>
      </c>
      <c r="B8" s="88" t="s">
        <v>79</v>
      </c>
    </row>
    <row r="9" spans="1:5" x14ac:dyDescent="0.25">
      <c r="A9" s="89">
        <v>4</v>
      </c>
      <c r="B9" s="90" t="s">
        <v>80</v>
      </c>
    </row>
    <row r="10" spans="1:5" x14ac:dyDescent="0.25">
      <c r="A10" s="87">
        <v>5</v>
      </c>
      <c r="B10" s="88" t="s">
        <v>81</v>
      </c>
    </row>
    <row r="13" spans="1:5" x14ac:dyDescent="0.25">
      <c r="B13" t="s">
        <v>44</v>
      </c>
    </row>
    <row r="14" spans="1:5" x14ac:dyDescent="0.25">
      <c r="B14" t="s">
        <v>83</v>
      </c>
      <c r="C14" s="75">
        <v>0</v>
      </c>
      <c r="D14" s="75">
        <v>1</v>
      </c>
      <c r="E14" s="75">
        <v>1</v>
      </c>
    </row>
    <row r="15" spans="1:5" x14ac:dyDescent="0.25">
      <c r="B15" t="s">
        <v>110</v>
      </c>
      <c r="C15" s="75">
        <f>D14</f>
        <v>1</v>
      </c>
      <c r="D15" s="75">
        <v>2</v>
      </c>
      <c r="E15" s="75">
        <v>2</v>
      </c>
    </row>
    <row r="16" spans="1:5" x14ac:dyDescent="0.25">
      <c r="B16" t="s">
        <v>111</v>
      </c>
      <c r="C16" s="75">
        <f t="shared" ref="C16:C18" si="0">D15</f>
        <v>2</v>
      </c>
      <c r="D16" s="75">
        <v>3</v>
      </c>
      <c r="E16" s="75">
        <v>3</v>
      </c>
    </row>
    <row r="17" spans="2:5" x14ac:dyDescent="0.25">
      <c r="B17" t="s">
        <v>112</v>
      </c>
      <c r="C17" s="75">
        <f t="shared" si="0"/>
        <v>3</v>
      </c>
      <c r="D17" s="75">
        <v>4</v>
      </c>
      <c r="E17" s="75">
        <v>4</v>
      </c>
    </row>
    <row r="18" spans="2:5" x14ac:dyDescent="0.25">
      <c r="B18" t="s">
        <v>84</v>
      </c>
      <c r="C18" s="75">
        <f t="shared" si="0"/>
        <v>4</v>
      </c>
      <c r="D18" s="75">
        <v>99</v>
      </c>
      <c r="E18" s="75">
        <v>5</v>
      </c>
    </row>
    <row r="21" spans="2:5" x14ac:dyDescent="0.25">
      <c r="B21" t="s">
        <v>45</v>
      </c>
      <c r="D21" s="86" t="s">
        <v>141</v>
      </c>
    </row>
    <row r="22" spans="2:5" x14ac:dyDescent="0.25">
      <c r="B22" t="s">
        <v>113</v>
      </c>
      <c r="C22" s="75">
        <v>1</v>
      </c>
      <c r="D22" t="s">
        <v>118</v>
      </c>
      <c r="E22" t="s">
        <v>140</v>
      </c>
    </row>
    <row r="23" spans="2:5" x14ac:dyDescent="0.25">
      <c r="B23" t="s">
        <v>114</v>
      </c>
      <c r="C23" s="75">
        <v>2</v>
      </c>
      <c r="D23" t="s">
        <v>120</v>
      </c>
      <c r="E23" t="s">
        <v>142</v>
      </c>
    </row>
    <row r="24" spans="2:5" x14ac:dyDescent="0.25">
      <c r="B24" t="s">
        <v>115</v>
      </c>
      <c r="C24" s="75">
        <v>3</v>
      </c>
      <c r="D24" t="s">
        <v>121</v>
      </c>
      <c r="E24" t="s">
        <v>143</v>
      </c>
    </row>
    <row r="25" spans="2:5" x14ac:dyDescent="0.25">
      <c r="B25" t="s">
        <v>116</v>
      </c>
      <c r="C25" s="75">
        <v>4</v>
      </c>
      <c r="D25" t="s">
        <v>122</v>
      </c>
      <c r="E25" t="s">
        <v>144</v>
      </c>
    </row>
    <row r="26" spans="2:5" x14ac:dyDescent="0.25">
      <c r="B26" t="s">
        <v>117</v>
      </c>
      <c r="C26" s="75">
        <v>5</v>
      </c>
      <c r="D26" t="s">
        <v>119</v>
      </c>
      <c r="E26" t="s">
        <v>145</v>
      </c>
    </row>
    <row r="29" spans="2:5" x14ac:dyDescent="0.25">
      <c r="B29" s="86" t="s">
        <v>146</v>
      </c>
    </row>
    <row r="30" spans="2:5" x14ac:dyDescent="0.25">
      <c r="B30" t="s">
        <v>48</v>
      </c>
      <c r="C30" s="75">
        <v>1</v>
      </c>
    </row>
    <row r="31" spans="2:5" x14ac:dyDescent="0.25">
      <c r="B31" t="s">
        <v>147</v>
      </c>
      <c r="C31" s="75">
        <v>2</v>
      </c>
    </row>
    <row r="32" spans="2:5" x14ac:dyDescent="0.25">
      <c r="B32" t="s">
        <v>148</v>
      </c>
      <c r="C32" s="75">
        <v>3</v>
      </c>
    </row>
    <row r="33" spans="2:10" x14ac:dyDescent="0.25">
      <c r="B33" t="s">
        <v>149</v>
      </c>
      <c r="C33" s="75">
        <v>4</v>
      </c>
    </row>
    <row r="34" spans="2:10" x14ac:dyDescent="0.25">
      <c r="B34" t="s">
        <v>150</v>
      </c>
      <c r="C34" s="75">
        <v>5</v>
      </c>
    </row>
    <row r="36" spans="2:10" x14ac:dyDescent="0.25">
      <c r="B36" t="s">
        <v>49</v>
      </c>
    </row>
    <row r="37" spans="2:10" x14ac:dyDescent="0.25">
      <c r="B37" t="s">
        <v>151</v>
      </c>
      <c r="C37" s="75">
        <v>1</v>
      </c>
    </row>
    <row r="38" spans="2:10" x14ac:dyDescent="0.25">
      <c r="B38" t="s">
        <v>152</v>
      </c>
      <c r="C38" s="75">
        <v>2</v>
      </c>
    </row>
    <row r="39" spans="2:10" x14ac:dyDescent="0.25">
      <c r="B39" t="s">
        <v>153</v>
      </c>
      <c r="C39" s="75">
        <v>3</v>
      </c>
    </row>
    <row r="40" spans="2:10" x14ac:dyDescent="0.25">
      <c r="B40" t="s">
        <v>154</v>
      </c>
      <c r="C40" s="75">
        <v>4</v>
      </c>
    </row>
    <row r="41" spans="2:10" x14ac:dyDescent="0.25">
      <c r="B41" t="s">
        <v>155</v>
      </c>
      <c r="C41" s="75">
        <v>5</v>
      </c>
    </row>
    <row r="42" spans="2:10" x14ac:dyDescent="0.25">
      <c r="F42" s="72">
        <f>+C3</f>
        <v>20000000000</v>
      </c>
      <c r="G42" t="s">
        <v>54</v>
      </c>
    </row>
    <row r="43" spans="2:10" x14ac:dyDescent="0.25">
      <c r="F43" s="71">
        <v>0.03</v>
      </c>
      <c r="G43" t="s">
        <v>53</v>
      </c>
    </row>
    <row r="44" spans="2:10" x14ac:dyDescent="0.25">
      <c r="B44" t="s">
        <v>52</v>
      </c>
      <c r="F44" s="72">
        <f>F42*F43</f>
        <v>600000000</v>
      </c>
      <c r="J44" s="86" t="s">
        <v>94</v>
      </c>
    </row>
    <row r="45" spans="2:10" x14ac:dyDescent="0.25">
      <c r="B45" t="s">
        <v>55</v>
      </c>
      <c r="C45" s="76">
        <f t="shared" ref="C45:C46" si="1">D46</f>
        <v>0.5</v>
      </c>
      <c r="D45" s="71">
        <v>1</v>
      </c>
      <c r="E45">
        <v>5</v>
      </c>
      <c r="F45" s="72">
        <f>C45*$F$44</f>
        <v>300000000</v>
      </c>
      <c r="G45" s="72">
        <f t="shared" ref="G45:G49" si="2">D45*$F$44</f>
        <v>600000000</v>
      </c>
    </row>
    <row r="46" spans="2:10" x14ac:dyDescent="0.25">
      <c r="B46" t="s">
        <v>56</v>
      </c>
      <c r="C46" s="76">
        <f t="shared" si="1"/>
        <v>0.2</v>
      </c>
      <c r="D46" s="71">
        <v>0.5</v>
      </c>
      <c r="E46">
        <v>4</v>
      </c>
      <c r="F46" s="72">
        <f t="shared" ref="F46:F49" si="3">C46*$F$44</f>
        <v>120000000</v>
      </c>
      <c r="G46" s="72">
        <f t="shared" si="2"/>
        <v>300000000</v>
      </c>
    </row>
    <row r="47" spans="2:10" x14ac:dyDescent="0.25">
      <c r="B47" t="s">
        <v>57</v>
      </c>
      <c r="C47" s="76">
        <f>D48</f>
        <v>0.05</v>
      </c>
      <c r="D47" s="71">
        <v>0.2</v>
      </c>
      <c r="E47">
        <v>3</v>
      </c>
      <c r="F47" s="72">
        <f t="shared" si="3"/>
        <v>30000000</v>
      </c>
      <c r="G47" s="72">
        <f t="shared" si="2"/>
        <v>120000000</v>
      </c>
    </row>
    <row r="48" spans="2:10" x14ac:dyDescent="0.25">
      <c r="B48" t="s">
        <v>58</v>
      </c>
      <c r="C48" s="76">
        <f>D49</f>
        <v>0.01</v>
      </c>
      <c r="D48" s="71">
        <v>0.05</v>
      </c>
      <c r="E48">
        <v>2</v>
      </c>
      <c r="F48" s="72">
        <f t="shared" si="3"/>
        <v>6000000</v>
      </c>
      <c r="G48" s="72">
        <f t="shared" si="2"/>
        <v>30000000</v>
      </c>
    </row>
    <row r="49" spans="2:7" x14ac:dyDescent="0.25">
      <c r="B49" t="s">
        <v>59</v>
      </c>
      <c r="C49" s="76">
        <v>0</v>
      </c>
      <c r="D49" s="71">
        <v>0.01</v>
      </c>
      <c r="E49">
        <v>1</v>
      </c>
      <c r="F49" s="72">
        <f t="shared" si="3"/>
        <v>0</v>
      </c>
      <c r="G49" s="72">
        <f t="shared" si="2"/>
        <v>6000000</v>
      </c>
    </row>
    <row r="53" spans="2:7" x14ac:dyDescent="0.25">
      <c r="B53" t="s">
        <v>62</v>
      </c>
    </row>
    <row r="54" spans="2:7" x14ac:dyDescent="0.25">
      <c r="B54" s="73" t="s">
        <v>6</v>
      </c>
      <c r="C54" s="80" t="s">
        <v>90</v>
      </c>
      <c r="D54" s="73" t="s">
        <v>72</v>
      </c>
      <c r="E54">
        <v>0</v>
      </c>
      <c r="F54">
        <v>1.5</v>
      </c>
      <c r="G54" t="s">
        <v>6</v>
      </c>
    </row>
    <row r="55" spans="2:7" x14ac:dyDescent="0.25">
      <c r="B55" s="73" t="s">
        <v>88</v>
      </c>
      <c r="C55" s="80" t="s">
        <v>89</v>
      </c>
      <c r="D55" s="73" t="s">
        <v>72</v>
      </c>
      <c r="E55">
        <f>F54</f>
        <v>1.5</v>
      </c>
      <c r="F55">
        <v>2</v>
      </c>
      <c r="G55" t="s">
        <v>88</v>
      </c>
    </row>
    <row r="56" spans="2:7" x14ac:dyDescent="0.25">
      <c r="B56" s="69" t="s">
        <v>1</v>
      </c>
      <c r="C56" s="79" t="s">
        <v>68</v>
      </c>
      <c r="D56" s="69" t="s">
        <v>71</v>
      </c>
      <c r="E56">
        <f>F55</f>
        <v>2</v>
      </c>
      <c r="F56">
        <v>3</v>
      </c>
      <c r="G56" t="s">
        <v>1</v>
      </c>
    </row>
    <row r="57" spans="2:7" x14ac:dyDescent="0.25">
      <c r="B57" s="70" t="s">
        <v>0</v>
      </c>
      <c r="C57" s="78" t="s">
        <v>67</v>
      </c>
      <c r="D57" s="70" t="s">
        <v>70</v>
      </c>
      <c r="E57">
        <f>F56</f>
        <v>3</v>
      </c>
      <c r="F57">
        <v>4</v>
      </c>
      <c r="G57" t="s">
        <v>0</v>
      </c>
    </row>
    <row r="58" spans="2:7" x14ac:dyDescent="0.25">
      <c r="B58" s="74" t="s">
        <v>5</v>
      </c>
      <c r="C58" s="77" t="s">
        <v>64</v>
      </c>
      <c r="D58" s="74" t="s">
        <v>69</v>
      </c>
      <c r="E58">
        <v>4</v>
      </c>
      <c r="F58">
        <v>5</v>
      </c>
      <c r="G58" t="s">
        <v>5</v>
      </c>
    </row>
    <row r="61" spans="2:7" x14ac:dyDescent="0.25">
      <c r="B61" t="s">
        <v>66</v>
      </c>
    </row>
    <row r="62" spans="2:7" x14ac:dyDescent="0.25">
      <c r="B62" s="73" t="s">
        <v>6</v>
      </c>
      <c r="C62" s="80" t="s">
        <v>76</v>
      </c>
      <c r="D62" s="84" t="s">
        <v>90</v>
      </c>
    </row>
    <row r="63" spans="2:7" x14ac:dyDescent="0.25">
      <c r="B63" s="73" t="s">
        <v>88</v>
      </c>
      <c r="C63" s="80" t="s">
        <v>75</v>
      </c>
      <c r="D63" s="84" t="s">
        <v>89</v>
      </c>
    </row>
    <row r="64" spans="2:7" x14ac:dyDescent="0.25">
      <c r="B64" s="69" t="s">
        <v>1</v>
      </c>
      <c r="C64" s="79" t="s">
        <v>74</v>
      </c>
      <c r="D64" s="69" t="s">
        <v>68</v>
      </c>
    </row>
    <row r="65" spans="2:4" ht="16.5" customHeight="1" x14ac:dyDescent="0.25">
      <c r="B65" s="70" t="s">
        <v>0</v>
      </c>
      <c r="C65" s="78" t="s">
        <v>73</v>
      </c>
      <c r="D65" s="70" t="s">
        <v>67</v>
      </c>
    </row>
    <row r="66" spans="2:4" x14ac:dyDescent="0.25">
      <c r="B66" s="74" t="s">
        <v>5</v>
      </c>
      <c r="C66" s="77" t="s">
        <v>65</v>
      </c>
      <c r="D66" s="74" t="s">
        <v>64</v>
      </c>
    </row>
    <row r="69" spans="2:4" x14ac:dyDescent="0.25">
      <c r="B69" t="s">
        <v>82</v>
      </c>
    </row>
    <row r="70" spans="2:4" x14ac:dyDescent="0.25">
      <c r="B70" t="s">
        <v>77</v>
      </c>
      <c r="C70" s="75">
        <v>1</v>
      </c>
    </row>
    <row r="71" spans="2:4" x14ac:dyDescent="0.25">
      <c r="B71" t="s">
        <v>78</v>
      </c>
      <c r="C71" s="75">
        <v>2</v>
      </c>
    </row>
    <row r="72" spans="2:4" x14ac:dyDescent="0.25">
      <c r="B72" t="s">
        <v>79</v>
      </c>
      <c r="C72" s="75">
        <v>3</v>
      </c>
    </row>
    <row r="73" spans="2:4" x14ac:dyDescent="0.25">
      <c r="B73" t="s">
        <v>80</v>
      </c>
      <c r="C73" s="75">
        <v>4</v>
      </c>
    </row>
    <row r="74" spans="2:4" x14ac:dyDescent="0.25">
      <c r="B74" t="s">
        <v>81</v>
      </c>
      <c r="C74" s="75">
        <v>5</v>
      </c>
    </row>
  </sheetData>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5"/>
  <sheetViews>
    <sheetView showGridLines="0" topLeftCell="O4" zoomScale="60" zoomScaleNormal="60" zoomScalePageLayoutView="125" workbookViewId="0">
      <selection activeCell="AF7" sqref="AF7"/>
    </sheetView>
  </sheetViews>
  <sheetFormatPr baseColWidth="10" defaultColWidth="9.140625" defaultRowHeight="12.75" x14ac:dyDescent="0.2"/>
  <cols>
    <col min="1" max="1" width="2.42578125" style="110" customWidth="1"/>
    <col min="2" max="2" width="4.140625" style="110" customWidth="1"/>
    <col min="3" max="3" width="41.85546875" style="111" customWidth="1"/>
    <col min="4" max="4" width="11.7109375" style="110" customWidth="1"/>
    <col min="5" max="5" width="7.85546875" style="110" customWidth="1"/>
    <col min="6" max="7" width="10.140625" style="110" customWidth="1"/>
    <col min="8" max="8" width="6.5703125" style="110" customWidth="1"/>
    <col min="9" max="10" width="16" style="110" customWidth="1"/>
    <col min="11" max="11" width="15.140625" style="110" customWidth="1"/>
    <col min="12" max="12" width="16.85546875" style="110" customWidth="1"/>
    <col min="13" max="14" width="17.85546875" style="110" customWidth="1"/>
    <col min="15" max="15" width="15.42578125" style="110" customWidth="1"/>
    <col min="16" max="16" width="16.42578125" style="110" customWidth="1"/>
    <col min="17" max="17" width="14.85546875" style="110" customWidth="1"/>
    <col min="18" max="18" width="16.7109375" style="110" customWidth="1"/>
    <col min="19" max="19" width="14.85546875" style="110" customWidth="1"/>
    <col min="20" max="20" width="16.5703125" style="110" customWidth="1"/>
    <col min="21" max="21" width="11.5703125" style="110" customWidth="1"/>
    <col min="22" max="22" width="15.5703125" style="110" customWidth="1"/>
    <col min="23" max="23" width="16.42578125" style="110" customWidth="1"/>
    <col min="24" max="24" width="24.140625" style="110" customWidth="1"/>
    <col min="25" max="25" width="24" style="110" customWidth="1"/>
    <col min="26" max="26" width="26.140625" style="110" customWidth="1"/>
    <col min="27" max="27" width="26.28515625" style="110" customWidth="1"/>
    <col min="28" max="28" width="4.140625" style="110" customWidth="1"/>
    <col min="29" max="29" width="3.42578125" style="110" customWidth="1"/>
    <col min="30" max="38" width="9.140625" style="110" customWidth="1"/>
    <col min="39" max="16384" width="9.140625" style="110"/>
  </cols>
  <sheetData>
    <row r="1" spans="2:28" s="1" customFormat="1" ht="13.5" thickBot="1" x14ac:dyDescent="0.25">
      <c r="C1" s="2"/>
    </row>
    <row r="2" spans="2:28" s="1" customFormat="1" ht="26.25" customHeight="1" x14ac:dyDescent="0.2">
      <c r="B2" s="131"/>
      <c r="C2" s="132"/>
      <c r="D2" s="143"/>
      <c r="E2" s="143"/>
      <c r="F2" s="143"/>
      <c r="G2" s="143"/>
      <c r="H2" s="143"/>
      <c r="I2" s="143"/>
      <c r="J2" s="143"/>
      <c r="K2" s="143"/>
      <c r="L2" s="144" t="s">
        <v>93</v>
      </c>
      <c r="M2" s="143"/>
      <c r="N2" s="143"/>
      <c r="O2" s="143"/>
      <c r="P2" s="143"/>
      <c r="Q2" s="143"/>
      <c r="R2" s="143"/>
      <c r="S2" s="143"/>
      <c r="T2" s="143"/>
      <c r="U2" s="143"/>
      <c r="V2" s="143"/>
      <c r="W2" s="143"/>
      <c r="X2" s="143"/>
      <c r="Y2" s="143"/>
      <c r="Z2" s="143"/>
      <c r="AA2" s="143"/>
      <c r="AB2" s="145"/>
    </row>
    <row r="3" spans="2:28" s="1" customFormat="1" ht="12" customHeight="1" thickBot="1" x14ac:dyDescent="0.25">
      <c r="B3" s="133"/>
      <c r="C3" s="134"/>
      <c r="D3" s="146"/>
      <c r="E3" s="146"/>
      <c r="F3" s="146"/>
      <c r="G3" s="146"/>
      <c r="H3" s="146"/>
      <c r="I3" s="146"/>
      <c r="J3" s="146"/>
      <c r="K3" s="146"/>
      <c r="L3" s="146"/>
      <c r="M3" s="146"/>
      <c r="N3" s="146"/>
      <c r="O3" s="146"/>
      <c r="P3" s="146"/>
      <c r="Q3" s="146"/>
      <c r="R3" s="146"/>
      <c r="S3" s="146"/>
      <c r="T3" s="146"/>
      <c r="U3" s="146"/>
      <c r="V3" s="146"/>
      <c r="W3" s="146"/>
      <c r="X3" s="146"/>
      <c r="Y3" s="146"/>
      <c r="Z3" s="146"/>
      <c r="AA3" s="146"/>
      <c r="AB3" s="147"/>
    </row>
    <row r="4" spans="2:28" s="1" customFormat="1" ht="30" customHeight="1" thickBot="1" x14ac:dyDescent="0.25">
      <c r="B4" s="138"/>
      <c r="C4" s="135"/>
      <c r="D4" s="221" t="s">
        <v>37</v>
      </c>
      <c r="E4" s="221"/>
      <c r="F4" s="221"/>
      <c r="G4" s="221"/>
      <c r="H4" s="225"/>
      <c r="I4" s="226"/>
      <c r="J4" s="151"/>
      <c r="K4" s="151"/>
      <c r="L4" s="151"/>
      <c r="M4" s="151"/>
      <c r="N4" s="151"/>
      <c r="O4" s="151"/>
      <c r="P4" s="151"/>
      <c r="Q4" s="151"/>
      <c r="R4" s="151"/>
      <c r="S4" s="151"/>
      <c r="T4" s="151"/>
      <c r="U4" s="152"/>
      <c r="V4" s="153"/>
      <c r="W4" s="153"/>
      <c r="X4" s="153" t="s">
        <v>162</v>
      </c>
      <c r="Y4" s="156">
        <v>44197</v>
      </c>
      <c r="Z4" s="153" t="s">
        <v>163</v>
      </c>
      <c r="AA4" s="153"/>
      <c r="AB4" s="139"/>
    </row>
    <row r="5" spans="2:28" s="83" customFormat="1" ht="15.75" customHeight="1" thickBot="1" x14ac:dyDescent="0.3">
      <c r="B5" s="81"/>
      <c r="C5" s="141"/>
      <c r="D5" s="222" t="s">
        <v>91</v>
      </c>
      <c r="E5" s="223"/>
      <c r="F5" s="223"/>
      <c r="G5" s="223"/>
      <c r="H5" s="224"/>
      <c r="I5" s="148"/>
      <c r="J5" s="136">
        <v>0.19</v>
      </c>
      <c r="K5" s="148"/>
      <c r="L5" s="136">
        <v>0.15</v>
      </c>
      <c r="M5" s="154"/>
      <c r="N5" s="137">
        <v>7.0000000000000007E-2</v>
      </c>
      <c r="O5" s="154"/>
      <c r="P5" s="137">
        <v>0.25</v>
      </c>
      <c r="Q5" s="141"/>
      <c r="R5" s="136">
        <v>0.18</v>
      </c>
      <c r="S5" s="141"/>
      <c r="T5" s="136">
        <v>0.16</v>
      </c>
      <c r="U5" s="141"/>
      <c r="V5" s="141"/>
      <c r="W5" s="141"/>
      <c r="X5" s="141"/>
      <c r="Y5" s="141"/>
      <c r="Z5" s="141"/>
      <c r="AA5" s="141"/>
      <c r="AB5" s="82"/>
    </row>
    <row r="6" spans="2:28" s="83" customFormat="1" ht="126.75" customHeight="1" thickBot="1" x14ac:dyDescent="0.3">
      <c r="B6" s="81"/>
      <c r="C6" s="142" t="s">
        <v>123</v>
      </c>
      <c r="D6" s="3" t="s">
        <v>5</v>
      </c>
      <c r="E6" s="5" t="s">
        <v>0</v>
      </c>
      <c r="F6" s="4" t="s">
        <v>1</v>
      </c>
      <c r="G6" s="85" t="s">
        <v>6</v>
      </c>
      <c r="H6" s="150" t="s">
        <v>2</v>
      </c>
      <c r="I6" s="149" t="s">
        <v>43</v>
      </c>
      <c r="J6" s="149" t="s">
        <v>43</v>
      </c>
      <c r="K6" s="149" t="s">
        <v>86</v>
      </c>
      <c r="L6" s="149" t="s">
        <v>85</v>
      </c>
      <c r="M6" s="155" t="s">
        <v>47</v>
      </c>
      <c r="N6" s="155" t="s">
        <v>46</v>
      </c>
      <c r="O6" s="155" t="s">
        <v>109</v>
      </c>
      <c r="P6" s="155" t="s">
        <v>108</v>
      </c>
      <c r="Q6" s="149" t="s">
        <v>50</v>
      </c>
      <c r="R6" s="149" t="s">
        <v>51</v>
      </c>
      <c r="S6" s="149" t="s">
        <v>60</v>
      </c>
      <c r="T6" s="149" t="s">
        <v>61</v>
      </c>
      <c r="U6" s="149" t="s">
        <v>87</v>
      </c>
      <c r="V6" s="149" t="s">
        <v>62</v>
      </c>
      <c r="W6" s="149" t="s">
        <v>63</v>
      </c>
      <c r="X6" s="149" t="s">
        <v>104</v>
      </c>
      <c r="Y6" s="149" t="s">
        <v>105</v>
      </c>
      <c r="Z6" s="149" t="s">
        <v>106</v>
      </c>
      <c r="AA6" s="149" t="s">
        <v>107</v>
      </c>
      <c r="AB6" s="82"/>
    </row>
    <row r="7" spans="2:28" s="97" customFormat="1" ht="51.75" customHeight="1" x14ac:dyDescent="0.25">
      <c r="B7" s="93"/>
      <c r="C7" s="128" t="s">
        <v>166</v>
      </c>
      <c r="D7" s="112">
        <v>1</v>
      </c>
      <c r="E7" s="112"/>
      <c r="F7" s="112"/>
      <c r="G7" s="112"/>
      <c r="H7" s="118">
        <f t="shared" ref="H7:H65" si="0">SUM(D7:G7)</f>
        <v>1</v>
      </c>
      <c r="I7" s="94" t="str">
        <f>IF(D7&gt;=1,"Extremo",IF(E7&gt;=1,"Alto",IF(F7&gt;=1,"Moderado",IF(G7&gt;=1,"Bajo",IF(H7=0,"Bajo")))))</f>
        <v>Extremo</v>
      </c>
      <c r="J7" s="119">
        <f>IF(D7&gt;=1,5,IF(E7&gt;=1,4,IF(F7&gt;=1,3,IF(G7&gt;=1,2,IF(H7=0,1)))))</f>
        <v>5</v>
      </c>
      <c r="K7" s="122" t="s">
        <v>83</v>
      </c>
      <c r="L7" s="120">
        <f>INDEX(Tiempo_Ult_Aud_Calif,MATCH('Priorización A'!K7,Tiempo_Ult_Aud_Def,0))</f>
        <v>1</v>
      </c>
      <c r="M7" s="123" t="s">
        <v>114</v>
      </c>
      <c r="N7" s="121">
        <f t="shared" ref="N7:N38" si="1">INDEX(Nivel_Directivo_Calif,MATCH(M7,Nivel_Directivo_Def,0))</f>
        <v>2</v>
      </c>
      <c r="O7" s="123" t="s">
        <v>147</v>
      </c>
      <c r="P7" s="124">
        <f t="shared" ref="P7:P65" si="2">INDEX(Impacto_Obj_Est_Calif,MATCH(O7,Impacto_Obj_Est_Def,0))</f>
        <v>2</v>
      </c>
      <c r="Q7" s="127" t="s">
        <v>151</v>
      </c>
      <c r="R7" s="124">
        <f t="shared" ref="R7:R65" si="3">INDEX(Result_Aud_Ant_Calif,MATCH(Q7,Result_Aud_Ant_Def,0))</f>
        <v>1</v>
      </c>
      <c r="S7" s="123" t="s">
        <v>59</v>
      </c>
      <c r="T7" s="124">
        <f t="shared" ref="T7:T65" si="4">INDEX(Impacto_Ppto_Calif,MATCH(S7,Impacto_Ppto_Def,0))</f>
        <v>1</v>
      </c>
      <c r="U7" s="95">
        <f>$J$5*J7+$L$5*L7+$N$5*N7+$P$5*P7+$R$5*R7+$T$5*T7</f>
        <v>2.0799999999999996</v>
      </c>
      <c r="V7" s="95" t="str">
        <f t="shared" ref="V7:V65" si="5">LOOKUP(U7,Nivel_Criticidad)</f>
        <v>Moderado</v>
      </c>
      <c r="W7" s="124" t="str">
        <f t="shared" ref="W7:W65" si="6">INDEX(Ciclo_Rotación_Calif,MATCH(V7,Ciclo_Rotación_Def,0))</f>
        <v>Cada 3 años</v>
      </c>
      <c r="X7" s="125" t="str">
        <f t="shared" ref="X7:X65" si="7">IF(W7="Cada año",C7,"")</f>
        <v/>
      </c>
      <c r="Y7" s="125" t="str">
        <f t="shared" ref="Y7:Y65" si="8">IF(OR(W7="Cada año",W7="Cada 2 años"),C7,"")</f>
        <v/>
      </c>
      <c r="Z7" s="125" t="str">
        <f t="shared" ref="Z7:Z65" si="9">IF(OR(W7="Cada año",W7="Cada 3 años"),C7,"")</f>
        <v>Direccionamiento Estratégico y Planeación</v>
      </c>
      <c r="AA7" s="125" t="str">
        <f t="shared" ref="AA7:AA65" si="10">IF(OR(W7="Cada año",W7="Cada 2 años",W7="Cada 4 años"),C7,"")</f>
        <v/>
      </c>
      <c r="AB7" s="96"/>
    </row>
    <row r="8" spans="2:28" s="97" customFormat="1" ht="38.25" x14ac:dyDescent="0.25">
      <c r="B8" s="93"/>
      <c r="C8" s="129" t="s">
        <v>158</v>
      </c>
      <c r="D8" s="113">
        <v>1</v>
      </c>
      <c r="E8" s="113"/>
      <c r="F8" s="113"/>
      <c r="G8" s="113"/>
      <c r="H8" s="118">
        <f t="shared" si="0"/>
        <v>1</v>
      </c>
      <c r="I8" s="94" t="str">
        <f t="shared" ref="I8:I65" si="11">IF(D8&gt;=1,"Extremo",IF(E8&gt;=1,"Alto",IF(F8&gt;=1,"Moderado",IF(G8&gt;=1,"Bajo",IF(H8=0,"Bajo")))))</f>
        <v>Extremo</v>
      </c>
      <c r="J8" s="119">
        <f t="shared" ref="J8:J65" si="12">IF(D8&gt;=1,5,IF(E8&gt;=1,4,IF(F8&gt;=1,3,IF(G8&gt;=1,2,IF(H8=0,1)))))</f>
        <v>5</v>
      </c>
      <c r="K8" s="122" t="s">
        <v>112</v>
      </c>
      <c r="L8" s="120">
        <f>INDEX(Tiempo_Ult_Aud_Calif,MATCH('Priorización A'!K8,Tiempo_Ult_Aud_Def,0))</f>
        <v>4</v>
      </c>
      <c r="M8" s="123" t="s">
        <v>113</v>
      </c>
      <c r="N8" s="121">
        <f t="shared" si="1"/>
        <v>1</v>
      </c>
      <c r="O8" s="123" t="s">
        <v>147</v>
      </c>
      <c r="P8" s="124">
        <f t="shared" si="2"/>
        <v>2</v>
      </c>
      <c r="Q8" s="127" t="s">
        <v>151</v>
      </c>
      <c r="R8" s="124">
        <f t="shared" si="3"/>
        <v>1</v>
      </c>
      <c r="S8" s="123" t="s">
        <v>59</v>
      </c>
      <c r="T8" s="124">
        <f t="shared" si="4"/>
        <v>1</v>
      </c>
      <c r="U8" s="95">
        <f t="shared" ref="U8:U65" si="13">$J$5*J8+$L$5*L8+$N$5*N8+$P$5*P8+$R$5*R8+$T$5*T8</f>
        <v>2.4600000000000004</v>
      </c>
      <c r="V8" s="95" t="str">
        <f t="shared" si="5"/>
        <v>Moderado</v>
      </c>
      <c r="W8" s="124" t="str">
        <f t="shared" si="6"/>
        <v>Cada 3 años</v>
      </c>
      <c r="X8" s="125" t="str">
        <f t="shared" si="7"/>
        <v/>
      </c>
      <c r="Y8" s="125" t="str">
        <f t="shared" si="8"/>
        <v/>
      </c>
      <c r="Z8" s="125" t="str">
        <f t="shared" si="9"/>
        <v>Gestión de Comunicaciones</v>
      </c>
      <c r="AA8" s="125" t="str">
        <f t="shared" si="10"/>
        <v/>
      </c>
      <c r="AB8" s="96"/>
    </row>
    <row r="9" spans="2:28" s="97" customFormat="1" ht="38.25" x14ac:dyDescent="0.25">
      <c r="B9" s="93"/>
      <c r="C9" s="129" t="s">
        <v>167</v>
      </c>
      <c r="D9" s="113"/>
      <c r="E9" s="113"/>
      <c r="F9" s="113"/>
      <c r="G9" s="113">
        <v>1</v>
      </c>
      <c r="H9" s="118">
        <f t="shared" si="0"/>
        <v>1</v>
      </c>
      <c r="I9" s="94" t="str">
        <f t="shared" si="11"/>
        <v>Bajo</v>
      </c>
      <c r="J9" s="119">
        <f t="shared" si="12"/>
        <v>2</v>
      </c>
      <c r="K9" s="122" t="s">
        <v>112</v>
      </c>
      <c r="L9" s="120">
        <f>INDEX(Tiempo_Ult_Aud_Calif,MATCH('Priorización A'!K9,Tiempo_Ult_Aud_Def,0))</f>
        <v>4</v>
      </c>
      <c r="M9" s="123" t="s">
        <v>113</v>
      </c>
      <c r="N9" s="121">
        <f t="shared" si="1"/>
        <v>1</v>
      </c>
      <c r="O9" s="123" t="s">
        <v>147</v>
      </c>
      <c r="P9" s="124">
        <f t="shared" si="2"/>
        <v>2</v>
      </c>
      <c r="Q9" s="127" t="s">
        <v>151</v>
      </c>
      <c r="R9" s="124">
        <f t="shared" si="3"/>
        <v>1</v>
      </c>
      <c r="S9" s="123" t="s">
        <v>59</v>
      </c>
      <c r="T9" s="124">
        <f t="shared" si="4"/>
        <v>1</v>
      </c>
      <c r="U9" s="95">
        <f t="shared" si="13"/>
        <v>1.89</v>
      </c>
      <c r="V9" s="95" t="str">
        <f t="shared" si="5"/>
        <v>Bajo (Priorizado)</v>
      </c>
      <c r="W9" s="124" t="str">
        <f t="shared" si="6"/>
        <v>Cada 4 años</v>
      </c>
      <c r="X9" s="125" t="str">
        <f t="shared" si="7"/>
        <v/>
      </c>
      <c r="Y9" s="125" t="str">
        <f t="shared" si="8"/>
        <v/>
      </c>
      <c r="Z9" s="125" t="str">
        <f t="shared" si="9"/>
        <v/>
      </c>
      <c r="AA9" s="125" t="str">
        <f t="shared" si="10"/>
        <v>Gestión Jurídica</v>
      </c>
      <c r="AB9" s="96"/>
    </row>
    <row r="10" spans="2:28" s="97" customFormat="1" ht="38.25" x14ac:dyDescent="0.25">
      <c r="B10" s="93"/>
      <c r="C10" s="129" t="s">
        <v>157</v>
      </c>
      <c r="D10" s="113">
        <v>1</v>
      </c>
      <c r="E10" s="113">
        <v>2</v>
      </c>
      <c r="F10" s="113"/>
      <c r="G10" s="113"/>
      <c r="H10" s="118">
        <f t="shared" si="0"/>
        <v>3</v>
      </c>
      <c r="I10" s="94" t="str">
        <f t="shared" si="11"/>
        <v>Extremo</v>
      </c>
      <c r="J10" s="119">
        <f t="shared" si="12"/>
        <v>5</v>
      </c>
      <c r="K10" s="122" t="s">
        <v>83</v>
      </c>
      <c r="L10" s="120">
        <f>INDEX(Tiempo_Ult_Aud_Calif,MATCH('Priorización A'!K10,Tiempo_Ult_Aud_Def,0))</f>
        <v>1</v>
      </c>
      <c r="M10" s="123" t="s">
        <v>114</v>
      </c>
      <c r="N10" s="121">
        <f t="shared" si="1"/>
        <v>2</v>
      </c>
      <c r="O10" s="123" t="s">
        <v>147</v>
      </c>
      <c r="P10" s="124">
        <f t="shared" si="2"/>
        <v>2</v>
      </c>
      <c r="Q10" s="127" t="s">
        <v>153</v>
      </c>
      <c r="R10" s="124">
        <f t="shared" si="3"/>
        <v>3</v>
      </c>
      <c r="S10" s="123" t="s">
        <v>59</v>
      </c>
      <c r="T10" s="124">
        <f t="shared" si="4"/>
        <v>1</v>
      </c>
      <c r="U10" s="95">
        <f t="shared" si="13"/>
        <v>2.44</v>
      </c>
      <c r="V10" s="95" t="str">
        <f t="shared" si="5"/>
        <v>Moderado</v>
      </c>
      <c r="W10" s="124" t="str">
        <f t="shared" si="6"/>
        <v>Cada 3 años</v>
      </c>
      <c r="X10" s="125" t="str">
        <f t="shared" si="7"/>
        <v/>
      </c>
      <c r="Y10" s="125" t="str">
        <f t="shared" si="8"/>
        <v/>
      </c>
      <c r="Z10" s="125" t="str">
        <f t="shared" si="9"/>
        <v>Gestión Financiera</v>
      </c>
      <c r="AA10" s="125" t="str">
        <f t="shared" si="10"/>
        <v/>
      </c>
      <c r="AB10" s="96"/>
    </row>
    <row r="11" spans="2:28" s="97" customFormat="1" ht="38.25" x14ac:dyDescent="0.25">
      <c r="B11" s="93"/>
      <c r="C11" s="129" t="s">
        <v>168</v>
      </c>
      <c r="D11" s="113">
        <v>2</v>
      </c>
      <c r="E11" s="113">
        <v>1</v>
      </c>
      <c r="F11" s="113"/>
      <c r="G11" s="113"/>
      <c r="H11" s="118">
        <f t="shared" si="0"/>
        <v>3</v>
      </c>
      <c r="I11" s="94" t="str">
        <f t="shared" si="11"/>
        <v>Extremo</v>
      </c>
      <c r="J11" s="119">
        <f t="shared" si="12"/>
        <v>5</v>
      </c>
      <c r="K11" s="122" t="s">
        <v>83</v>
      </c>
      <c r="L11" s="120">
        <f>INDEX(Tiempo_Ult_Aud_Calif,MATCH('Priorización A'!K11,Tiempo_Ult_Aud_Def,0))</f>
        <v>1</v>
      </c>
      <c r="M11" s="123" t="s">
        <v>114</v>
      </c>
      <c r="N11" s="121">
        <f t="shared" si="1"/>
        <v>2</v>
      </c>
      <c r="O11" s="123" t="s">
        <v>147</v>
      </c>
      <c r="P11" s="124">
        <f t="shared" si="2"/>
        <v>2</v>
      </c>
      <c r="Q11" s="127" t="s">
        <v>152</v>
      </c>
      <c r="R11" s="124">
        <f t="shared" si="3"/>
        <v>2</v>
      </c>
      <c r="S11" s="123" t="s">
        <v>59</v>
      </c>
      <c r="T11" s="124">
        <f t="shared" si="4"/>
        <v>1</v>
      </c>
      <c r="U11" s="95">
        <f t="shared" si="13"/>
        <v>2.2599999999999998</v>
      </c>
      <c r="V11" s="95" t="str">
        <f t="shared" si="5"/>
        <v>Moderado</v>
      </c>
      <c r="W11" s="124" t="str">
        <f t="shared" si="6"/>
        <v>Cada 3 años</v>
      </c>
      <c r="X11" s="125" t="str">
        <f t="shared" si="7"/>
        <v/>
      </c>
      <c r="Y11" s="125" t="str">
        <f t="shared" si="8"/>
        <v/>
      </c>
      <c r="Z11" s="125" t="str">
        <f t="shared" si="9"/>
        <v>Gestión Contractual</v>
      </c>
      <c r="AA11" s="125" t="str">
        <f t="shared" si="10"/>
        <v/>
      </c>
      <c r="AB11" s="96"/>
    </row>
    <row r="12" spans="2:28" s="97" customFormat="1" ht="38.25" x14ac:dyDescent="0.25">
      <c r="B12" s="93"/>
      <c r="C12" s="129" t="s">
        <v>156</v>
      </c>
      <c r="D12" s="113"/>
      <c r="E12" s="113">
        <v>1</v>
      </c>
      <c r="F12" s="113">
        <v>2</v>
      </c>
      <c r="G12" s="113"/>
      <c r="H12" s="118">
        <f t="shared" si="0"/>
        <v>3</v>
      </c>
      <c r="I12" s="94" t="str">
        <f t="shared" si="11"/>
        <v>Alto</v>
      </c>
      <c r="J12" s="119">
        <f t="shared" si="12"/>
        <v>4</v>
      </c>
      <c r="K12" s="122" t="s">
        <v>110</v>
      </c>
      <c r="L12" s="120">
        <f>INDEX(Tiempo_Ult_Aud_Calif,MATCH('Priorización A'!K12,Tiempo_Ult_Aud_Def,0))</f>
        <v>2</v>
      </c>
      <c r="M12" s="123" t="s">
        <v>113</v>
      </c>
      <c r="N12" s="121">
        <f t="shared" si="1"/>
        <v>1</v>
      </c>
      <c r="O12" s="123" t="s">
        <v>147</v>
      </c>
      <c r="P12" s="124">
        <f t="shared" si="2"/>
        <v>2</v>
      </c>
      <c r="Q12" s="127" t="s">
        <v>151</v>
      </c>
      <c r="R12" s="124">
        <f t="shared" si="3"/>
        <v>1</v>
      </c>
      <c r="S12" s="123" t="s">
        <v>59</v>
      </c>
      <c r="T12" s="124">
        <f t="shared" si="4"/>
        <v>1</v>
      </c>
      <c r="U12" s="95">
        <f t="shared" si="13"/>
        <v>1.97</v>
      </c>
      <c r="V12" s="95" t="str">
        <f t="shared" si="5"/>
        <v>Bajo (Priorizado)</v>
      </c>
      <c r="W12" s="124" t="str">
        <f t="shared" si="6"/>
        <v>Cada 4 años</v>
      </c>
      <c r="X12" s="125" t="str">
        <f t="shared" si="7"/>
        <v/>
      </c>
      <c r="Y12" s="125" t="str">
        <f t="shared" si="8"/>
        <v/>
      </c>
      <c r="Z12" s="125" t="str">
        <f t="shared" si="9"/>
        <v/>
      </c>
      <c r="AA12" s="125" t="str">
        <f t="shared" si="10"/>
        <v>Gestión del Talento Humano</v>
      </c>
      <c r="AB12" s="96"/>
    </row>
    <row r="13" spans="2:28" s="97" customFormat="1" ht="38.25" x14ac:dyDescent="0.25">
      <c r="B13" s="93"/>
      <c r="C13" s="129" t="s">
        <v>159</v>
      </c>
      <c r="D13" s="113">
        <v>1</v>
      </c>
      <c r="E13" s="113"/>
      <c r="F13" s="113"/>
      <c r="G13" s="113"/>
      <c r="H13" s="118">
        <f t="shared" si="0"/>
        <v>1</v>
      </c>
      <c r="I13" s="94" t="str">
        <f t="shared" si="11"/>
        <v>Extremo</v>
      </c>
      <c r="J13" s="119">
        <f t="shared" si="12"/>
        <v>5</v>
      </c>
      <c r="K13" s="122" t="s">
        <v>110</v>
      </c>
      <c r="L13" s="120">
        <f>INDEX(Tiempo_Ult_Aud_Calif,MATCH('Priorización A'!K13,Tiempo_Ult_Aud_Def,0))</f>
        <v>2</v>
      </c>
      <c r="M13" s="123" t="s">
        <v>113</v>
      </c>
      <c r="N13" s="121">
        <f t="shared" si="1"/>
        <v>1</v>
      </c>
      <c r="O13" s="123" t="s">
        <v>147</v>
      </c>
      <c r="P13" s="124">
        <f t="shared" si="2"/>
        <v>2</v>
      </c>
      <c r="Q13" s="127" t="s">
        <v>152</v>
      </c>
      <c r="R13" s="124">
        <f t="shared" si="3"/>
        <v>2</v>
      </c>
      <c r="S13" s="123" t="s">
        <v>59</v>
      </c>
      <c r="T13" s="124">
        <f t="shared" si="4"/>
        <v>1</v>
      </c>
      <c r="U13" s="95">
        <f t="shared" si="13"/>
        <v>2.3400000000000003</v>
      </c>
      <c r="V13" s="95" t="str">
        <f t="shared" si="5"/>
        <v>Moderado</v>
      </c>
      <c r="W13" s="124" t="str">
        <f t="shared" si="6"/>
        <v>Cada 3 años</v>
      </c>
      <c r="X13" s="125" t="str">
        <f t="shared" si="7"/>
        <v/>
      </c>
      <c r="Y13" s="125" t="str">
        <f t="shared" si="8"/>
        <v/>
      </c>
      <c r="Z13" s="125" t="str">
        <f t="shared" si="9"/>
        <v>Gestión de TI</v>
      </c>
      <c r="AA13" s="125" t="str">
        <f t="shared" si="10"/>
        <v/>
      </c>
      <c r="AB13" s="96"/>
    </row>
    <row r="14" spans="2:28" s="97" customFormat="1" ht="38.25" x14ac:dyDescent="0.25">
      <c r="B14" s="93"/>
      <c r="C14" s="129" t="s">
        <v>169</v>
      </c>
      <c r="D14" s="113"/>
      <c r="E14" s="113">
        <v>2</v>
      </c>
      <c r="F14" s="113">
        <v>1</v>
      </c>
      <c r="G14" s="113"/>
      <c r="H14" s="118">
        <f t="shared" si="0"/>
        <v>3</v>
      </c>
      <c r="I14" s="94" t="str">
        <f t="shared" si="11"/>
        <v>Alto</v>
      </c>
      <c r="J14" s="119">
        <f t="shared" si="12"/>
        <v>4</v>
      </c>
      <c r="K14" s="122" t="s">
        <v>110</v>
      </c>
      <c r="L14" s="120">
        <f>INDEX(Tiempo_Ult_Aud_Calif,MATCH('Priorización A'!K14,Tiempo_Ult_Aud_Def,0))</f>
        <v>2</v>
      </c>
      <c r="M14" s="123" t="s">
        <v>113</v>
      </c>
      <c r="N14" s="121">
        <f t="shared" si="1"/>
        <v>1</v>
      </c>
      <c r="O14" s="123" t="s">
        <v>147</v>
      </c>
      <c r="P14" s="124">
        <f t="shared" si="2"/>
        <v>2</v>
      </c>
      <c r="Q14" s="127" t="s">
        <v>151</v>
      </c>
      <c r="R14" s="124">
        <f t="shared" si="3"/>
        <v>1</v>
      </c>
      <c r="S14" s="123" t="s">
        <v>59</v>
      </c>
      <c r="T14" s="124">
        <f t="shared" si="4"/>
        <v>1</v>
      </c>
      <c r="U14" s="95">
        <f t="shared" si="13"/>
        <v>1.97</v>
      </c>
      <c r="V14" s="95" t="str">
        <f t="shared" si="5"/>
        <v>Bajo (Priorizado)</v>
      </c>
      <c r="W14" s="124" t="str">
        <f t="shared" si="6"/>
        <v>Cada 4 años</v>
      </c>
      <c r="X14" s="125" t="str">
        <f t="shared" si="7"/>
        <v/>
      </c>
      <c r="Y14" s="125" t="str">
        <f t="shared" si="8"/>
        <v/>
      </c>
      <c r="Z14" s="125" t="str">
        <f t="shared" si="9"/>
        <v/>
      </c>
      <c r="AA14" s="125" t="str">
        <f t="shared" si="10"/>
        <v>Gestión Administrativa</v>
      </c>
      <c r="AB14" s="96"/>
    </row>
    <row r="15" spans="2:28" s="97" customFormat="1" ht="38.25" x14ac:dyDescent="0.25">
      <c r="B15" s="93"/>
      <c r="C15" s="129" t="s">
        <v>170</v>
      </c>
      <c r="D15" s="113"/>
      <c r="E15" s="113">
        <v>1</v>
      </c>
      <c r="F15" s="113"/>
      <c r="G15" s="113"/>
      <c r="H15" s="118">
        <f t="shared" si="0"/>
        <v>1</v>
      </c>
      <c r="I15" s="94" t="str">
        <f t="shared" si="11"/>
        <v>Alto</v>
      </c>
      <c r="J15" s="119">
        <f t="shared" si="12"/>
        <v>4</v>
      </c>
      <c r="K15" s="122" t="s">
        <v>83</v>
      </c>
      <c r="L15" s="120">
        <f>INDEX(Tiempo_Ult_Aud_Calif,MATCH('Priorización A'!K15,Tiempo_Ult_Aud_Def,0))</f>
        <v>1</v>
      </c>
      <c r="M15" s="123" t="s">
        <v>113</v>
      </c>
      <c r="N15" s="121">
        <f t="shared" si="1"/>
        <v>1</v>
      </c>
      <c r="O15" s="123" t="s">
        <v>147</v>
      </c>
      <c r="P15" s="124">
        <f t="shared" si="2"/>
        <v>2</v>
      </c>
      <c r="Q15" s="127" t="s">
        <v>151</v>
      </c>
      <c r="R15" s="124">
        <f t="shared" si="3"/>
        <v>1</v>
      </c>
      <c r="S15" s="123" t="s">
        <v>59</v>
      </c>
      <c r="T15" s="124">
        <f t="shared" si="4"/>
        <v>1</v>
      </c>
      <c r="U15" s="95">
        <f t="shared" si="13"/>
        <v>1.8199999999999998</v>
      </c>
      <c r="V15" s="95" t="str">
        <f t="shared" si="5"/>
        <v>Bajo (Priorizado)</v>
      </c>
      <c r="W15" s="124" t="str">
        <f t="shared" si="6"/>
        <v>Cada 4 años</v>
      </c>
      <c r="X15" s="125" t="str">
        <f t="shared" si="7"/>
        <v/>
      </c>
      <c r="Y15" s="125" t="str">
        <f t="shared" si="8"/>
        <v/>
      </c>
      <c r="Z15" s="125" t="str">
        <f t="shared" si="9"/>
        <v/>
      </c>
      <c r="AA15" s="125" t="str">
        <f t="shared" si="10"/>
        <v>Gestión de Servicio al Ciudadano</v>
      </c>
      <c r="AB15" s="96"/>
    </row>
    <row r="16" spans="2:28" s="97" customFormat="1" ht="38.25" x14ac:dyDescent="0.25">
      <c r="B16" s="93"/>
      <c r="C16" s="129" t="s">
        <v>171</v>
      </c>
      <c r="D16" s="113"/>
      <c r="E16" s="113">
        <v>1</v>
      </c>
      <c r="F16" s="113">
        <v>1</v>
      </c>
      <c r="G16" s="113"/>
      <c r="H16" s="118">
        <f t="shared" si="0"/>
        <v>2</v>
      </c>
      <c r="I16" s="94" t="str">
        <f t="shared" si="11"/>
        <v>Alto</v>
      </c>
      <c r="J16" s="119">
        <f t="shared" si="12"/>
        <v>4</v>
      </c>
      <c r="K16" s="122" t="s">
        <v>111</v>
      </c>
      <c r="L16" s="120">
        <f>INDEX(Tiempo_Ult_Aud_Calif,MATCH('Priorización A'!K16,Tiempo_Ult_Aud_Def,0))</f>
        <v>3</v>
      </c>
      <c r="M16" s="123" t="s">
        <v>114</v>
      </c>
      <c r="N16" s="121">
        <f t="shared" si="1"/>
        <v>2</v>
      </c>
      <c r="O16" s="123" t="s">
        <v>148</v>
      </c>
      <c r="P16" s="124">
        <f t="shared" si="2"/>
        <v>3</v>
      </c>
      <c r="Q16" s="127" t="s">
        <v>151</v>
      </c>
      <c r="R16" s="124">
        <f t="shared" si="3"/>
        <v>1</v>
      </c>
      <c r="S16" s="123" t="s">
        <v>59</v>
      </c>
      <c r="T16" s="124">
        <f t="shared" si="4"/>
        <v>1</v>
      </c>
      <c r="U16" s="95">
        <f t="shared" si="13"/>
        <v>2.4400000000000004</v>
      </c>
      <c r="V16" s="95" t="str">
        <f t="shared" si="5"/>
        <v>Moderado</v>
      </c>
      <c r="W16" s="124" t="str">
        <f t="shared" si="6"/>
        <v>Cada 3 años</v>
      </c>
      <c r="X16" s="125" t="str">
        <f t="shared" si="7"/>
        <v/>
      </c>
      <c r="Y16" s="125" t="str">
        <f t="shared" si="8"/>
        <v/>
      </c>
      <c r="Z16" s="125" t="str">
        <f t="shared" si="9"/>
        <v>Identificación y Priorización</v>
      </c>
      <c r="AA16" s="125" t="str">
        <f t="shared" si="10"/>
        <v/>
      </c>
      <c r="AB16" s="96"/>
    </row>
    <row r="17" spans="1:28" s="97" customFormat="1" ht="38.25" x14ac:dyDescent="0.25">
      <c r="B17" s="93"/>
      <c r="C17" s="129" t="s">
        <v>172</v>
      </c>
      <c r="D17" s="113">
        <v>1</v>
      </c>
      <c r="E17" s="113">
        <v>1</v>
      </c>
      <c r="F17" s="113"/>
      <c r="G17" s="113"/>
      <c r="H17" s="118">
        <f t="shared" si="0"/>
        <v>2</v>
      </c>
      <c r="I17" s="94" t="str">
        <f t="shared" si="11"/>
        <v>Extremo</v>
      </c>
      <c r="J17" s="119">
        <f t="shared" si="12"/>
        <v>5</v>
      </c>
      <c r="K17" s="122" t="s">
        <v>111</v>
      </c>
      <c r="L17" s="120">
        <f>INDEX(Tiempo_Ult_Aud_Calif,MATCH('Priorización A'!K17,Tiempo_Ult_Aud_Def,0))</f>
        <v>3</v>
      </c>
      <c r="M17" s="123" t="s">
        <v>114</v>
      </c>
      <c r="N17" s="121">
        <f t="shared" si="1"/>
        <v>2</v>
      </c>
      <c r="O17" s="123" t="s">
        <v>148</v>
      </c>
      <c r="P17" s="124">
        <f t="shared" si="2"/>
        <v>3</v>
      </c>
      <c r="Q17" s="127" t="s">
        <v>151</v>
      </c>
      <c r="R17" s="124">
        <f t="shared" si="3"/>
        <v>1</v>
      </c>
      <c r="S17" s="123" t="s">
        <v>59</v>
      </c>
      <c r="T17" s="124">
        <f t="shared" si="4"/>
        <v>1</v>
      </c>
      <c r="U17" s="95">
        <f t="shared" si="13"/>
        <v>2.6300000000000003</v>
      </c>
      <c r="V17" s="95" t="str">
        <f t="shared" si="5"/>
        <v>Moderado</v>
      </c>
      <c r="W17" s="124" t="str">
        <f t="shared" si="6"/>
        <v>Cada 3 años</v>
      </c>
      <c r="X17" s="125" t="str">
        <f t="shared" si="7"/>
        <v/>
      </c>
      <c r="Y17" s="125" t="str">
        <f t="shared" si="8"/>
        <v/>
      </c>
      <c r="Z17" s="125" t="str">
        <f t="shared" si="9"/>
        <v>Preparación y Formulación</v>
      </c>
      <c r="AA17" s="125" t="str">
        <f t="shared" si="10"/>
        <v/>
      </c>
      <c r="AB17" s="96"/>
    </row>
    <row r="18" spans="1:28" s="97" customFormat="1" ht="38.25" x14ac:dyDescent="0.25">
      <c r="B18" s="93"/>
      <c r="C18" s="129" t="s">
        <v>173</v>
      </c>
      <c r="D18" s="113">
        <v>1</v>
      </c>
      <c r="E18" s="113"/>
      <c r="F18" s="113"/>
      <c r="G18" s="113"/>
      <c r="H18" s="118">
        <f t="shared" si="0"/>
        <v>1</v>
      </c>
      <c r="I18" s="94" t="str">
        <f t="shared" si="11"/>
        <v>Extremo</v>
      </c>
      <c r="J18" s="119">
        <f t="shared" si="12"/>
        <v>5</v>
      </c>
      <c r="K18" s="122" t="s">
        <v>111</v>
      </c>
      <c r="L18" s="120">
        <f>INDEX(Tiempo_Ult_Aud_Calif,MATCH('Priorización A'!K18,Tiempo_Ult_Aud_Def,0))</f>
        <v>3</v>
      </c>
      <c r="M18" s="123" t="s">
        <v>114</v>
      </c>
      <c r="N18" s="121">
        <f t="shared" si="1"/>
        <v>2</v>
      </c>
      <c r="O18" s="123" t="s">
        <v>148</v>
      </c>
      <c r="P18" s="124">
        <f t="shared" si="2"/>
        <v>3</v>
      </c>
      <c r="Q18" s="127" t="s">
        <v>151</v>
      </c>
      <c r="R18" s="124">
        <f t="shared" si="3"/>
        <v>1</v>
      </c>
      <c r="S18" s="123" t="s">
        <v>59</v>
      </c>
      <c r="T18" s="124">
        <f t="shared" si="4"/>
        <v>1</v>
      </c>
      <c r="U18" s="95">
        <f t="shared" si="13"/>
        <v>2.6300000000000003</v>
      </c>
      <c r="V18" s="95" t="str">
        <f t="shared" si="5"/>
        <v>Moderado</v>
      </c>
      <c r="W18" s="124" t="str">
        <f t="shared" si="6"/>
        <v>Cada 3 años</v>
      </c>
      <c r="X18" s="125" t="str">
        <f t="shared" si="7"/>
        <v/>
      </c>
      <c r="Y18" s="125" t="str">
        <f t="shared" si="8"/>
        <v/>
      </c>
      <c r="Z18" s="125" t="str">
        <f t="shared" si="9"/>
        <v>Implementación y Seguimiento</v>
      </c>
      <c r="AA18" s="125" t="str">
        <f t="shared" si="10"/>
        <v/>
      </c>
      <c r="AB18" s="96"/>
    </row>
    <row r="19" spans="1:28" s="97" customFormat="1" ht="38.25" x14ac:dyDescent="0.25">
      <c r="B19" s="93"/>
      <c r="C19" s="129" t="s">
        <v>174</v>
      </c>
      <c r="D19" s="113">
        <v>1</v>
      </c>
      <c r="E19" s="113"/>
      <c r="F19" s="113"/>
      <c r="G19" s="113"/>
      <c r="H19" s="118">
        <f t="shared" si="0"/>
        <v>1</v>
      </c>
      <c r="I19" s="94" t="str">
        <f t="shared" si="11"/>
        <v>Extremo</v>
      </c>
      <c r="J19" s="119">
        <f t="shared" si="12"/>
        <v>5</v>
      </c>
      <c r="K19" s="122" t="s">
        <v>83</v>
      </c>
      <c r="L19" s="120">
        <f>INDEX(Tiempo_Ult_Aud_Calif,MATCH('Priorización A'!K19,Tiempo_Ult_Aud_Def,0))</f>
        <v>1</v>
      </c>
      <c r="M19" s="123" t="s">
        <v>113</v>
      </c>
      <c r="N19" s="121">
        <f t="shared" si="1"/>
        <v>1</v>
      </c>
      <c r="O19" s="123" t="s">
        <v>48</v>
      </c>
      <c r="P19" s="124">
        <f t="shared" si="2"/>
        <v>1</v>
      </c>
      <c r="Q19" s="127" t="s">
        <v>151</v>
      </c>
      <c r="R19" s="124">
        <f t="shared" si="3"/>
        <v>1</v>
      </c>
      <c r="S19" s="123" t="s">
        <v>59</v>
      </c>
      <c r="T19" s="124">
        <f t="shared" si="4"/>
        <v>1</v>
      </c>
      <c r="U19" s="95">
        <f t="shared" si="13"/>
        <v>1.7599999999999998</v>
      </c>
      <c r="V19" s="95" t="str">
        <f t="shared" si="5"/>
        <v>Bajo (Priorizado)</v>
      </c>
      <c r="W19" s="124" t="str">
        <f t="shared" si="6"/>
        <v>Cada 4 años</v>
      </c>
      <c r="X19" s="125" t="str">
        <f t="shared" si="7"/>
        <v/>
      </c>
      <c r="Y19" s="125" t="str">
        <f t="shared" si="8"/>
        <v/>
      </c>
      <c r="Z19" s="125" t="str">
        <f t="shared" si="9"/>
        <v/>
      </c>
      <c r="AA19" s="125" t="str">
        <f t="shared" si="10"/>
        <v>Sistema de Gestión de Seguridad y Salud en el Trabajo</v>
      </c>
      <c r="AB19" s="96"/>
    </row>
    <row r="20" spans="1:28" s="97" customFormat="1" ht="38.25" hidden="1" x14ac:dyDescent="0.25">
      <c r="A20" s="97" t="s">
        <v>175</v>
      </c>
      <c r="B20" s="93"/>
      <c r="C20" s="129"/>
      <c r="D20" s="113"/>
      <c r="E20" s="113"/>
      <c r="F20" s="113"/>
      <c r="G20" s="113"/>
      <c r="H20" s="118">
        <f t="shared" si="0"/>
        <v>0</v>
      </c>
      <c r="I20" s="94" t="str">
        <f t="shared" si="11"/>
        <v>Bajo</v>
      </c>
      <c r="J20" s="119">
        <f t="shared" si="12"/>
        <v>1</v>
      </c>
      <c r="K20" s="122" t="s">
        <v>111</v>
      </c>
      <c r="L20" s="120">
        <f>INDEX(Tiempo_Ult_Aud_Calif,MATCH('Priorización A'!K20,Tiempo_Ult_Aud_Def,0))</f>
        <v>3</v>
      </c>
      <c r="M20" s="123" t="s">
        <v>116</v>
      </c>
      <c r="N20" s="121">
        <f t="shared" si="1"/>
        <v>4</v>
      </c>
      <c r="O20" s="123" t="s">
        <v>48</v>
      </c>
      <c r="P20" s="124">
        <f t="shared" si="2"/>
        <v>1</v>
      </c>
      <c r="Q20" s="127" t="s">
        <v>153</v>
      </c>
      <c r="R20" s="124">
        <f t="shared" si="3"/>
        <v>3</v>
      </c>
      <c r="S20" s="123" t="s">
        <v>59</v>
      </c>
      <c r="T20" s="124">
        <f t="shared" si="4"/>
        <v>1</v>
      </c>
      <c r="U20" s="95">
        <f t="shared" si="13"/>
        <v>1.8699999999999999</v>
      </c>
      <c r="V20" s="95" t="str">
        <f t="shared" si="5"/>
        <v>Bajo (Priorizado)</v>
      </c>
      <c r="W20" s="124" t="str">
        <f t="shared" si="6"/>
        <v>Cada 4 años</v>
      </c>
      <c r="X20" s="125" t="str">
        <f t="shared" si="7"/>
        <v/>
      </c>
      <c r="Y20" s="125" t="str">
        <f t="shared" si="8"/>
        <v/>
      </c>
      <c r="Z20" s="125" t="str">
        <f t="shared" si="9"/>
        <v/>
      </c>
      <c r="AA20" s="125">
        <f t="shared" si="10"/>
        <v>0</v>
      </c>
      <c r="AB20" s="96"/>
    </row>
    <row r="21" spans="1:28" s="97" customFormat="1" ht="38.25" hidden="1" x14ac:dyDescent="0.25">
      <c r="B21" s="93"/>
      <c r="C21" s="129"/>
      <c r="D21" s="113"/>
      <c r="E21" s="113"/>
      <c r="F21" s="113"/>
      <c r="G21" s="113"/>
      <c r="H21" s="118">
        <f t="shared" si="0"/>
        <v>0</v>
      </c>
      <c r="I21" s="94" t="str">
        <f t="shared" si="11"/>
        <v>Bajo</v>
      </c>
      <c r="J21" s="119">
        <f t="shared" si="12"/>
        <v>1</v>
      </c>
      <c r="K21" s="122" t="s">
        <v>111</v>
      </c>
      <c r="L21" s="120">
        <f>INDEX(Tiempo_Ult_Aud_Calif,MATCH('Priorización A'!K21,Tiempo_Ult_Aud_Def,0))</f>
        <v>3</v>
      </c>
      <c r="M21" s="123" t="s">
        <v>116</v>
      </c>
      <c r="N21" s="121">
        <f t="shared" si="1"/>
        <v>4</v>
      </c>
      <c r="O21" s="123" t="s">
        <v>48</v>
      </c>
      <c r="P21" s="124">
        <f t="shared" si="2"/>
        <v>1</v>
      </c>
      <c r="Q21" s="127" t="s">
        <v>153</v>
      </c>
      <c r="R21" s="124">
        <f t="shared" si="3"/>
        <v>3</v>
      </c>
      <c r="S21" s="123" t="s">
        <v>59</v>
      </c>
      <c r="T21" s="124">
        <f t="shared" si="4"/>
        <v>1</v>
      </c>
      <c r="U21" s="95">
        <f t="shared" si="13"/>
        <v>1.8699999999999999</v>
      </c>
      <c r="V21" s="95" t="str">
        <f t="shared" si="5"/>
        <v>Bajo (Priorizado)</v>
      </c>
      <c r="W21" s="124" t="str">
        <f t="shared" si="6"/>
        <v>Cada 4 años</v>
      </c>
      <c r="X21" s="125" t="str">
        <f t="shared" si="7"/>
        <v/>
      </c>
      <c r="Y21" s="125" t="str">
        <f t="shared" si="8"/>
        <v/>
      </c>
      <c r="Z21" s="125" t="str">
        <f t="shared" si="9"/>
        <v/>
      </c>
      <c r="AA21" s="125">
        <f t="shared" si="10"/>
        <v>0</v>
      </c>
      <c r="AB21" s="96"/>
    </row>
    <row r="22" spans="1:28" s="97" customFormat="1" ht="38.25" hidden="1" x14ac:dyDescent="0.25">
      <c r="B22" s="93"/>
      <c r="C22" s="129"/>
      <c r="D22" s="113"/>
      <c r="E22" s="113"/>
      <c r="F22" s="113"/>
      <c r="G22" s="113"/>
      <c r="H22" s="118">
        <f t="shared" si="0"/>
        <v>0</v>
      </c>
      <c r="I22" s="94" t="str">
        <f t="shared" si="11"/>
        <v>Bajo</v>
      </c>
      <c r="J22" s="119">
        <f t="shared" si="12"/>
        <v>1</v>
      </c>
      <c r="K22" s="122" t="s">
        <v>111</v>
      </c>
      <c r="L22" s="120">
        <f>INDEX(Tiempo_Ult_Aud_Calif,MATCH('Priorización A'!K22,Tiempo_Ult_Aud_Def,0))</f>
        <v>3</v>
      </c>
      <c r="M22" s="123" t="s">
        <v>116</v>
      </c>
      <c r="N22" s="121">
        <f t="shared" si="1"/>
        <v>4</v>
      </c>
      <c r="O22" s="123" t="s">
        <v>48</v>
      </c>
      <c r="P22" s="124">
        <f t="shared" si="2"/>
        <v>1</v>
      </c>
      <c r="Q22" s="127" t="s">
        <v>153</v>
      </c>
      <c r="R22" s="124">
        <f t="shared" si="3"/>
        <v>3</v>
      </c>
      <c r="S22" s="123" t="s">
        <v>59</v>
      </c>
      <c r="T22" s="124">
        <f t="shared" si="4"/>
        <v>1</v>
      </c>
      <c r="U22" s="95">
        <f t="shared" si="13"/>
        <v>1.8699999999999999</v>
      </c>
      <c r="V22" s="95" t="str">
        <f t="shared" si="5"/>
        <v>Bajo (Priorizado)</v>
      </c>
      <c r="W22" s="124" t="str">
        <f t="shared" si="6"/>
        <v>Cada 4 años</v>
      </c>
      <c r="X22" s="125" t="str">
        <f t="shared" si="7"/>
        <v/>
      </c>
      <c r="Y22" s="125" t="str">
        <f t="shared" si="8"/>
        <v/>
      </c>
      <c r="Z22" s="125" t="str">
        <f t="shared" si="9"/>
        <v/>
      </c>
      <c r="AA22" s="125">
        <f t="shared" si="10"/>
        <v>0</v>
      </c>
      <c r="AB22" s="96"/>
    </row>
    <row r="23" spans="1:28" s="97" customFormat="1" ht="38.25" hidden="1" x14ac:dyDescent="0.25">
      <c r="B23" s="93"/>
      <c r="C23" s="129"/>
      <c r="D23" s="113"/>
      <c r="E23" s="113"/>
      <c r="F23" s="113"/>
      <c r="G23" s="113"/>
      <c r="H23" s="118">
        <f t="shared" si="0"/>
        <v>0</v>
      </c>
      <c r="I23" s="94" t="str">
        <f t="shared" si="11"/>
        <v>Bajo</v>
      </c>
      <c r="J23" s="119">
        <f t="shared" si="12"/>
        <v>1</v>
      </c>
      <c r="K23" s="122" t="s">
        <v>111</v>
      </c>
      <c r="L23" s="120">
        <f>INDEX(Tiempo_Ult_Aud_Calif,MATCH('Priorización A'!K23,Tiempo_Ult_Aud_Def,0))</f>
        <v>3</v>
      </c>
      <c r="M23" s="123" t="s">
        <v>116</v>
      </c>
      <c r="N23" s="121">
        <f t="shared" si="1"/>
        <v>4</v>
      </c>
      <c r="O23" s="123" t="s">
        <v>48</v>
      </c>
      <c r="P23" s="124">
        <f t="shared" si="2"/>
        <v>1</v>
      </c>
      <c r="Q23" s="127" t="s">
        <v>154</v>
      </c>
      <c r="R23" s="124">
        <f t="shared" si="3"/>
        <v>4</v>
      </c>
      <c r="S23" s="123" t="s">
        <v>59</v>
      </c>
      <c r="T23" s="124">
        <f t="shared" si="4"/>
        <v>1</v>
      </c>
      <c r="U23" s="95">
        <f t="shared" si="13"/>
        <v>2.0499999999999998</v>
      </c>
      <c r="V23" s="95" t="str">
        <f t="shared" si="5"/>
        <v>Moderado</v>
      </c>
      <c r="W23" s="124" t="str">
        <f t="shared" si="6"/>
        <v>Cada 3 años</v>
      </c>
      <c r="X23" s="125" t="str">
        <f t="shared" si="7"/>
        <v/>
      </c>
      <c r="Y23" s="125" t="str">
        <f t="shared" si="8"/>
        <v/>
      </c>
      <c r="Z23" s="125">
        <f t="shared" si="9"/>
        <v>0</v>
      </c>
      <c r="AA23" s="125" t="str">
        <f t="shared" si="10"/>
        <v/>
      </c>
      <c r="AB23" s="96"/>
    </row>
    <row r="24" spans="1:28" s="97" customFormat="1" ht="38.25" hidden="1" x14ac:dyDescent="0.25">
      <c r="B24" s="93"/>
      <c r="C24" s="129"/>
      <c r="D24" s="113"/>
      <c r="E24" s="113"/>
      <c r="F24" s="113"/>
      <c r="G24" s="113"/>
      <c r="H24" s="118">
        <f t="shared" si="0"/>
        <v>0</v>
      </c>
      <c r="I24" s="94" t="str">
        <f t="shared" si="11"/>
        <v>Bajo</v>
      </c>
      <c r="J24" s="119">
        <f t="shared" si="12"/>
        <v>1</v>
      </c>
      <c r="K24" s="122" t="s">
        <v>111</v>
      </c>
      <c r="L24" s="120">
        <f>INDEX(Tiempo_Ult_Aud_Calif,MATCH('Priorización A'!K24,Tiempo_Ult_Aud_Def,0))</f>
        <v>3</v>
      </c>
      <c r="M24" s="123" t="s">
        <v>116</v>
      </c>
      <c r="N24" s="121">
        <f t="shared" si="1"/>
        <v>4</v>
      </c>
      <c r="O24" s="123" t="s">
        <v>48</v>
      </c>
      <c r="P24" s="124">
        <f t="shared" si="2"/>
        <v>1</v>
      </c>
      <c r="Q24" s="127" t="s">
        <v>154</v>
      </c>
      <c r="R24" s="124">
        <f t="shared" si="3"/>
        <v>4</v>
      </c>
      <c r="S24" s="123" t="s">
        <v>59</v>
      </c>
      <c r="T24" s="124">
        <f t="shared" si="4"/>
        <v>1</v>
      </c>
      <c r="U24" s="95">
        <f t="shared" si="13"/>
        <v>2.0499999999999998</v>
      </c>
      <c r="V24" s="95" t="str">
        <f t="shared" si="5"/>
        <v>Moderado</v>
      </c>
      <c r="W24" s="124" t="str">
        <f t="shared" si="6"/>
        <v>Cada 3 años</v>
      </c>
      <c r="X24" s="125" t="str">
        <f t="shared" si="7"/>
        <v/>
      </c>
      <c r="Y24" s="125" t="str">
        <f t="shared" si="8"/>
        <v/>
      </c>
      <c r="Z24" s="125">
        <f t="shared" si="9"/>
        <v>0</v>
      </c>
      <c r="AA24" s="125" t="str">
        <f t="shared" si="10"/>
        <v/>
      </c>
      <c r="AB24" s="96"/>
    </row>
    <row r="25" spans="1:28" s="97" customFormat="1" ht="38.25" hidden="1" x14ac:dyDescent="0.25">
      <c r="B25" s="93"/>
      <c r="C25" s="129"/>
      <c r="D25" s="113"/>
      <c r="E25" s="113"/>
      <c r="F25" s="113"/>
      <c r="G25" s="113"/>
      <c r="H25" s="118">
        <f t="shared" si="0"/>
        <v>0</v>
      </c>
      <c r="I25" s="94" t="str">
        <f t="shared" si="11"/>
        <v>Bajo</v>
      </c>
      <c r="J25" s="119">
        <f t="shared" si="12"/>
        <v>1</v>
      </c>
      <c r="K25" s="122" t="s">
        <v>111</v>
      </c>
      <c r="L25" s="120">
        <f>INDEX(Tiempo_Ult_Aud_Calif,MATCH('Priorización A'!K25,Tiempo_Ult_Aud_Def,0))</f>
        <v>3</v>
      </c>
      <c r="M25" s="123" t="s">
        <v>116</v>
      </c>
      <c r="N25" s="121">
        <f t="shared" si="1"/>
        <v>4</v>
      </c>
      <c r="O25" s="123" t="s">
        <v>48</v>
      </c>
      <c r="P25" s="124">
        <f t="shared" si="2"/>
        <v>1</v>
      </c>
      <c r="Q25" s="127" t="s">
        <v>154</v>
      </c>
      <c r="R25" s="124">
        <f t="shared" si="3"/>
        <v>4</v>
      </c>
      <c r="S25" s="123" t="s">
        <v>59</v>
      </c>
      <c r="T25" s="124">
        <f t="shared" si="4"/>
        <v>1</v>
      </c>
      <c r="U25" s="95">
        <f t="shared" si="13"/>
        <v>2.0499999999999998</v>
      </c>
      <c r="V25" s="95" t="str">
        <f t="shared" si="5"/>
        <v>Moderado</v>
      </c>
      <c r="W25" s="124" t="str">
        <f t="shared" si="6"/>
        <v>Cada 3 años</v>
      </c>
      <c r="X25" s="125" t="str">
        <f t="shared" si="7"/>
        <v/>
      </c>
      <c r="Y25" s="125" t="str">
        <f t="shared" si="8"/>
        <v/>
      </c>
      <c r="Z25" s="125">
        <f t="shared" si="9"/>
        <v>0</v>
      </c>
      <c r="AA25" s="125" t="str">
        <f t="shared" si="10"/>
        <v/>
      </c>
      <c r="AB25" s="96"/>
    </row>
    <row r="26" spans="1:28" s="97" customFormat="1" ht="38.25" hidden="1" x14ac:dyDescent="0.25">
      <c r="B26" s="93"/>
      <c r="C26" s="129"/>
      <c r="D26" s="113"/>
      <c r="E26" s="113"/>
      <c r="F26" s="113"/>
      <c r="G26" s="113"/>
      <c r="H26" s="118">
        <f t="shared" si="0"/>
        <v>0</v>
      </c>
      <c r="I26" s="94" t="str">
        <f t="shared" si="11"/>
        <v>Bajo</v>
      </c>
      <c r="J26" s="119">
        <f t="shared" si="12"/>
        <v>1</v>
      </c>
      <c r="K26" s="122" t="s">
        <v>111</v>
      </c>
      <c r="L26" s="120">
        <f>INDEX(Tiempo_Ult_Aud_Calif,MATCH('Priorización A'!K26,Tiempo_Ult_Aud_Def,0))</f>
        <v>3</v>
      </c>
      <c r="M26" s="123" t="s">
        <v>116</v>
      </c>
      <c r="N26" s="121">
        <f t="shared" si="1"/>
        <v>4</v>
      </c>
      <c r="O26" s="123" t="s">
        <v>48</v>
      </c>
      <c r="P26" s="124">
        <f t="shared" si="2"/>
        <v>1</v>
      </c>
      <c r="Q26" s="127" t="s">
        <v>154</v>
      </c>
      <c r="R26" s="124">
        <f t="shared" si="3"/>
        <v>4</v>
      </c>
      <c r="S26" s="123" t="s">
        <v>59</v>
      </c>
      <c r="T26" s="124">
        <f t="shared" si="4"/>
        <v>1</v>
      </c>
      <c r="U26" s="95">
        <f t="shared" si="13"/>
        <v>2.0499999999999998</v>
      </c>
      <c r="V26" s="95" t="str">
        <f t="shared" si="5"/>
        <v>Moderado</v>
      </c>
      <c r="W26" s="124" t="str">
        <f t="shared" si="6"/>
        <v>Cada 3 años</v>
      </c>
      <c r="X26" s="125" t="str">
        <f t="shared" si="7"/>
        <v/>
      </c>
      <c r="Y26" s="125" t="str">
        <f t="shared" si="8"/>
        <v/>
      </c>
      <c r="Z26" s="125">
        <f t="shared" si="9"/>
        <v>0</v>
      </c>
      <c r="AA26" s="125" t="str">
        <f t="shared" si="10"/>
        <v/>
      </c>
      <c r="AB26" s="96"/>
    </row>
    <row r="27" spans="1:28" s="97" customFormat="1" ht="38.25" hidden="1" x14ac:dyDescent="0.25">
      <c r="B27" s="93"/>
      <c r="C27" s="129"/>
      <c r="D27" s="113"/>
      <c r="E27" s="113"/>
      <c r="F27" s="113"/>
      <c r="G27" s="113"/>
      <c r="H27" s="118">
        <f t="shared" si="0"/>
        <v>0</v>
      </c>
      <c r="I27" s="94" t="str">
        <f t="shared" si="11"/>
        <v>Bajo</v>
      </c>
      <c r="J27" s="119">
        <f t="shared" si="12"/>
        <v>1</v>
      </c>
      <c r="K27" s="122" t="s">
        <v>111</v>
      </c>
      <c r="L27" s="120">
        <f>INDEX(Tiempo_Ult_Aud_Calif,MATCH('Priorización A'!K27,Tiempo_Ult_Aud_Def,0))</f>
        <v>3</v>
      </c>
      <c r="M27" s="123" t="s">
        <v>116</v>
      </c>
      <c r="N27" s="121">
        <f t="shared" si="1"/>
        <v>4</v>
      </c>
      <c r="O27" s="123" t="s">
        <v>48</v>
      </c>
      <c r="P27" s="124">
        <f t="shared" si="2"/>
        <v>1</v>
      </c>
      <c r="Q27" s="127" t="s">
        <v>154</v>
      </c>
      <c r="R27" s="124">
        <f t="shared" si="3"/>
        <v>4</v>
      </c>
      <c r="S27" s="123" t="s">
        <v>59</v>
      </c>
      <c r="T27" s="124">
        <f t="shared" si="4"/>
        <v>1</v>
      </c>
      <c r="U27" s="95">
        <f t="shared" si="13"/>
        <v>2.0499999999999998</v>
      </c>
      <c r="V27" s="95" t="str">
        <f t="shared" si="5"/>
        <v>Moderado</v>
      </c>
      <c r="W27" s="124" t="str">
        <f t="shared" si="6"/>
        <v>Cada 3 años</v>
      </c>
      <c r="X27" s="125" t="str">
        <f t="shared" si="7"/>
        <v/>
      </c>
      <c r="Y27" s="125" t="str">
        <f t="shared" si="8"/>
        <v/>
      </c>
      <c r="Z27" s="125">
        <f t="shared" si="9"/>
        <v>0</v>
      </c>
      <c r="AA27" s="125" t="str">
        <f t="shared" si="10"/>
        <v/>
      </c>
      <c r="AB27" s="96"/>
    </row>
    <row r="28" spans="1:28" s="97" customFormat="1" ht="38.25" hidden="1" x14ac:dyDescent="0.25">
      <c r="B28" s="93"/>
      <c r="C28" s="129"/>
      <c r="D28" s="113"/>
      <c r="E28" s="113"/>
      <c r="F28" s="113"/>
      <c r="G28" s="113"/>
      <c r="H28" s="118">
        <f t="shared" si="0"/>
        <v>0</v>
      </c>
      <c r="I28" s="94" t="str">
        <f t="shared" si="11"/>
        <v>Bajo</v>
      </c>
      <c r="J28" s="119">
        <f t="shared" si="12"/>
        <v>1</v>
      </c>
      <c r="K28" s="122" t="s">
        <v>111</v>
      </c>
      <c r="L28" s="120">
        <f>INDEX(Tiempo_Ult_Aud_Calif,MATCH('Priorización A'!K28,Tiempo_Ult_Aud_Def,0))</f>
        <v>3</v>
      </c>
      <c r="M28" s="123" t="s">
        <v>116</v>
      </c>
      <c r="N28" s="121">
        <f t="shared" si="1"/>
        <v>4</v>
      </c>
      <c r="O28" s="123" t="s">
        <v>48</v>
      </c>
      <c r="P28" s="124">
        <f t="shared" si="2"/>
        <v>1</v>
      </c>
      <c r="Q28" s="127" t="s">
        <v>154</v>
      </c>
      <c r="R28" s="124">
        <f t="shared" si="3"/>
        <v>4</v>
      </c>
      <c r="S28" s="123" t="s">
        <v>59</v>
      </c>
      <c r="T28" s="124">
        <f t="shared" si="4"/>
        <v>1</v>
      </c>
      <c r="U28" s="95">
        <f t="shared" si="13"/>
        <v>2.0499999999999998</v>
      </c>
      <c r="V28" s="95" t="str">
        <f t="shared" si="5"/>
        <v>Moderado</v>
      </c>
      <c r="W28" s="124" t="str">
        <f t="shared" si="6"/>
        <v>Cada 3 años</v>
      </c>
      <c r="X28" s="125" t="str">
        <f t="shared" si="7"/>
        <v/>
      </c>
      <c r="Y28" s="125" t="str">
        <f t="shared" si="8"/>
        <v/>
      </c>
      <c r="Z28" s="125">
        <f t="shared" si="9"/>
        <v>0</v>
      </c>
      <c r="AA28" s="125" t="str">
        <f t="shared" si="10"/>
        <v/>
      </c>
      <c r="AB28" s="96"/>
    </row>
    <row r="29" spans="1:28" s="97" customFormat="1" ht="38.25" hidden="1" x14ac:dyDescent="0.25">
      <c r="B29" s="93"/>
      <c r="C29" s="129"/>
      <c r="D29" s="113"/>
      <c r="E29" s="113"/>
      <c r="F29" s="113"/>
      <c r="G29" s="113"/>
      <c r="H29" s="118">
        <f t="shared" si="0"/>
        <v>0</v>
      </c>
      <c r="I29" s="94" t="str">
        <f t="shared" si="11"/>
        <v>Bajo</v>
      </c>
      <c r="J29" s="119">
        <f t="shared" si="12"/>
        <v>1</v>
      </c>
      <c r="K29" s="122" t="s">
        <v>111</v>
      </c>
      <c r="L29" s="120">
        <f>INDEX(Tiempo_Ult_Aud_Calif,MATCH('Priorización A'!K29,Tiempo_Ult_Aud_Def,0))</f>
        <v>3</v>
      </c>
      <c r="M29" s="123" t="s">
        <v>116</v>
      </c>
      <c r="N29" s="121">
        <f t="shared" si="1"/>
        <v>4</v>
      </c>
      <c r="O29" s="123" t="s">
        <v>48</v>
      </c>
      <c r="P29" s="124">
        <f t="shared" si="2"/>
        <v>1</v>
      </c>
      <c r="Q29" s="127" t="s">
        <v>154</v>
      </c>
      <c r="R29" s="124">
        <f t="shared" si="3"/>
        <v>4</v>
      </c>
      <c r="S29" s="123" t="s">
        <v>59</v>
      </c>
      <c r="T29" s="124">
        <f t="shared" si="4"/>
        <v>1</v>
      </c>
      <c r="U29" s="95">
        <f t="shared" si="13"/>
        <v>2.0499999999999998</v>
      </c>
      <c r="V29" s="95" t="str">
        <f t="shared" si="5"/>
        <v>Moderado</v>
      </c>
      <c r="W29" s="124" t="str">
        <f t="shared" si="6"/>
        <v>Cada 3 años</v>
      </c>
      <c r="X29" s="125" t="str">
        <f t="shared" si="7"/>
        <v/>
      </c>
      <c r="Y29" s="125" t="str">
        <f t="shared" si="8"/>
        <v/>
      </c>
      <c r="Z29" s="125">
        <f t="shared" si="9"/>
        <v>0</v>
      </c>
      <c r="AA29" s="125" t="str">
        <f t="shared" si="10"/>
        <v/>
      </c>
      <c r="AB29" s="96"/>
    </row>
    <row r="30" spans="1:28" s="97" customFormat="1" ht="38.25" hidden="1" x14ac:dyDescent="0.25">
      <c r="B30" s="93"/>
      <c r="C30" s="129"/>
      <c r="D30" s="113"/>
      <c r="E30" s="113"/>
      <c r="F30" s="113"/>
      <c r="G30" s="113"/>
      <c r="H30" s="118">
        <f t="shared" si="0"/>
        <v>0</v>
      </c>
      <c r="I30" s="94" t="str">
        <f t="shared" si="11"/>
        <v>Bajo</v>
      </c>
      <c r="J30" s="119">
        <f t="shared" si="12"/>
        <v>1</v>
      </c>
      <c r="K30" s="122" t="s">
        <v>111</v>
      </c>
      <c r="L30" s="120">
        <f>INDEX(Tiempo_Ult_Aud_Calif,MATCH('Priorización A'!K30,Tiempo_Ult_Aud_Def,0))</f>
        <v>3</v>
      </c>
      <c r="M30" s="123" t="s">
        <v>116</v>
      </c>
      <c r="N30" s="121">
        <f t="shared" si="1"/>
        <v>4</v>
      </c>
      <c r="O30" s="123" t="s">
        <v>48</v>
      </c>
      <c r="P30" s="124">
        <f t="shared" si="2"/>
        <v>1</v>
      </c>
      <c r="Q30" s="127" t="s">
        <v>154</v>
      </c>
      <c r="R30" s="124">
        <f t="shared" si="3"/>
        <v>4</v>
      </c>
      <c r="S30" s="123" t="s">
        <v>56</v>
      </c>
      <c r="T30" s="124">
        <f t="shared" si="4"/>
        <v>4</v>
      </c>
      <c r="U30" s="95">
        <f t="shared" si="13"/>
        <v>2.5299999999999998</v>
      </c>
      <c r="V30" s="95" t="str">
        <f t="shared" si="5"/>
        <v>Moderado</v>
      </c>
      <c r="W30" s="124" t="str">
        <f t="shared" si="6"/>
        <v>Cada 3 años</v>
      </c>
      <c r="X30" s="125" t="str">
        <f t="shared" si="7"/>
        <v/>
      </c>
      <c r="Y30" s="125" t="str">
        <f t="shared" si="8"/>
        <v/>
      </c>
      <c r="Z30" s="125">
        <f t="shared" si="9"/>
        <v>0</v>
      </c>
      <c r="AA30" s="125" t="str">
        <f t="shared" si="10"/>
        <v/>
      </c>
      <c r="AB30" s="96"/>
    </row>
    <row r="31" spans="1:28" s="97" customFormat="1" ht="38.25" hidden="1" x14ac:dyDescent="0.25">
      <c r="B31" s="93"/>
      <c r="C31" s="129"/>
      <c r="D31" s="113"/>
      <c r="E31" s="113"/>
      <c r="F31" s="113"/>
      <c r="G31" s="113"/>
      <c r="H31" s="118">
        <f t="shared" si="0"/>
        <v>0</v>
      </c>
      <c r="I31" s="94" t="str">
        <f t="shared" si="11"/>
        <v>Bajo</v>
      </c>
      <c r="J31" s="119">
        <f t="shared" si="12"/>
        <v>1</v>
      </c>
      <c r="K31" s="122" t="s">
        <v>111</v>
      </c>
      <c r="L31" s="120">
        <f>INDEX(Tiempo_Ult_Aud_Calif,MATCH('Priorización A'!K31,Tiempo_Ult_Aud_Def,0))</f>
        <v>3</v>
      </c>
      <c r="M31" s="123" t="s">
        <v>116</v>
      </c>
      <c r="N31" s="121">
        <f t="shared" si="1"/>
        <v>4</v>
      </c>
      <c r="O31" s="123" t="s">
        <v>48</v>
      </c>
      <c r="P31" s="124">
        <f t="shared" si="2"/>
        <v>1</v>
      </c>
      <c r="Q31" s="127" t="s">
        <v>154</v>
      </c>
      <c r="R31" s="124">
        <f t="shared" si="3"/>
        <v>4</v>
      </c>
      <c r="S31" s="123" t="s">
        <v>56</v>
      </c>
      <c r="T31" s="124">
        <f t="shared" si="4"/>
        <v>4</v>
      </c>
      <c r="U31" s="95">
        <f t="shared" si="13"/>
        <v>2.5299999999999998</v>
      </c>
      <c r="V31" s="95" t="str">
        <f t="shared" si="5"/>
        <v>Moderado</v>
      </c>
      <c r="W31" s="124" t="str">
        <f t="shared" si="6"/>
        <v>Cada 3 años</v>
      </c>
      <c r="X31" s="125" t="str">
        <f t="shared" si="7"/>
        <v/>
      </c>
      <c r="Y31" s="125" t="str">
        <f t="shared" si="8"/>
        <v/>
      </c>
      <c r="Z31" s="125">
        <f t="shared" si="9"/>
        <v>0</v>
      </c>
      <c r="AA31" s="125" t="str">
        <f t="shared" si="10"/>
        <v/>
      </c>
      <c r="AB31" s="96"/>
    </row>
    <row r="32" spans="1:28" s="97" customFormat="1" ht="38.25" hidden="1" x14ac:dyDescent="0.25">
      <c r="B32" s="93"/>
      <c r="C32" s="129"/>
      <c r="D32" s="113"/>
      <c r="E32" s="113"/>
      <c r="F32" s="113"/>
      <c r="G32" s="113"/>
      <c r="H32" s="118">
        <f t="shared" si="0"/>
        <v>0</v>
      </c>
      <c r="I32" s="94" t="str">
        <f t="shared" si="11"/>
        <v>Bajo</v>
      </c>
      <c r="J32" s="119">
        <f t="shared" si="12"/>
        <v>1</v>
      </c>
      <c r="K32" s="122" t="s">
        <v>111</v>
      </c>
      <c r="L32" s="120">
        <f>INDEX(Tiempo_Ult_Aud_Calif,MATCH('Priorización A'!K32,Tiempo_Ult_Aud_Def,0))</f>
        <v>3</v>
      </c>
      <c r="M32" s="123" t="s">
        <v>116</v>
      </c>
      <c r="N32" s="121">
        <f t="shared" si="1"/>
        <v>4</v>
      </c>
      <c r="O32" s="123" t="s">
        <v>48</v>
      </c>
      <c r="P32" s="124">
        <f t="shared" si="2"/>
        <v>1</v>
      </c>
      <c r="Q32" s="127" t="s">
        <v>154</v>
      </c>
      <c r="R32" s="124">
        <f t="shared" si="3"/>
        <v>4</v>
      </c>
      <c r="S32" s="123" t="s">
        <v>56</v>
      </c>
      <c r="T32" s="124">
        <f t="shared" si="4"/>
        <v>4</v>
      </c>
      <c r="U32" s="95">
        <f t="shared" si="13"/>
        <v>2.5299999999999998</v>
      </c>
      <c r="V32" s="95" t="str">
        <f t="shared" si="5"/>
        <v>Moderado</v>
      </c>
      <c r="W32" s="124" t="str">
        <f t="shared" si="6"/>
        <v>Cada 3 años</v>
      </c>
      <c r="X32" s="125" t="str">
        <f t="shared" si="7"/>
        <v/>
      </c>
      <c r="Y32" s="125" t="str">
        <f t="shared" si="8"/>
        <v/>
      </c>
      <c r="Z32" s="125">
        <f t="shared" si="9"/>
        <v>0</v>
      </c>
      <c r="AA32" s="125" t="str">
        <f t="shared" si="10"/>
        <v/>
      </c>
      <c r="AB32" s="96"/>
    </row>
    <row r="33" spans="2:28" s="97" customFormat="1" ht="38.25" hidden="1" x14ac:dyDescent="0.25">
      <c r="B33" s="93"/>
      <c r="C33" s="129"/>
      <c r="D33" s="113"/>
      <c r="E33" s="113"/>
      <c r="F33" s="113"/>
      <c r="G33" s="113"/>
      <c r="H33" s="118">
        <f t="shared" si="0"/>
        <v>0</v>
      </c>
      <c r="I33" s="94" t="str">
        <f t="shared" si="11"/>
        <v>Bajo</v>
      </c>
      <c r="J33" s="119">
        <f t="shared" si="12"/>
        <v>1</v>
      </c>
      <c r="K33" s="122" t="s">
        <v>111</v>
      </c>
      <c r="L33" s="120">
        <f>INDEX(Tiempo_Ult_Aud_Calif,MATCH('Priorización A'!K33,Tiempo_Ult_Aud_Def,0))</f>
        <v>3</v>
      </c>
      <c r="M33" s="123" t="s">
        <v>116</v>
      </c>
      <c r="N33" s="121">
        <f t="shared" si="1"/>
        <v>4</v>
      </c>
      <c r="O33" s="123" t="s">
        <v>48</v>
      </c>
      <c r="P33" s="124">
        <f t="shared" si="2"/>
        <v>1</v>
      </c>
      <c r="Q33" s="127" t="s">
        <v>154</v>
      </c>
      <c r="R33" s="124">
        <f t="shared" si="3"/>
        <v>4</v>
      </c>
      <c r="S33" s="123" t="s">
        <v>56</v>
      </c>
      <c r="T33" s="124">
        <f t="shared" si="4"/>
        <v>4</v>
      </c>
      <c r="U33" s="95">
        <f t="shared" si="13"/>
        <v>2.5299999999999998</v>
      </c>
      <c r="V33" s="95" t="str">
        <f t="shared" si="5"/>
        <v>Moderado</v>
      </c>
      <c r="W33" s="124" t="str">
        <f t="shared" si="6"/>
        <v>Cada 3 años</v>
      </c>
      <c r="X33" s="125" t="str">
        <f t="shared" si="7"/>
        <v/>
      </c>
      <c r="Y33" s="125" t="str">
        <f t="shared" si="8"/>
        <v/>
      </c>
      <c r="Z33" s="125">
        <f t="shared" si="9"/>
        <v>0</v>
      </c>
      <c r="AA33" s="125" t="str">
        <f t="shared" si="10"/>
        <v/>
      </c>
      <c r="AB33" s="96"/>
    </row>
    <row r="34" spans="2:28" s="100" customFormat="1" ht="38.25" hidden="1" x14ac:dyDescent="0.25">
      <c r="B34" s="98"/>
      <c r="C34" s="129"/>
      <c r="D34" s="113"/>
      <c r="E34" s="113"/>
      <c r="F34" s="113"/>
      <c r="G34" s="113"/>
      <c r="H34" s="118">
        <f t="shared" si="0"/>
        <v>0</v>
      </c>
      <c r="I34" s="94" t="str">
        <f t="shared" si="11"/>
        <v>Bajo</v>
      </c>
      <c r="J34" s="119">
        <f t="shared" si="12"/>
        <v>1</v>
      </c>
      <c r="K34" s="122" t="s">
        <v>111</v>
      </c>
      <c r="L34" s="120">
        <f>INDEX(Tiempo_Ult_Aud_Calif,MATCH('Priorización A'!K34,Tiempo_Ult_Aud_Def,0))</f>
        <v>3</v>
      </c>
      <c r="M34" s="123" t="s">
        <v>116</v>
      </c>
      <c r="N34" s="121">
        <f t="shared" si="1"/>
        <v>4</v>
      </c>
      <c r="O34" s="123" t="s">
        <v>48</v>
      </c>
      <c r="P34" s="124">
        <f t="shared" si="2"/>
        <v>1</v>
      </c>
      <c r="Q34" s="127" t="s">
        <v>154</v>
      </c>
      <c r="R34" s="124">
        <f t="shared" si="3"/>
        <v>4</v>
      </c>
      <c r="S34" s="123" t="s">
        <v>56</v>
      </c>
      <c r="T34" s="124">
        <f t="shared" si="4"/>
        <v>4</v>
      </c>
      <c r="U34" s="95">
        <f t="shared" si="13"/>
        <v>2.5299999999999998</v>
      </c>
      <c r="V34" s="95" t="str">
        <f t="shared" si="5"/>
        <v>Moderado</v>
      </c>
      <c r="W34" s="124" t="str">
        <f t="shared" si="6"/>
        <v>Cada 3 años</v>
      </c>
      <c r="X34" s="125" t="str">
        <f t="shared" si="7"/>
        <v/>
      </c>
      <c r="Y34" s="125" t="str">
        <f t="shared" si="8"/>
        <v/>
      </c>
      <c r="Z34" s="125">
        <f t="shared" si="9"/>
        <v>0</v>
      </c>
      <c r="AA34" s="125" t="str">
        <f t="shared" si="10"/>
        <v/>
      </c>
      <c r="AB34" s="99"/>
    </row>
    <row r="35" spans="2:28" s="100" customFormat="1" ht="38.25" hidden="1" x14ac:dyDescent="0.25">
      <c r="B35" s="98"/>
      <c r="C35" s="129"/>
      <c r="D35" s="113"/>
      <c r="E35" s="113"/>
      <c r="F35" s="113"/>
      <c r="G35" s="113"/>
      <c r="H35" s="118">
        <f t="shared" si="0"/>
        <v>0</v>
      </c>
      <c r="I35" s="94" t="str">
        <f t="shared" si="11"/>
        <v>Bajo</v>
      </c>
      <c r="J35" s="119">
        <f t="shared" si="12"/>
        <v>1</v>
      </c>
      <c r="K35" s="122" t="s">
        <v>111</v>
      </c>
      <c r="L35" s="120">
        <f>INDEX(Tiempo_Ult_Aud_Calif,MATCH('Priorización A'!K35,Tiempo_Ult_Aud_Def,0))</f>
        <v>3</v>
      </c>
      <c r="M35" s="123" t="s">
        <v>116</v>
      </c>
      <c r="N35" s="121">
        <f t="shared" si="1"/>
        <v>4</v>
      </c>
      <c r="O35" s="123" t="s">
        <v>48</v>
      </c>
      <c r="P35" s="124">
        <f t="shared" si="2"/>
        <v>1</v>
      </c>
      <c r="Q35" s="127" t="s">
        <v>154</v>
      </c>
      <c r="R35" s="124">
        <f t="shared" si="3"/>
        <v>4</v>
      </c>
      <c r="S35" s="123" t="s">
        <v>56</v>
      </c>
      <c r="T35" s="124">
        <f t="shared" si="4"/>
        <v>4</v>
      </c>
      <c r="U35" s="95">
        <f t="shared" si="13"/>
        <v>2.5299999999999998</v>
      </c>
      <c r="V35" s="95" t="str">
        <f t="shared" si="5"/>
        <v>Moderado</v>
      </c>
      <c r="W35" s="124" t="str">
        <f t="shared" si="6"/>
        <v>Cada 3 años</v>
      </c>
      <c r="X35" s="125" t="str">
        <f t="shared" si="7"/>
        <v/>
      </c>
      <c r="Y35" s="125" t="str">
        <f t="shared" si="8"/>
        <v/>
      </c>
      <c r="Z35" s="125">
        <f t="shared" si="9"/>
        <v>0</v>
      </c>
      <c r="AA35" s="125" t="str">
        <f t="shared" si="10"/>
        <v/>
      </c>
      <c r="AB35" s="99"/>
    </row>
    <row r="36" spans="2:28" s="100" customFormat="1" ht="46.5" hidden="1" customHeight="1" x14ac:dyDescent="0.25">
      <c r="B36" s="98"/>
      <c r="C36" s="129"/>
      <c r="D36" s="113"/>
      <c r="E36" s="113"/>
      <c r="F36" s="113"/>
      <c r="G36" s="113"/>
      <c r="H36" s="118">
        <f t="shared" si="0"/>
        <v>0</v>
      </c>
      <c r="I36" s="94" t="str">
        <f t="shared" si="11"/>
        <v>Bajo</v>
      </c>
      <c r="J36" s="119">
        <f t="shared" si="12"/>
        <v>1</v>
      </c>
      <c r="K36" s="122" t="s">
        <v>111</v>
      </c>
      <c r="L36" s="120">
        <f>INDEX(Tiempo_Ult_Aud_Calif,MATCH('Priorización A'!K36,Tiempo_Ult_Aud_Def,0))</f>
        <v>3</v>
      </c>
      <c r="M36" s="123" t="s">
        <v>116</v>
      </c>
      <c r="N36" s="121">
        <f t="shared" si="1"/>
        <v>4</v>
      </c>
      <c r="O36" s="123" t="s">
        <v>48</v>
      </c>
      <c r="P36" s="124">
        <f t="shared" si="2"/>
        <v>1</v>
      </c>
      <c r="Q36" s="127" t="s">
        <v>154</v>
      </c>
      <c r="R36" s="124">
        <f t="shared" si="3"/>
        <v>4</v>
      </c>
      <c r="S36" s="123" t="s">
        <v>56</v>
      </c>
      <c r="T36" s="124">
        <f t="shared" si="4"/>
        <v>4</v>
      </c>
      <c r="U36" s="95">
        <f t="shared" si="13"/>
        <v>2.5299999999999998</v>
      </c>
      <c r="V36" s="95" t="str">
        <f t="shared" si="5"/>
        <v>Moderado</v>
      </c>
      <c r="W36" s="124" t="str">
        <f t="shared" si="6"/>
        <v>Cada 3 años</v>
      </c>
      <c r="X36" s="125" t="str">
        <f t="shared" si="7"/>
        <v/>
      </c>
      <c r="Y36" s="125" t="str">
        <f t="shared" si="8"/>
        <v/>
      </c>
      <c r="Z36" s="125">
        <f t="shared" si="9"/>
        <v>0</v>
      </c>
      <c r="AA36" s="125" t="str">
        <f t="shared" si="10"/>
        <v/>
      </c>
      <c r="AB36" s="99"/>
    </row>
    <row r="37" spans="2:28" s="100" customFormat="1" ht="38.25" hidden="1" x14ac:dyDescent="0.25">
      <c r="B37" s="98"/>
      <c r="C37" s="129"/>
      <c r="D37" s="113"/>
      <c r="E37" s="113"/>
      <c r="F37" s="113"/>
      <c r="G37" s="113"/>
      <c r="H37" s="118">
        <f t="shared" si="0"/>
        <v>0</v>
      </c>
      <c r="I37" s="94" t="str">
        <f t="shared" si="11"/>
        <v>Bajo</v>
      </c>
      <c r="J37" s="119">
        <f t="shared" si="12"/>
        <v>1</v>
      </c>
      <c r="K37" s="122" t="s">
        <v>111</v>
      </c>
      <c r="L37" s="120">
        <f>INDEX(Tiempo_Ult_Aud_Calif,MATCH('Priorización A'!K37,Tiempo_Ult_Aud_Def,0))</f>
        <v>3</v>
      </c>
      <c r="M37" s="123" t="s">
        <v>116</v>
      </c>
      <c r="N37" s="121">
        <f t="shared" si="1"/>
        <v>4</v>
      </c>
      <c r="O37" s="123" t="s">
        <v>48</v>
      </c>
      <c r="P37" s="124">
        <f t="shared" si="2"/>
        <v>1</v>
      </c>
      <c r="Q37" s="127" t="s">
        <v>154</v>
      </c>
      <c r="R37" s="124">
        <f t="shared" si="3"/>
        <v>4</v>
      </c>
      <c r="S37" s="123" t="s">
        <v>56</v>
      </c>
      <c r="T37" s="124">
        <f t="shared" si="4"/>
        <v>4</v>
      </c>
      <c r="U37" s="95">
        <f t="shared" si="13"/>
        <v>2.5299999999999998</v>
      </c>
      <c r="V37" s="95" t="str">
        <f t="shared" si="5"/>
        <v>Moderado</v>
      </c>
      <c r="W37" s="124" t="str">
        <f t="shared" si="6"/>
        <v>Cada 3 años</v>
      </c>
      <c r="X37" s="125" t="str">
        <f t="shared" si="7"/>
        <v/>
      </c>
      <c r="Y37" s="125" t="str">
        <f t="shared" si="8"/>
        <v/>
      </c>
      <c r="Z37" s="125">
        <f t="shared" si="9"/>
        <v>0</v>
      </c>
      <c r="AA37" s="125" t="str">
        <f t="shared" si="10"/>
        <v/>
      </c>
      <c r="AB37" s="99"/>
    </row>
    <row r="38" spans="2:28" s="100" customFormat="1" ht="38.25" hidden="1" x14ac:dyDescent="0.25">
      <c r="B38" s="98"/>
      <c r="C38" s="129"/>
      <c r="D38" s="113"/>
      <c r="E38" s="113"/>
      <c r="F38" s="113"/>
      <c r="G38" s="113"/>
      <c r="H38" s="118">
        <f t="shared" si="0"/>
        <v>0</v>
      </c>
      <c r="I38" s="94" t="str">
        <f t="shared" si="11"/>
        <v>Bajo</v>
      </c>
      <c r="J38" s="119">
        <f t="shared" si="12"/>
        <v>1</v>
      </c>
      <c r="K38" s="122" t="s">
        <v>111</v>
      </c>
      <c r="L38" s="120">
        <f>INDEX(Tiempo_Ult_Aud_Calif,MATCH('Priorización A'!K38,Tiempo_Ult_Aud_Def,0))</f>
        <v>3</v>
      </c>
      <c r="M38" s="123" t="s">
        <v>116</v>
      </c>
      <c r="N38" s="121">
        <f t="shared" si="1"/>
        <v>4</v>
      </c>
      <c r="O38" s="123" t="s">
        <v>48</v>
      </c>
      <c r="P38" s="124">
        <f t="shared" si="2"/>
        <v>1</v>
      </c>
      <c r="Q38" s="127" t="s">
        <v>154</v>
      </c>
      <c r="R38" s="124">
        <f t="shared" si="3"/>
        <v>4</v>
      </c>
      <c r="S38" s="123" t="s">
        <v>56</v>
      </c>
      <c r="T38" s="124">
        <f t="shared" si="4"/>
        <v>4</v>
      </c>
      <c r="U38" s="95">
        <f t="shared" si="13"/>
        <v>2.5299999999999998</v>
      </c>
      <c r="V38" s="95" t="str">
        <f t="shared" si="5"/>
        <v>Moderado</v>
      </c>
      <c r="W38" s="124" t="str">
        <f t="shared" si="6"/>
        <v>Cada 3 años</v>
      </c>
      <c r="X38" s="125" t="str">
        <f t="shared" si="7"/>
        <v/>
      </c>
      <c r="Y38" s="125" t="str">
        <f t="shared" si="8"/>
        <v/>
      </c>
      <c r="Z38" s="125">
        <f t="shared" si="9"/>
        <v>0</v>
      </c>
      <c r="AA38" s="125" t="str">
        <f t="shared" si="10"/>
        <v/>
      </c>
      <c r="AB38" s="99"/>
    </row>
    <row r="39" spans="2:28" s="100" customFormat="1" ht="38.25" hidden="1" x14ac:dyDescent="0.25">
      <c r="B39" s="98"/>
      <c r="C39" s="129"/>
      <c r="D39" s="113"/>
      <c r="E39" s="113"/>
      <c r="F39" s="113"/>
      <c r="G39" s="113"/>
      <c r="H39" s="118">
        <f t="shared" si="0"/>
        <v>0</v>
      </c>
      <c r="I39" s="94" t="str">
        <f t="shared" si="11"/>
        <v>Bajo</v>
      </c>
      <c r="J39" s="119">
        <f t="shared" si="12"/>
        <v>1</v>
      </c>
      <c r="K39" s="122" t="s">
        <v>111</v>
      </c>
      <c r="L39" s="120">
        <f>INDEX(Tiempo_Ult_Aud_Calif,MATCH('Priorización A'!K39,Tiempo_Ult_Aud_Def,0))</f>
        <v>3</v>
      </c>
      <c r="M39" s="123" t="s">
        <v>116</v>
      </c>
      <c r="N39" s="121">
        <f t="shared" ref="N39:N65" si="14">INDEX(Nivel_Directivo_Calif,MATCH(M39,Nivel_Directivo_Def,0))</f>
        <v>4</v>
      </c>
      <c r="O39" s="123" t="s">
        <v>48</v>
      </c>
      <c r="P39" s="124">
        <f t="shared" si="2"/>
        <v>1</v>
      </c>
      <c r="Q39" s="127" t="s">
        <v>154</v>
      </c>
      <c r="R39" s="124">
        <f t="shared" si="3"/>
        <v>4</v>
      </c>
      <c r="S39" s="123" t="s">
        <v>56</v>
      </c>
      <c r="T39" s="124">
        <f t="shared" si="4"/>
        <v>4</v>
      </c>
      <c r="U39" s="95">
        <f t="shared" si="13"/>
        <v>2.5299999999999998</v>
      </c>
      <c r="V39" s="95" t="str">
        <f t="shared" si="5"/>
        <v>Moderado</v>
      </c>
      <c r="W39" s="124" t="str">
        <f t="shared" si="6"/>
        <v>Cada 3 años</v>
      </c>
      <c r="X39" s="125" t="str">
        <f t="shared" si="7"/>
        <v/>
      </c>
      <c r="Y39" s="125" t="str">
        <f t="shared" si="8"/>
        <v/>
      </c>
      <c r="Z39" s="125">
        <f t="shared" si="9"/>
        <v>0</v>
      </c>
      <c r="AA39" s="125" t="str">
        <f t="shared" si="10"/>
        <v/>
      </c>
      <c r="AB39" s="99"/>
    </row>
    <row r="40" spans="2:28" s="100" customFormat="1" ht="38.25" hidden="1" x14ac:dyDescent="0.25">
      <c r="B40" s="98"/>
      <c r="C40" s="129"/>
      <c r="D40" s="113"/>
      <c r="E40" s="113"/>
      <c r="F40" s="113"/>
      <c r="G40" s="113"/>
      <c r="H40" s="118">
        <f t="shared" si="0"/>
        <v>0</v>
      </c>
      <c r="I40" s="94" t="str">
        <f t="shared" si="11"/>
        <v>Bajo</v>
      </c>
      <c r="J40" s="119">
        <f t="shared" si="12"/>
        <v>1</v>
      </c>
      <c r="K40" s="122" t="s">
        <v>111</v>
      </c>
      <c r="L40" s="120">
        <f>INDEX(Tiempo_Ult_Aud_Calif,MATCH('Priorización A'!K40,Tiempo_Ult_Aud_Def,0))</f>
        <v>3</v>
      </c>
      <c r="M40" s="123" t="s">
        <v>116</v>
      </c>
      <c r="N40" s="121">
        <f t="shared" si="14"/>
        <v>4</v>
      </c>
      <c r="O40" s="123" t="s">
        <v>48</v>
      </c>
      <c r="P40" s="124">
        <f t="shared" si="2"/>
        <v>1</v>
      </c>
      <c r="Q40" s="127" t="s">
        <v>154</v>
      </c>
      <c r="R40" s="124">
        <f t="shared" si="3"/>
        <v>4</v>
      </c>
      <c r="S40" s="123" t="s">
        <v>56</v>
      </c>
      <c r="T40" s="124">
        <f t="shared" si="4"/>
        <v>4</v>
      </c>
      <c r="U40" s="95">
        <f t="shared" si="13"/>
        <v>2.5299999999999998</v>
      </c>
      <c r="V40" s="95" t="str">
        <f t="shared" si="5"/>
        <v>Moderado</v>
      </c>
      <c r="W40" s="124" t="str">
        <f t="shared" si="6"/>
        <v>Cada 3 años</v>
      </c>
      <c r="X40" s="125" t="str">
        <f t="shared" si="7"/>
        <v/>
      </c>
      <c r="Y40" s="125" t="str">
        <f t="shared" si="8"/>
        <v/>
      </c>
      <c r="Z40" s="125">
        <f t="shared" si="9"/>
        <v>0</v>
      </c>
      <c r="AA40" s="125" t="str">
        <f t="shared" si="10"/>
        <v/>
      </c>
      <c r="AB40" s="99"/>
    </row>
    <row r="41" spans="2:28" s="100" customFormat="1" ht="15" hidden="1" customHeight="1" x14ac:dyDescent="0.25">
      <c r="B41" s="98"/>
      <c r="C41" s="129"/>
      <c r="D41" s="113"/>
      <c r="E41" s="113"/>
      <c r="F41" s="113"/>
      <c r="G41" s="113"/>
      <c r="H41" s="118">
        <f t="shared" si="0"/>
        <v>0</v>
      </c>
      <c r="I41" s="94" t="str">
        <f t="shared" si="11"/>
        <v>Bajo</v>
      </c>
      <c r="J41" s="119">
        <f t="shared" si="12"/>
        <v>1</v>
      </c>
      <c r="K41" s="122" t="s">
        <v>111</v>
      </c>
      <c r="L41" s="120">
        <f>INDEX(Tiempo_Ult_Aud_Calif,MATCH('Priorización A'!K41,Tiempo_Ult_Aud_Def,0))</f>
        <v>3</v>
      </c>
      <c r="M41" s="123" t="s">
        <v>116</v>
      </c>
      <c r="N41" s="121">
        <f t="shared" si="14"/>
        <v>4</v>
      </c>
      <c r="O41" s="123" t="s">
        <v>48</v>
      </c>
      <c r="P41" s="124">
        <f t="shared" si="2"/>
        <v>1</v>
      </c>
      <c r="Q41" s="127" t="s">
        <v>154</v>
      </c>
      <c r="R41" s="124">
        <f t="shared" si="3"/>
        <v>4</v>
      </c>
      <c r="S41" s="123" t="s">
        <v>56</v>
      </c>
      <c r="T41" s="124">
        <f t="shared" si="4"/>
        <v>4</v>
      </c>
      <c r="U41" s="95">
        <f t="shared" si="13"/>
        <v>2.5299999999999998</v>
      </c>
      <c r="V41" s="95" t="str">
        <f t="shared" si="5"/>
        <v>Moderado</v>
      </c>
      <c r="W41" s="124" t="str">
        <f t="shared" si="6"/>
        <v>Cada 3 años</v>
      </c>
      <c r="X41" s="125" t="str">
        <f t="shared" si="7"/>
        <v/>
      </c>
      <c r="Y41" s="125" t="str">
        <f t="shared" si="8"/>
        <v/>
      </c>
      <c r="Z41" s="125">
        <f t="shared" si="9"/>
        <v>0</v>
      </c>
      <c r="AA41" s="125" t="str">
        <f t="shared" si="10"/>
        <v/>
      </c>
      <c r="AB41" s="99"/>
    </row>
    <row r="42" spans="2:28" s="100" customFormat="1" ht="15" hidden="1" customHeight="1" x14ac:dyDescent="0.25">
      <c r="B42" s="98"/>
      <c r="C42" s="129"/>
      <c r="D42" s="113"/>
      <c r="E42" s="113"/>
      <c r="F42" s="113"/>
      <c r="G42" s="113"/>
      <c r="H42" s="118">
        <f t="shared" si="0"/>
        <v>0</v>
      </c>
      <c r="I42" s="94" t="str">
        <f t="shared" si="11"/>
        <v>Bajo</v>
      </c>
      <c r="J42" s="119">
        <f t="shared" si="12"/>
        <v>1</v>
      </c>
      <c r="K42" s="122" t="s">
        <v>111</v>
      </c>
      <c r="L42" s="120">
        <f>INDEX(Tiempo_Ult_Aud_Calif,MATCH('Priorización A'!K42,Tiempo_Ult_Aud_Def,0))</f>
        <v>3</v>
      </c>
      <c r="M42" s="123" t="s">
        <v>116</v>
      </c>
      <c r="N42" s="121">
        <f t="shared" si="14"/>
        <v>4</v>
      </c>
      <c r="O42" s="123" t="s">
        <v>48</v>
      </c>
      <c r="P42" s="124">
        <f t="shared" si="2"/>
        <v>1</v>
      </c>
      <c r="Q42" s="127" t="s">
        <v>154</v>
      </c>
      <c r="R42" s="124">
        <f t="shared" si="3"/>
        <v>4</v>
      </c>
      <c r="S42" s="123" t="s">
        <v>56</v>
      </c>
      <c r="T42" s="124">
        <f t="shared" si="4"/>
        <v>4</v>
      </c>
      <c r="U42" s="95">
        <f t="shared" si="13"/>
        <v>2.5299999999999998</v>
      </c>
      <c r="V42" s="95" t="str">
        <f t="shared" si="5"/>
        <v>Moderado</v>
      </c>
      <c r="W42" s="124" t="str">
        <f t="shared" si="6"/>
        <v>Cada 3 años</v>
      </c>
      <c r="X42" s="125" t="str">
        <f t="shared" si="7"/>
        <v/>
      </c>
      <c r="Y42" s="125" t="str">
        <f t="shared" si="8"/>
        <v/>
      </c>
      <c r="Z42" s="125">
        <f t="shared" si="9"/>
        <v>0</v>
      </c>
      <c r="AA42" s="125" t="str">
        <f t="shared" si="10"/>
        <v/>
      </c>
      <c r="AB42" s="99"/>
    </row>
    <row r="43" spans="2:28" s="100" customFormat="1" ht="29.25" hidden="1" customHeight="1" x14ac:dyDescent="0.25">
      <c r="B43" s="98"/>
      <c r="C43" s="129"/>
      <c r="D43" s="113"/>
      <c r="E43" s="113"/>
      <c r="F43" s="113"/>
      <c r="G43" s="113"/>
      <c r="H43" s="118">
        <f t="shared" si="0"/>
        <v>0</v>
      </c>
      <c r="I43" s="94" t="str">
        <f t="shared" si="11"/>
        <v>Bajo</v>
      </c>
      <c r="J43" s="119">
        <f t="shared" si="12"/>
        <v>1</v>
      </c>
      <c r="K43" s="122" t="s">
        <v>111</v>
      </c>
      <c r="L43" s="120">
        <f>INDEX(Tiempo_Ult_Aud_Calif,MATCH('Priorización A'!K43,Tiempo_Ult_Aud_Def,0))</f>
        <v>3</v>
      </c>
      <c r="M43" s="123" t="s">
        <v>116</v>
      </c>
      <c r="N43" s="121">
        <f t="shared" si="14"/>
        <v>4</v>
      </c>
      <c r="O43" s="123" t="s">
        <v>48</v>
      </c>
      <c r="P43" s="124">
        <f t="shared" si="2"/>
        <v>1</v>
      </c>
      <c r="Q43" s="127" t="s">
        <v>154</v>
      </c>
      <c r="R43" s="124">
        <f t="shared" si="3"/>
        <v>4</v>
      </c>
      <c r="S43" s="123" t="s">
        <v>56</v>
      </c>
      <c r="T43" s="124">
        <f t="shared" si="4"/>
        <v>4</v>
      </c>
      <c r="U43" s="95">
        <f t="shared" si="13"/>
        <v>2.5299999999999998</v>
      </c>
      <c r="V43" s="95" t="str">
        <f t="shared" si="5"/>
        <v>Moderado</v>
      </c>
      <c r="W43" s="124" t="str">
        <f t="shared" si="6"/>
        <v>Cada 3 años</v>
      </c>
      <c r="X43" s="125" t="str">
        <f t="shared" si="7"/>
        <v/>
      </c>
      <c r="Y43" s="125" t="str">
        <f t="shared" si="8"/>
        <v/>
      </c>
      <c r="Z43" s="125">
        <f t="shared" si="9"/>
        <v>0</v>
      </c>
      <c r="AA43" s="125" t="str">
        <f t="shared" si="10"/>
        <v/>
      </c>
      <c r="AB43" s="99"/>
    </row>
    <row r="44" spans="2:28" s="100" customFormat="1" ht="38.25" hidden="1" x14ac:dyDescent="0.25">
      <c r="B44" s="98"/>
      <c r="C44" s="129"/>
      <c r="D44" s="113"/>
      <c r="E44" s="113"/>
      <c r="F44" s="113"/>
      <c r="G44" s="113"/>
      <c r="H44" s="118">
        <f t="shared" si="0"/>
        <v>0</v>
      </c>
      <c r="I44" s="94" t="str">
        <f t="shared" si="11"/>
        <v>Bajo</v>
      </c>
      <c r="J44" s="119">
        <f t="shared" si="12"/>
        <v>1</v>
      </c>
      <c r="K44" s="122" t="s">
        <v>111</v>
      </c>
      <c r="L44" s="120">
        <f>INDEX(Tiempo_Ult_Aud_Calif,MATCH('Priorización A'!K44,Tiempo_Ult_Aud_Def,0))</f>
        <v>3</v>
      </c>
      <c r="M44" s="123" t="s">
        <v>116</v>
      </c>
      <c r="N44" s="121">
        <f t="shared" si="14"/>
        <v>4</v>
      </c>
      <c r="O44" s="123" t="s">
        <v>48</v>
      </c>
      <c r="P44" s="124">
        <f t="shared" si="2"/>
        <v>1</v>
      </c>
      <c r="Q44" s="127" t="s">
        <v>154</v>
      </c>
      <c r="R44" s="124">
        <f t="shared" si="3"/>
        <v>4</v>
      </c>
      <c r="S44" s="123" t="s">
        <v>56</v>
      </c>
      <c r="T44" s="124">
        <f t="shared" si="4"/>
        <v>4</v>
      </c>
      <c r="U44" s="95">
        <f t="shared" si="13"/>
        <v>2.5299999999999998</v>
      </c>
      <c r="V44" s="95" t="str">
        <f t="shared" si="5"/>
        <v>Moderado</v>
      </c>
      <c r="W44" s="124" t="str">
        <f t="shared" si="6"/>
        <v>Cada 3 años</v>
      </c>
      <c r="X44" s="125" t="str">
        <f t="shared" si="7"/>
        <v/>
      </c>
      <c r="Y44" s="125" t="str">
        <f t="shared" si="8"/>
        <v/>
      </c>
      <c r="Z44" s="125">
        <f t="shared" si="9"/>
        <v>0</v>
      </c>
      <c r="AA44" s="125" t="str">
        <f t="shared" si="10"/>
        <v/>
      </c>
      <c r="AB44" s="99"/>
    </row>
    <row r="45" spans="2:28" s="100" customFormat="1" ht="38.25" hidden="1" x14ac:dyDescent="0.25">
      <c r="B45" s="98"/>
      <c r="C45" s="129"/>
      <c r="D45" s="113"/>
      <c r="E45" s="113"/>
      <c r="F45" s="113"/>
      <c r="G45" s="113"/>
      <c r="H45" s="118">
        <f t="shared" si="0"/>
        <v>0</v>
      </c>
      <c r="I45" s="94" t="str">
        <f t="shared" si="11"/>
        <v>Bajo</v>
      </c>
      <c r="J45" s="119">
        <f t="shared" si="12"/>
        <v>1</v>
      </c>
      <c r="K45" s="122" t="s">
        <v>111</v>
      </c>
      <c r="L45" s="120">
        <f>INDEX(Tiempo_Ult_Aud_Calif,MATCH('Priorización A'!K45,Tiempo_Ult_Aud_Def,0))</f>
        <v>3</v>
      </c>
      <c r="M45" s="123" t="s">
        <v>116</v>
      </c>
      <c r="N45" s="121">
        <f t="shared" si="14"/>
        <v>4</v>
      </c>
      <c r="O45" s="123" t="s">
        <v>48</v>
      </c>
      <c r="P45" s="124">
        <f t="shared" si="2"/>
        <v>1</v>
      </c>
      <c r="Q45" s="127" t="s">
        <v>154</v>
      </c>
      <c r="R45" s="124">
        <f t="shared" si="3"/>
        <v>4</v>
      </c>
      <c r="S45" s="123" t="s">
        <v>56</v>
      </c>
      <c r="T45" s="124">
        <f t="shared" si="4"/>
        <v>4</v>
      </c>
      <c r="U45" s="95">
        <f t="shared" si="13"/>
        <v>2.5299999999999998</v>
      </c>
      <c r="V45" s="95" t="str">
        <f t="shared" si="5"/>
        <v>Moderado</v>
      </c>
      <c r="W45" s="124" t="str">
        <f t="shared" si="6"/>
        <v>Cada 3 años</v>
      </c>
      <c r="X45" s="125" t="str">
        <f t="shared" si="7"/>
        <v/>
      </c>
      <c r="Y45" s="125" t="str">
        <f t="shared" si="8"/>
        <v/>
      </c>
      <c r="Z45" s="125">
        <f t="shared" si="9"/>
        <v>0</v>
      </c>
      <c r="AA45" s="125" t="str">
        <f t="shared" si="10"/>
        <v/>
      </c>
      <c r="AB45" s="99"/>
    </row>
    <row r="46" spans="2:28" s="100" customFormat="1" ht="38.25" hidden="1" x14ac:dyDescent="0.25">
      <c r="B46" s="98"/>
      <c r="C46" s="129"/>
      <c r="D46" s="113"/>
      <c r="E46" s="113"/>
      <c r="F46" s="113"/>
      <c r="G46" s="113"/>
      <c r="H46" s="118">
        <f t="shared" si="0"/>
        <v>0</v>
      </c>
      <c r="I46" s="94" t="str">
        <f t="shared" si="11"/>
        <v>Bajo</v>
      </c>
      <c r="J46" s="119">
        <f t="shared" si="12"/>
        <v>1</v>
      </c>
      <c r="K46" s="122" t="s">
        <v>111</v>
      </c>
      <c r="L46" s="120">
        <f>INDEX(Tiempo_Ult_Aud_Calif,MATCH('Priorización A'!K46,Tiempo_Ult_Aud_Def,0))</f>
        <v>3</v>
      </c>
      <c r="M46" s="123" t="s">
        <v>116</v>
      </c>
      <c r="N46" s="121">
        <f t="shared" si="14"/>
        <v>4</v>
      </c>
      <c r="O46" s="123" t="s">
        <v>48</v>
      </c>
      <c r="P46" s="124">
        <f t="shared" si="2"/>
        <v>1</v>
      </c>
      <c r="Q46" s="127" t="s">
        <v>154</v>
      </c>
      <c r="R46" s="124">
        <f t="shared" si="3"/>
        <v>4</v>
      </c>
      <c r="S46" s="123" t="s">
        <v>56</v>
      </c>
      <c r="T46" s="124">
        <f t="shared" si="4"/>
        <v>4</v>
      </c>
      <c r="U46" s="95">
        <f t="shared" si="13"/>
        <v>2.5299999999999998</v>
      </c>
      <c r="V46" s="95" t="str">
        <f t="shared" si="5"/>
        <v>Moderado</v>
      </c>
      <c r="W46" s="124" t="str">
        <f t="shared" si="6"/>
        <v>Cada 3 años</v>
      </c>
      <c r="X46" s="125" t="str">
        <f t="shared" si="7"/>
        <v/>
      </c>
      <c r="Y46" s="125" t="str">
        <f t="shared" si="8"/>
        <v/>
      </c>
      <c r="Z46" s="125">
        <f t="shared" si="9"/>
        <v>0</v>
      </c>
      <c r="AA46" s="125" t="str">
        <f t="shared" si="10"/>
        <v/>
      </c>
      <c r="AB46" s="99"/>
    </row>
    <row r="47" spans="2:28" s="100" customFormat="1" ht="38.25" hidden="1" x14ac:dyDescent="0.25">
      <c r="B47" s="98"/>
      <c r="C47" s="129"/>
      <c r="D47" s="113"/>
      <c r="E47" s="113"/>
      <c r="F47" s="113"/>
      <c r="G47" s="113"/>
      <c r="H47" s="118">
        <f t="shared" si="0"/>
        <v>0</v>
      </c>
      <c r="I47" s="94" t="str">
        <f t="shared" si="11"/>
        <v>Bajo</v>
      </c>
      <c r="J47" s="119">
        <f t="shared" si="12"/>
        <v>1</v>
      </c>
      <c r="K47" s="122" t="s">
        <v>111</v>
      </c>
      <c r="L47" s="120">
        <f>INDEX(Tiempo_Ult_Aud_Calif,MATCH('Priorización A'!K47,Tiempo_Ult_Aud_Def,0))</f>
        <v>3</v>
      </c>
      <c r="M47" s="123" t="s">
        <v>116</v>
      </c>
      <c r="N47" s="121">
        <f t="shared" si="14"/>
        <v>4</v>
      </c>
      <c r="O47" s="123" t="s">
        <v>149</v>
      </c>
      <c r="P47" s="124">
        <f t="shared" si="2"/>
        <v>4</v>
      </c>
      <c r="Q47" s="127" t="s">
        <v>154</v>
      </c>
      <c r="R47" s="124">
        <f t="shared" si="3"/>
        <v>4</v>
      </c>
      <c r="S47" s="123" t="s">
        <v>56</v>
      </c>
      <c r="T47" s="124">
        <f t="shared" si="4"/>
        <v>4</v>
      </c>
      <c r="U47" s="95">
        <f t="shared" si="13"/>
        <v>3.28</v>
      </c>
      <c r="V47" s="95" t="str">
        <f t="shared" si="5"/>
        <v>Alto</v>
      </c>
      <c r="W47" s="124" t="str">
        <f t="shared" si="6"/>
        <v>Cada 2 años</v>
      </c>
      <c r="X47" s="125" t="str">
        <f t="shared" si="7"/>
        <v/>
      </c>
      <c r="Y47" s="125">
        <f t="shared" si="8"/>
        <v>0</v>
      </c>
      <c r="Z47" s="125" t="str">
        <f t="shared" si="9"/>
        <v/>
      </c>
      <c r="AA47" s="125">
        <f t="shared" si="10"/>
        <v>0</v>
      </c>
      <c r="AB47" s="99"/>
    </row>
    <row r="48" spans="2:28" s="100" customFormat="1" ht="38.25" hidden="1" x14ac:dyDescent="0.25">
      <c r="B48" s="98"/>
      <c r="C48" s="129"/>
      <c r="D48" s="113"/>
      <c r="E48" s="113"/>
      <c r="F48" s="113"/>
      <c r="G48" s="113"/>
      <c r="H48" s="118">
        <f t="shared" si="0"/>
        <v>0</v>
      </c>
      <c r="I48" s="94" t="str">
        <f t="shared" si="11"/>
        <v>Bajo</v>
      </c>
      <c r="J48" s="119">
        <f t="shared" si="12"/>
        <v>1</v>
      </c>
      <c r="K48" s="122" t="s">
        <v>111</v>
      </c>
      <c r="L48" s="120">
        <f>INDEX(Tiempo_Ult_Aud_Calif,MATCH('Priorización A'!K48,Tiempo_Ult_Aud_Def,0))</f>
        <v>3</v>
      </c>
      <c r="M48" s="123" t="s">
        <v>116</v>
      </c>
      <c r="N48" s="121">
        <f t="shared" si="14"/>
        <v>4</v>
      </c>
      <c r="O48" s="123" t="s">
        <v>149</v>
      </c>
      <c r="P48" s="124">
        <f t="shared" si="2"/>
        <v>4</v>
      </c>
      <c r="Q48" s="127" t="s">
        <v>154</v>
      </c>
      <c r="R48" s="124">
        <f t="shared" si="3"/>
        <v>4</v>
      </c>
      <c r="S48" s="123" t="s">
        <v>56</v>
      </c>
      <c r="T48" s="124">
        <f t="shared" si="4"/>
        <v>4</v>
      </c>
      <c r="U48" s="95">
        <f t="shared" si="13"/>
        <v>3.28</v>
      </c>
      <c r="V48" s="95" t="str">
        <f t="shared" si="5"/>
        <v>Alto</v>
      </c>
      <c r="W48" s="124" t="str">
        <f t="shared" si="6"/>
        <v>Cada 2 años</v>
      </c>
      <c r="X48" s="125" t="str">
        <f t="shared" si="7"/>
        <v/>
      </c>
      <c r="Y48" s="125">
        <f t="shared" si="8"/>
        <v>0</v>
      </c>
      <c r="Z48" s="125" t="str">
        <f t="shared" si="9"/>
        <v/>
      </c>
      <c r="AA48" s="125">
        <f t="shared" si="10"/>
        <v>0</v>
      </c>
      <c r="AB48" s="99"/>
    </row>
    <row r="49" spans="2:28" s="100" customFormat="1" ht="38.25" hidden="1" x14ac:dyDescent="0.25">
      <c r="B49" s="98"/>
      <c r="C49" s="129"/>
      <c r="D49" s="113"/>
      <c r="E49" s="113"/>
      <c r="F49" s="113"/>
      <c r="G49" s="113"/>
      <c r="H49" s="118">
        <f t="shared" si="0"/>
        <v>0</v>
      </c>
      <c r="I49" s="94" t="str">
        <f t="shared" si="11"/>
        <v>Bajo</v>
      </c>
      <c r="J49" s="119">
        <f t="shared" si="12"/>
        <v>1</v>
      </c>
      <c r="K49" s="122" t="s">
        <v>111</v>
      </c>
      <c r="L49" s="120">
        <f>INDEX(Tiempo_Ult_Aud_Calif,MATCH('Priorización A'!K49,Tiempo_Ult_Aud_Def,0))</f>
        <v>3</v>
      </c>
      <c r="M49" s="123" t="s">
        <v>116</v>
      </c>
      <c r="N49" s="121">
        <f t="shared" si="14"/>
        <v>4</v>
      </c>
      <c r="O49" s="123" t="s">
        <v>48</v>
      </c>
      <c r="P49" s="124">
        <f t="shared" si="2"/>
        <v>1</v>
      </c>
      <c r="Q49" s="127" t="s">
        <v>154</v>
      </c>
      <c r="R49" s="124">
        <f t="shared" si="3"/>
        <v>4</v>
      </c>
      <c r="S49" s="123" t="s">
        <v>56</v>
      </c>
      <c r="T49" s="124">
        <f t="shared" si="4"/>
        <v>4</v>
      </c>
      <c r="U49" s="95">
        <f t="shared" si="13"/>
        <v>2.5299999999999998</v>
      </c>
      <c r="V49" s="95" t="str">
        <f t="shared" si="5"/>
        <v>Moderado</v>
      </c>
      <c r="W49" s="124" t="str">
        <f t="shared" si="6"/>
        <v>Cada 3 años</v>
      </c>
      <c r="X49" s="125" t="str">
        <f t="shared" si="7"/>
        <v/>
      </c>
      <c r="Y49" s="125" t="str">
        <f t="shared" si="8"/>
        <v/>
      </c>
      <c r="Z49" s="125">
        <f t="shared" si="9"/>
        <v>0</v>
      </c>
      <c r="AA49" s="125" t="str">
        <f t="shared" si="10"/>
        <v/>
      </c>
      <c r="AB49" s="99"/>
    </row>
    <row r="50" spans="2:28" s="100" customFormat="1" ht="38.25" hidden="1" x14ac:dyDescent="0.25">
      <c r="B50" s="98"/>
      <c r="C50" s="129"/>
      <c r="D50" s="113"/>
      <c r="E50" s="113"/>
      <c r="F50" s="113"/>
      <c r="G50" s="113"/>
      <c r="H50" s="118">
        <f t="shared" si="0"/>
        <v>0</v>
      </c>
      <c r="I50" s="94" t="str">
        <f t="shared" si="11"/>
        <v>Bajo</v>
      </c>
      <c r="J50" s="119">
        <f t="shared" si="12"/>
        <v>1</v>
      </c>
      <c r="K50" s="122" t="s">
        <v>111</v>
      </c>
      <c r="L50" s="120">
        <f>INDEX(Tiempo_Ult_Aud_Calif,MATCH('Priorización A'!K50,Tiempo_Ult_Aud_Def,0))</f>
        <v>3</v>
      </c>
      <c r="M50" s="123" t="s">
        <v>116</v>
      </c>
      <c r="N50" s="121">
        <f t="shared" si="14"/>
        <v>4</v>
      </c>
      <c r="O50" s="123" t="s">
        <v>48</v>
      </c>
      <c r="P50" s="124">
        <f t="shared" si="2"/>
        <v>1</v>
      </c>
      <c r="Q50" s="127" t="s">
        <v>154</v>
      </c>
      <c r="R50" s="124">
        <f t="shared" si="3"/>
        <v>4</v>
      </c>
      <c r="S50" s="123" t="s">
        <v>56</v>
      </c>
      <c r="T50" s="124">
        <f t="shared" si="4"/>
        <v>4</v>
      </c>
      <c r="U50" s="95">
        <f t="shared" si="13"/>
        <v>2.5299999999999998</v>
      </c>
      <c r="V50" s="95" t="str">
        <f t="shared" si="5"/>
        <v>Moderado</v>
      </c>
      <c r="W50" s="124" t="str">
        <f t="shared" si="6"/>
        <v>Cada 3 años</v>
      </c>
      <c r="X50" s="125" t="str">
        <f t="shared" si="7"/>
        <v/>
      </c>
      <c r="Y50" s="125" t="str">
        <f t="shared" si="8"/>
        <v/>
      </c>
      <c r="Z50" s="125">
        <f t="shared" si="9"/>
        <v>0</v>
      </c>
      <c r="AA50" s="125" t="str">
        <f t="shared" si="10"/>
        <v/>
      </c>
      <c r="AB50" s="99"/>
    </row>
    <row r="51" spans="2:28" s="100" customFormat="1" ht="38.25" hidden="1" x14ac:dyDescent="0.25">
      <c r="B51" s="98"/>
      <c r="C51" s="129"/>
      <c r="D51" s="113"/>
      <c r="E51" s="113"/>
      <c r="F51" s="113"/>
      <c r="G51" s="113"/>
      <c r="H51" s="118">
        <f t="shared" si="0"/>
        <v>0</v>
      </c>
      <c r="I51" s="94" t="str">
        <f t="shared" si="11"/>
        <v>Bajo</v>
      </c>
      <c r="J51" s="119">
        <f t="shared" si="12"/>
        <v>1</v>
      </c>
      <c r="K51" s="122" t="s">
        <v>111</v>
      </c>
      <c r="L51" s="120">
        <f>INDEX(Tiempo_Ult_Aud_Calif,MATCH('Priorización A'!K51,Tiempo_Ult_Aud_Def,0))</f>
        <v>3</v>
      </c>
      <c r="M51" s="123" t="s">
        <v>116</v>
      </c>
      <c r="N51" s="121">
        <f t="shared" si="14"/>
        <v>4</v>
      </c>
      <c r="O51" s="123" t="s">
        <v>48</v>
      </c>
      <c r="P51" s="124">
        <f t="shared" si="2"/>
        <v>1</v>
      </c>
      <c r="Q51" s="127" t="s">
        <v>154</v>
      </c>
      <c r="R51" s="124">
        <f t="shared" si="3"/>
        <v>4</v>
      </c>
      <c r="S51" s="123" t="s">
        <v>56</v>
      </c>
      <c r="T51" s="124">
        <f t="shared" si="4"/>
        <v>4</v>
      </c>
      <c r="U51" s="95">
        <f t="shared" si="13"/>
        <v>2.5299999999999998</v>
      </c>
      <c r="V51" s="95" t="str">
        <f t="shared" si="5"/>
        <v>Moderado</v>
      </c>
      <c r="W51" s="124" t="str">
        <f t="shared" si="6"/>
        <v>Cada 3 años</v>
      </c>
      <c r="X51" s="125" t="str">
        <f t="shared" si="7"/>
        <v/>
      </c>
      <c r="Y51" s="125" t="str">
        <f t="shared" si="8"/>
        <v/>
      </c>
      <c r="Z51" s="125">
        <f t="shared" si="9"/>
        <v>0</v>
      </c>
      <c r="AA51" s="125" t="str">
        <f t="shared" si="10"/>
        <v/>
      </c>
      <c r="AB51" s="99"/>
    </row>
    <row r="52" spans="2:28" s="100" customFormat="1" ht="38.25" hidden="1" x14ac:dyDescent="0.25">
      <c r="B52" s="98"/>
      <c r="C52" s="129"/>
      <c r="D52" s="113"/>
      <c r="E52" s="113"/>
      <c r="F52" s="113"/>
      <c r="G52" s="113"/>
      <c r="H52" s="118">
        <f t="shared" si="0"/>
        <v>0</v>
      </c>
      <c r="I52" s="94" t="str">
        <f t="shared" si="11"/>
        <v>Bajo</v>
      </c>
      <c r="J52" s="119">
        <f t="shared" si="12"/>
        <v>1</v>
      </c>
      <c r="K52" s="122" t="s">
        <v>111</v>
      </c>
      <c r="L52" s="120">
        <f>INDEX(Tiempo_Ult_Aud_Calif,MATCH('Priorización A'!K52,Tiempo_Ult_Aud_Def,0))</f>
        <v>3</v>
      </c>
      <c r="M52" s="123" t="s">
        <v>116</v>
      </c>
      <c r="N52" s="121">
        <f t="shared" si="14"/>
        <v>4</v>
      </c>
      <c r="O52" s="123" t="s">
        <v>48</v>
      </c>
      <c r="P52" s="124">
        <f t="shared" si="2"/>
        <v>1</v>
      </c>
      <c r="Q52" s="127" t="s">
        <v>154</v>
      </c>
      <c r="R52" s="124">
        <f t="shared" si="3"/>
        <v>4</v>
      </c>
      <c r="S52" s="123" t="s">
        <v>56</v>
      </c>
      <c r="T52" s="124">
        <f t="shared" si="4"/>
        <v>4</v>
      </c>
      <c r="U52" s="95">
        <f t="shared" si="13"/>
        <v>2.5299999999999998</v>
      </c>
      <c r="V52" s="95" t="str">
        <f t="shared" si="5"/>
        <v>Moderado</v>
      </c>
      <c r="W52" s="124" t="str">
        <f t="shared" si="6"/>
        <v>Cada 3 años</v>
      </c>
      <c r="X52" s="125" t="str">
        <f t="shared" si="7"/>
        <v/>
      </c>
      <c r="Y52" s="125" t="str">
        <f t="shared" si="8"/>
        <v/>
      </c>
      <c r="Z52" s="125">
        <f t="shared" si="9"/>
        <v>0</v>
      </c>
      <c r="AA52" s="125" t="str">
        <f t="shared" si="10"/>
        <v/>
      </c>
      <c r="AB52" s="99"/>
    </row>
    <row r="53" spans="2:28" s="100" customFormat="1" ht="38.25" hidden="1" x14ac:dyDescent="0.25">
      <c r="B53" s="98"/>
      <c r="C53" s="129"/>
      <c r="D53" s="113"/>
      <c r="E53" s="113"/>
      <c r="F53" s="113"/>
      <c r="G53" s="113"/>
      <c r="H53" s="118">
        <f t="shared" si="0"/>
        <v>0</v>
      </c>
      <c r="I53" s="94" t="str">
        <f t="shared" si="11"/>
        <v>Bajo</v>
      </c>
      <c r="J53" s="119">
        <f t="shared" si="12"/>
        <v>1</v>
      </c>
      <c r="K53" s="122" t="s">
        <v>111</v>
      </c>
      <c r="L53" s="120">
        <f>INDEX(Tiempo_Ult_Aud_Calif,MATCH('Priorización A'!K53,Tiempo_Ult_Aud_Def,0))</f>
        <v>3</v>
      </c>
      <c r="M53" s="123" t="s">
        <v>116</v>
      </c>
      <c r="N53" s="121">
        <f t="shared" si="14"/>
        <v>4</v>
      </c>
      <c r="O53" s="123" t="s">
        <v>48</v>
      </c>
      <c r="P53" s="124">
        <f t="shared" si="2"/>
        <v>1</v>
      </c>
      <c r="Q53" s="127" t="s">
        <v>154</v>
      </c>
      <c r="R53" s="124">
        <f t="shared" si="3"/>
        <v>4</v>
      </c>
      <c r="S53" s="123" t="s">
        <v>56</v>
      </c>
      <c r="T53" s="124">
        <f t="shared" si="4"/>
        <v>4</v>
      </c>
      <c r="U53" s="95">
        <f t="shared" si="13"/>
        <v>2.5299999999999998</v>
      </c>
      <c r="V53" s="95" t="str">
        <f t="shared" si="5"/>
        <v>Moderado</v>
      </c>
      <c r="W53" s="124" t="str">
        <f t="shared" si="6"/>
        <v>Cada 3 años</v>
      </c>
      <c r="X53" s="125" t="str">
        <f t="shared" si="7"/>
        <v/>
      </c>
      <c r="Y53" s="125" t="str">
        <f t="shared" si="8"/>
        <v/>
      </c>
      <c r="Z53" s="125">
        <f t="shared" si="9"/>
        <v>0</v>
      </c>
      <c r="AA53" s="125" t="str">
        <f t="shared" si="10"/>
        <v/>
      </c>
      <c r="AB53" s="99"/>
    </row>
    <row r="54" spans="2:28" s="100" customFormat="1" ht="38.25" hidden="1" x14ac:dyDescent="0.25">
      <c r="B54" s="98"/>
      <c r="C54" s="129"/>
      <c r="D54" s="113"/>
      <c r="E54" s="113"/>
      <c r="F54" s="113"/>
      <c r="G54" s="113"/>
      <c r="H54" s="118">
        <f t="shared" si="0"/>
        <v>0</v>
      </c>
      <c r="I54" s="94" t="str">
        <f t="shared" si="11"/>
        <v>Bajo</v>
      </c>
      <c r="J54" s="119">
        <f t="shared" si="12"/>
        <v>1</v>
      </c>
      <c r="K54" s="122" t="s">
        <v>111</v>
      </c>
      <c r="L54" s="120">
        <f>INDEX(Tiempo_Ult_Aud_Calif,MATCH('Priorización A'!K54,Tiempo_Ult_Aud_Def,0))</f>
        <v>3</v>
      </c>
      <c r="M54" s="123" t="s">
        <v>116</v>
      </c>
      <c r="N54" s="121">
        <f t="shared" si="14"/>
        <v>4</v>
      </c>
      <c r="O54" s="123" t="s">
        <v>148</v>
      </c>
      <c r="P54" s="124">
        <f t="shared" si="2"/>
        <v>3</v>
      </c>
      <c r="Q54" s="127" t="s">
        <v>154</v>
      </c>
      <c r="R54" s="124">
        <f t="shared" si="3"/>
        <v>4</v>
      </c>
      <c r="S54" s="123" t="s">
        <v>56</v>
      </c>
      <c r="T54" s="124">
        <f t="shared" si="4"/>
        <v>4</v>
      </c>
      <c r="U54" s="95">
        <f t="shared" si="13"/>
        <v>3.03</v>
      </c>
      <c r="V54" s="95" t="str">
        <f t="shared" si="5"/>
        <v>Alto</v>
      </c>
      <c r="W54" s="124" t="str">
        <f t="shared" si="6"/>
        <v>Cada 2 años</v>
      </c>
      <c r="X54" s="125" t="str">
        <f t="shared" si="7"/>
        <v/>
      </c>
      <c r="Y54" s="125">
        <f t="shared" si="8"/>
        <v>0</v>
      </c>
      <c r="Z54" s="125" t="str">
        <f t="shared" si="9"/>
        <v/>
      </c>
      <c r="AA54" s="125">
        <f t="shared" si="10"/>
        <v>0</v>
      </c>
      <c r="AB54" s="99"/>
    </row>
    <row r="55" spans="2:28" s="100" customFormat="1" ht="38.25" hidden="1" x14ac:dyDescent="0.25">
      <c r="B55" s="98"/>
      <c r="C55" s="129"/>
      <c r="D55" s="113"/>
      <c r="E55" s="113"/>
      <c r="F55" s="113"/>
      <c r="G55" s="113"/>
      <c r="H55" s="118">
        <f t="shared" si="0"/>
        <v>0</v>
      </c>
      <c r="I55" s="94" t="str">
        <f t="shared" si="11"/>
        <v>Bajo</v>
      </c>
      <c r="J55" s="119">
        <f t="shared" si="12"/>
        <v>1</v>
      </c>
      <c r="K55" s="122" t="s">
        <v>111</v>
      </c>
      <c r="L55" s="120">
        <f>INDEX(Tiempo_Ult_Aud_Calif,MATCH('Priorización A'!K55,Tiempo_Ult_Aud_Def,0))</f>
        <v>3</v>
      </c>
      <c r="M55" s="123" t="s">
        <v>116</v>
      </c>
      <c r="N55" s="121">
        <f t="shared" si="14"/>
        <v>4</v>
      </c>
      <c r="O55" s="123" t="s">
        <v>48</v>
      </c>
      <c r="P55" s="124">
        <f t="shared" si="2"/>
        <v>1</v>
      </c>
      <c r="Q55" s="127" t="s">
        <v>154</v>
      </c>
      <c r="R55" s="124">
        <f t="shared" si="3"/>
        <v>4</v>
      </c>
      <c r="S55" s="123" t="s">
        <v>56</v>
      </c>
      <c r="T55" s="124">
        <f t="shared" si="4"/>
        <v>4</v>
      </c>
      <c r="U55" s="95">
        <f t="shared" si="13"/>
        <v>2.5299999999999998</v>
      </c>
      <c r="V55" s="95" t="str">
        <f t="shared" si="5"/>
        <v>Moderado</v>
      </c>
      <c r="W55" s="124" t="str">
        <f t="shared" si="6"/>
        <v>Cada 3 años</v>
      </c>
      <c r="X55" s="125" t="str">
        <f t="shared" si="7"/>
        <v/>
      </c>
      <c r="Y55" s="125" t="str">
        <f t="shared" si="8"/>
        <v/>
      </c>
      <c r="Z55" s="125">
        <f t="shared" si="9"/>
        <v>0</v>
      </c>
      <c r="AA55" s="125" t="str">
        <f t="shared" si="10"/>
        <v/>
      </c>
      <c r="AB55" s="99"/>
    </row>
    <row r="56" spans="2:28" s="100" customFormat="1" ht="38.25" hidden="1" x14ac:dyDescent="0.25">
      <c r="B56" s="98"/>
      <c r="C56" s="129"/>
      <c r="D56" s="113"/>
      <c r="E56" s="113"/>
      <c r="F56" s="113"/>
      <c r="G56" s="113"/>
      <c r="H56" s="118">
        <f t="shared" si="0"/>
        <v>0</v>
      </c>
      <c r="I56" s="94" t="str">
        <f t="shared" si="11"/>
        <v>Bajo</v>
      </c>
      <c r="J56" s="119">
        <f t="shared" si="12"/>
        <v>1</v>
      </c>
      <c r="K56" s="122" t="s">
        <v>111</v>
      </c>
      <c r="L56" s="120">
        <f>INDEX(Tiempo_Ult_Aud_Calif,MATCH('Priorización A'!K56,Tiempo_Ult_Aud_Def,0))</f>
        <v>3</v>
      </c>
      <c r="M56" s="123" t="s">
        <v>116</v>
      </c>
      <c r="N56" s="121">
        <f t="shared" si="14"/>
        <v>4</v>
      </c>
      <c r="O56" s="123" t="s">
        <v>48</v>
      </c>
      <c r="P56" s="124">
        <f t="shared" si="2"/>
        <v>1</v>
      </c>
      <c r="Q56" s="127" t="s">
        <v>154</v>
      </c>
      <c r="R56" s="124">
        <f t="shared" si="3"/>
        <v>4</v>
      </c>
      <c r="S56" s="123" t="s">
        <v>56</v>
      </c>
      <c r="T56" s="124">
        <f t="shared" si="4"/>
        <v>4</v>
      </c>
      <c r="U56" s="95">
        <f t="shared" si="13"/>
        <v>2.5299999999999998</v>
      </c>
      <c r="V56" s="95" t="str">
        <f t="shared" si="5"/>
        <v>Moderado</v>
      </c>
      <c r="W56" s="124" t="str">
        <f t="shared" si="6"/>
        <v>Cada 3 años</v>
      </c>
      <c r="X56" s="125" t="str">
        <f t="shared" si="7"/>
        <v/>
      </c>
      <c r="Y56" s="125" t="str">
        <f t="shared" si="8"/>
        <v/>
      </c>
      <c r="Z56" s="125">
        <f t="shared" si="9"/>
        <v>0</v>
      </c>
      <c r="AA56" s="125" t="str">
        <f t="shared" si="10"/>
        <v/>
      </c>
      <c r="AB56" s="99"/>
    </row>
    <row r="57" spans="2:28" s="100" customFormat="1" ht="38.25" hidden="1" x14ac:dyDescent="0.25">
      <c r="B57" s="98"/>
      <c r="C57" s="129"/>
      <c r="D57" s="113"/>
      <c r="E57" s="113"/>
      <c r="F57" s="113"/>
      <c r="G57" s="113"/>
      <c r="H57" s="118">
        <f t="shared" si="0"/>
        <v>0</v>
      </c>
      <c r="I57" s="94" t="str">
        <f t="shared" si="11"/>
        <v>Bajo</v>
      </c>
      <c r="J57" s="119">
        <f t="shared" si="12"/>
        <v>1</v>
      </c>
      <c r="K57" s="122" t="s">
        <v>111</v>
      </c>
      <c r="L57" s="120">
        <f>INDEX(Tiempo_Ult_Aud_Calif,MATCH('Priorización A'!K57,Tiempo_Ult_Aud_Def,0))</f>
        <v>3</v>
      </c>
      <c r="M57" s="123" t="s">
        <v>116</v>
      </c>
      <c r="N57" s="121">
        <f t="shared" si="14"/>
        <v>4</v>
      </c>
      <c r="O57" s="123" t="s">
        <v>48</v>
      </c>
      <c r="P57" s="124">
        <f t="shared" si="2"/>
        <v>1</v>
      </c>
      <c r="Q57" s="127" t="s">
        <v>154</v>
      </c>
      <c r="R57" s="124">
        <f t="shared" si="3"/>
        <v>4</v>
      </c>
      <c r="S57" s="123" t="s">
        <v>56</v>
      </c>
      <c r="T57" s="124">
        <f t="shared" si="4"/>
        <v>4</v>
      </c>
      <c r="U57" s="95">
        <f t="shared" si="13"/>
        <v>2.5299999999999998</v>
      </c>
      <c r="V57" s="95" t="str">
        <f t="shared" si="5"/>
        <v>Moderado</v>
      </c>
      <c r="W57" s="124" t="str">
        <f t="shared" si="6"/>
        <v>Cada 3 años</v>
      </c>
      <c r="X57" s="125" t="str">
        <f t="shared" si="7"/>
        <v/>
      </c>
      <c r="Y57" s="125" t="str">
        <f t="shared" si="8"/>
        <v/>
      </c>
      <c r="Z57" s="125">
        <f t="shared" si="9"/>
        <v>0</v>
      </c>
      <c r="AA57" s="125" t="str">
        <f t="shared" si="10"/>
        <v/>
      </c>
      <c r="AB57" s="99"/>
    </row>
    <row r="58" spans="2:28" s="100" customFormat="1" ht="38.25" hidden="1" x14ac:dyDescent="0.25">
      <c r="B58" s="98"/>
      <c r="C58" s="129"/>
      <c r="D58" s="113"/>
      <c r="E58" s="113"/>
      <c r="F58" s="113"/>
      <c r="G58" s="113"/>
      <c r="H58" s="118">
        <f t="shared" si="0"/>
        <v>0</v>
      </c>
      <c r="I58" s="94" t="str">
        <f t="shared" si="11"/>
        <v>Bajo</v>
      </c>
      <c r="J58" s="119">
        <f t="shared" si="12"/>
        <v>1</v>
      </c>
      <c r="K58" s="122" t="s">
        <v>111</v>
      </c>
      <c r="L58" s="120">
        <f>INDEX(Tiempo_Ult_Aud_Calif,MATCH('Priorización A'!K58,Tiempo_Ult_Aud_Def,0))</f>
        <v>3</v>
      </c>
      <c r="M58" s="123" t="s">
        <v>116</v>
      </c>
      <c r="N58" s="121">
        <f t="shared" si="14"/>
        <v>4</v>
      </c>
      <c r="O58" s="123" t="s">
        <v>48</v>
      </c>
      <c r="P58" s="124">
        <f t="shared" si="2"/>
        <v>1</v>
      </c>
      <c r="Q58" s="127" t="s">
        <v>154</v>
      </c>
      <c r="R58" s="124">
        <f t="shared" si="3"/>
        <v>4</v>
      </c>
      <c r="S58" s="123" t="s">
        <v>56</v>
      </c>
      <c r="T58" s="124">
        <f t="shared" si="4"/>
        <v>4</v>
      </c>
      <c r="U58" s="95">
        <f t="shared" si="13"/>
        <v>2.5299999999999998</v>
      </c>
      <c r="V58" s="95" t="str">
        <f t="shared" si="5"/>
        <v>Moderado</v>
      </c>
      <c r="W58" s="124" t="str">
        <f t="shared" si="6"/>
        <v>Cada 3 años</v>
      </c>
      <c r="X58" s="125" t="str">
        <f t="shared" si="7"/>
        <v/>
      </c>
      <c r="Y58" s="125" t="str">
        <f t="shared" si="8"/>
        <v/>
      </c>
      <c r="Z58" s="125">
        <f t="shared" si="9"/>
        <v>0</v>
      </c>
      <c r="AA58" s="125" t="str">
        <f t="shared" si="10"/>
        <v/>
      </c>
      <c r="AB58" s="99"/>
    </row>
    <row r="59" spans="2:28" s="100" customFormat="1" ht="38.25" hidden="1" x14ac:dyDescent="0.25">
      <c r="B59" s="98"/>
      <c r="C59" s="129"/>
      <c r="D59" s="113"/>
      <c r="E59" s="113"/>
      <c r="F59" s="113"/>
      <c r="G59" s="113"/>
      <c r="H59" s="118">
        <f t="shared" si="0"/>
        <v>0</v>
      </c>
      <c r="I59" s="94" t="str">
        <f t="shared" si="11"/>
        <v>Bajo</v>
      </c>
      <c r="J59" s="119">
        <f t="shared" si="12"/>
        <v>1</v>
      </c>
      <c r="K59" s="122" t="s">
        <v>111</v>
      </c>
      <c r="L59" s="120">
        <f>INDEX(Tiempo_Ult_Aud_Calif,MATCH('Priorización A'!K59,Tiempo_Ult_Aud_Def,0))</f>
        <v>3</v>
      </c>
      <c r="M59" s="123" t="s">
        <v>116</v>
      </c>
      <c r="N59" s="121">
        <f t="shared" si="14"/>
        <v>4</v>
      </c>
      <c r="O59" s="123" t="s">
        <v>48</v>
      </c>
      <c r="P59" s="124">
        <f t="shared" si="2"/>
        <v>1</v>
      </c>
      <c r="Q59" s="127" t="s">
        <v>154</v>
      </c>
      <c r="R59" s="124">
        <f t="shared" si="3"/>
        <v>4</v>
      </c>
      <c r="S59" s="123" t="s">
        <v>56</v>
      </c>
      <c r="T59" s="124">
        <f t="shared" si="4"/>
        <v>4</v>
      </c>
      <c r="U59" s="95">
        <f t="shared" si="13"/>
        <v>2.5299999999999998</v>
      </c>
      <c r="V59" s="95" t="str">
        <f t="shared" si="5"/>
        <v>Moderado</v>
      </c>
      <c r="W59" s="124" t="str">
        <f t="shared" si="6"/>
        <v>Cada 3 años</v>
      </c>
      <c r="X59" s="125" t="str">
        <f t="shared" si="7"/>
        <v/>
      </c>
      <c r="Y59" s="125" t="str">
        <f t="shared" si="8"/>
        <v/>
      </c>
      <c r="Z59" s="125">
        <f t="shared" si="9"/>
        <v>0</v>
      </c>
      <c r="AA59" s="125" t="str">
        <f t="shared" si="10"/>
        <v/>
      </c>
      <c r="AB59" s="99"/>
    </row>
    <row r="60" spans="2:28" s="100" customFormat="1" ht="38.25" hidden="1" x14ac:dyDescent="0.25">
      <c r="B60" s="98"/>
      <c r="C60" s="129"/>
      <c r="D60" s="113"/>
      <c r="E60" s="113"/>
      <c r="F60" s="113"/>
      <c r="G60" s="113"/>
      <c r="H60" s="118">
        <f t="shared" si="0"/>
        <v>0</v>
      </c>
      <c r="I60" s="94" t="str">
        <f t="shared" si="11"/>
        <v>Bajo</v>
      </c>
      <c r="J60" s="119">
        <f t="shared" si="12"/>
        <v>1</v>
      </c>
      <c r="K60" s="122" t="s">
        <v>111</v>
      </c>
      <c r="L60" s="120">
        <f>INDEX(Tiempo_Ult_Aud_Calif,MATCH('Priorización A'!K60,Tiempo_Ult_Aud_Def,0))</f>
        <v>3</v>
      </c>
      <c r="M60" s="123" t="s">
        <v>116</v>
      </c>
      <c r="N60" s="121">
        <f t="shared" si="14"/>
        <v>4</v>
      </c>
      <c r="O60" s="123" t="s">
        <v>48</v>
      </c>
      <c r="P60" s="124">
        <f t="shared" si="2"/>
        <v>1</v>
      </c>
      <c r="Q60" s="127" t="s">
        <v>154</v>
      </c>
      <c r="R60" s="124">
        <f t="shared" si="3"/>
        <v>4</v>
      </c>
      <c r="S60" s="123" t="s">
        <v>56</v>
      </c>
      <c r="T60" s="124">
        <f t="shared" si="4"/>
        <v>4</v>
      </c>
      <c r="U60" s="95">
        <f t="shared" si="13"/>
        <v>2.5299999999999998</v>
      </c>
      <c r="V60" s="95" t="str">
        <f t="shared" si="5"/>
        <v>Moderado</v>
      </c>
      <c r="W60" s="124" t="str">
        <f t="shared" si="6"/>
        <v>Cada 3 años</v>
      </c>
      <c r="X60" s="125" t="str">
        <f t="shared" si="7"/>
        <v/>
      </c>
      <c r="Y60" s="125" t="str">
        <f t="shared" si="8"/>
        <v/>
      </c>
      <c r="Z60" s="125">
        <f t="shared" si="9"/>
        <v>0</v>
      </c>
      <c r="AA60" s="125" t="str">
        <f t="shared" si="10"/>
        <v/>
      </c>
      <c r="AB60" s="99"/>
    </row>
    <row r="61" spans="2:28" s="100" customFormat="1" ht="38.25" hidden="1" x14ac:dyDescent="0.25">
      <c r="B61" s="98"/>
      <c r="C61" s="129"/>
      <c r="D61" s="113"/>
      <c r="E61" s="113"/>
      <c r="F61" s="113"/>
      <c r="G61" s="113"/>
      <c r="H61" s="118">
        <f t="shared" si="0"/>
        <v>0</v>
      </c>
      <c r="I61" s="94" t="str">
        <f t="shared" si="11"/>
        <v>Bajo</v>
      </c>
      <c r="J61" s="119">
        <f t="shared" si="12"/>
        <v>1</v>
      </c>
      <c r="K61" s="122" t="s">
        <v>111</v>
      </c>
      <c r="L61" s="120">
        <f>INDEX(Tiempo_Ult_Aud_Calif,MATCH('Priorización A'!K61,Tiempo_Ult_Aud_Def,0))</f>
        <v>3</v>
      </c>
      <c r="M61" s="123" t="s">
        <v>116</v>
      </c>
      <c r="N61" s="121">
        <f t="shared" si="14"/>
        <v>4</v>
      </c>
      <c r="O61" s="123" t="s">
        <v>48</v>
      </c>
      <c r="P61" s="124">
        <f t="shared" si="2"/>
        <v>1</v>
      </c>
      <c r="Q61" s="127" t="s">
        <v>154</v>
      </c>
      <c r="R61" s="124">
        <f t="shared" si="3"/>
        <v>4</v>
      </c>
      <c r="S61" s="123" t="s">
        <v>56</v>
      </c>
      <c r="T61" s="124">
        <f t="shared" si="4"/>
        <v>4</v>
      </c>
      <c r="U61" s="95">
        <f t="shared" si="13"/>
        <v>2.5299999999999998</v>
      </c>
      <c r="V61" s="95" t="str">
        <f t="shared" si="5"/>
        <v>Moderado</v>
      </c>
      <c r="W61" s="124" t="str">
        <f t="shared" si="6"/>
        <v>Cada 3 años</v>
      </c>
      <c r="X61" s="125" t="str">
        <f t="shared" si="7"/>
        <v/>
      </c>
      <c r="Y61" s="125" t="str">
        <f t="shared" si="8"/>
        <v/>
      </c>
      <c r="Z61" s="125">
        <f t="shared" si="9"/>
        <v>0</v>
      </c>
      <c r="AA61" s="125" t="str">
        <f t="shared" si="10"/>
        <v/>
      </c>
      <c r="AB61" s="99"/>
    </row>
    <row r="62" spans="2:28" s="100" customFormat="1" ht="38.25" hidden="1" x14ac:dyDescent="0.25">
      <c r="B62" s="98"/>
      <c r="C62" s="129"/>
      <c r="D62" s="113"/>
      <c r="E62" s="113"/>
      <c r="F62" s="113"/>
      <c r="G62" s="113"/>
      <c r="H62" s="118">
        <f t="shared" si="0"/>
        <v>0</v>
      </c>
      <c r="I62" s="94" t="str">
        <f t="shared" si="11"/>
        <v>Bajo</v>
      </c>
      <c r="J62" s="119">
        <f t="shared" si="12"/>
        <v>1</v>
      </c>
      <c r="K62" s="122" t="s">
        <v>111</v>
      </c>
      <c r="L62" s="120">
        <f>INDEX(Tiempo_Ult_Aud_Calif,MATCH('Priorización A'!K62,Tiempo_Ult_Aud_Def,0))</f>
        <v>3</v>
      </c>
      <c r="M62" s="123" t="s">
        <v>116</v>
      </c>
      <c r="N62" s="121">
        <f t="shared" si="14"/>
        <v>4</v>
      </c>
      <c r="O62" s="123" t="s">
        <v>48</v>
      </c>
      <c r="P62" s="124">
        <f t="shared" si="2"/>
        <v>1</v>
      </c>
      <c r="Q62" s="127" t="s">
        <v>154</v>
      </c>
      <c r="R62" s="124">
        <f t="shared" si="3"/>
        <v>4</v>
      </c>
      <c r="S62" s="123" t="s">
        <v>56</v>
      </c>
      <c r="T62" s="124">
        <f t="shared" si="4"/>
        <v>4</v>
      </c>
      <c r="U62" s="95">
        <f t="shared" si="13"/>
        <v>2.5299999999999998</v>
      </c>
      <c r="V62" s="95" t="str">
        <f t="shared" si="5"/>
        <v>Moderado</v>
      </c>
      <c r="W62" s="124" t="str">
        <f t="shared" si="6"/>
        <v>Cada 3 años</v>
      </c>
      <c r="X62" s="125" t="str">
        <f t="shared" si="7"/>
        <v/>
      </c>
      <c r="Y62" s="125" t="str">
        <f t="shared" si="8"/>
        <v/>
      </c>
      <c r="Z62" s="125">
        <f t="shared" si="9"/>
        <v>0</v>
      </c>
      <c r="AA62" s="125" t="str">
        <f t="shared" si="10"/>
        <v/>
      </c>
      <c r="AB62" s="99"/>
    </row>
    <row r="63" spans="2:28" s="100" customFormat="1" ht="38.25" hidden="1" x14ac:dyDescent="0.25">
      <c r="B63" s="98"/>
      <c r="C63" s="129"/>
      <c r="D63" s="113"/>
      <c r="E63" s="113"/>
      <c r="F63" s="113"/>
      <c r="G63" s="113"/>
      <c r="H63" s="118">
        <f t="shared" si="0"/>
        <v>0</v>
      </c>
      <c r="I63" s="94" t="str">
        <f t="shared" si="11"/>
        <v>Bajo</v>
      </c>
      <c r="J63" s="119">
        <f t="shared" si="12"/>
        <v>1</v>
      </c>
      <c r="K63" s="122" t="s">
        <v>111</v>
      </c>
      <c r="L63" s="120">
        <f>INDEX(Tiempo_Ult_Aud_Calif,MATCH('Priorización A'!K63,Tiempo_Ult_Aud_Def,0))</f>
        <v>3</v>
      </c>
      <c r="M63" s="123" t="s">
        <v>116</v>
      </c>
      <c r="N63" s="121">
        <f t="shared" si="14"/>
        <v>4</v>
      </c>
      <c r="O63" s="123" t="s">
        <v>48</v>
      </c>
      <c r="P63" s="124">
        <f t="shared" si="2"/>
        <v>1</v>
      </c>
      <c r="Q63" s="127" t="s">
        <v>154</v>
      </c>
      <c r="R63" s="124">
        <f t="shared" si="3"/>
        <v>4</v>
      </c>
      <c r="S63" s="123" t="s">
        <v>56</v>
      </c>
      <c r="T63" s="124">
        <f t="shared" si="4"/>
        <v>4</v>
      </c>
      <c r="U63" s="95">
        <f t="shared" si="13"/>
        <v>2.5299999999999998</v>
      </c>
      <c r="V63" s="95" t="str">
        <f t="shared" si="5"/>
        <v>Moderado</v>
      </c>
      <c r="W63" s="124" t="str">
        <f t="shared" si="6"/>
        <v>Cada 3 años</v>
      </c>
      <c r="X63" s="125" t="str">
        <f t="shared" si="7"/>
        <v/>
      </c>
      <c r="Y63" s="125" t="str">
        <f t="shared" si="8"/>
        <v/>
      </c>
      <c r="Z63" s="125">
        <f t="shared" si="9"/>
        <v>0</v>
      </c>
      <c r="AA63" s="125" t="str">
        <f t="shared" si="10"/>
        <v/>
      </c>
      <c r="AB63" s="99"/>
    </row>
    <row r="64" spans="2:28" s="100" customFormat="1" ht="22.5" hidden="1" customHeight="1" x14ac:dyDescent="0.25">
      <c r="B64" s="98"/>
      <c r="C64" s="129"/>
      <c r="D64" s="114"/>
      <c r="E64" s="114"/>
      <c r="F64" s="114"/>
      <c r="G64" s="114"/>
      <c r="H64" s="118">
        <f t="shared" si="0"/>
        <v>0</v>
      </c>
      <c r="I64" s="101" t="str">
        <f t="shared" si="11"/>
        <v>Bajo</v>
      </c>
      <c r="J64" s="119">
        <f t="shared" si="12"/>
        <v>1</v>
      </c>
      <c r="K64" s="122" t="s">
        <v>111</v>
      </c>
      <c r="L64" s="120">
        <f>INDEX(Tiempo_Ult_Aud_Calif,MATCH('Priorización A'!K64,Tiempo_Ult_Aud_Def,0))</f>
        <v>3</v>
      </c>
      <c r="M64" s="123" t="s">
        <v>116</v>
      </c>
      <c r="N64" s="121">
        <f t="shared" si="14"/>
        <v>4</v>
      </c>
      <c r="O64" s="123" t="s">
        <v>48</v>
      </c>
      <c r="P64" s="124">
        <f t="shared" si="2"/>
        <v>1</v>
      </c>
      <c r="Q64" s="127" t="s">
        <v>154</v>
      </c>
      <c r="R64" s="124">
        <f t="shared" si="3"/>
        <v>4</v>
      </c>
      <c r="S64" s="123" t="s">
        <v>56</v>
      </c>
      <c r="T64" s="124">
        <f t="shared" si="4"/>
        <v>4</v>
      </c>
      <c r="U64" s="95">
        <f t="shared" si="13"/>
        <v>2.5299999999999998</v>
      </c>
      <c r="V64" s="95" t="str">
        <f t="shared" si="5"/>
        <v>Moderado</v>
      </c>
      <c r="W64" s="124" t="str">
        <f t="shared" si="6"/>
        <v>Cada 3 años</v>
      </c>
      <c r="X64" s="125" t="str">
        <f t="shared" si="7"/>
        <v/>
      </c>
      <c r="Y64" s="125" t="str">
        <f t="shared" si="8"/>
        <v/>
      </c>
      <c r="Z64" s="125">
        <f t="shared" si="9"/>
        <v>0</v>
      </c>
      <c r="AA64" s="125" t="str">
        <f t="shared" si="10"/>
        <v/>
      </c>
      <c r="AB64" s="99"/>
    </row>
    <row r="65" spans="2:28" s="100" customFormat="1" ht="39" hidden="1" thickBot="1" x14ac:dyDescent="0.3">
      <c r="B65" s="98"/>
      <c r="C65" s="130"/>
      <c r="D65" s="115"/>
      <c r="E65" s="115"/>
      <c r="F65" s="115"/>
      <c r="G65" s="115"/>
      <c r="H65" s="118">
        <f t="shared" si="0"/>
        <v>0</v>
      </c>
      <c r="I65" s="102" t="str">
        <f t="shared" si="11"/>
        <v>Bajo</v>
      </c>
      <c r="J65" s="119">
        <f t="shared" si="12"/>
        <v>1</v>
      </c>
      <c r="K65" s="122" t="s">
        <v>111</v>
      </c>
      <c r="L65" s="120">
        <f>INDEX(Tiempo_Ult_Aud_Calif,MATCH('Priorización A'!K65,Tiempo_Ult_Aud_Def,0))</f>
        <v>3</v>
      </c>
      <c r="M65" s="123" t="s">
        <v>116</v>
      </c>
      <c r="N65" s="121">
        <f t="shared" si="14"/>
        <v>4</v>
      </c>
      <c r="O65" s="123" t="s">
        <v>48</v>
      </c>
      <c r="P65" s="124">
        <f t="shared" si="2"/>
        <v>1</v>
      </c>
      <c r="Q65" s="127" t="s">
        <v>154</v>
      </c>
      <c r="R65" s="124">
        <f t="shared" si="3"/>
        <v>4</v>
      </c>
      <c r="S65" s="123" t="s">
        <v>56</v>
      </c>
      <c r="T65" s="124">
        <f t="shared" si="4"/>
        <v>4</v>
      </c>
      <c r="U65" s="95">
        <f t="shared" si="13"/>
        <v>2.5299999999999998</v>
      </c>
      <c r="V65" s="95" t="str">
        <f t="shared" si="5"/>
        <v>Moderado</v>
      </c>
      <c r="W65" s="124" t="str">
        <f t="shared" si="6"/>
        <v>Cada 3 años</v>
      </c>
      <c r="X65" s="125" t="str">
        <f t="shared" si="7"/>
        <v/>
      </c>
      <c r="Y65" s="125" t="str">
        <f t="shared" si="8"/>
        <v/>
      </c>
      <c r="Z65" s="125">
        <f t="shared" si="9"/>
        <v>0</v>
      </c>
      <c r="AA65" s="125" t="str">
        <f t="shared" si="10"/>
        <v/>
      </c>
      <c r="AB65" s="99"/>
    </row>
    <row r="66" spans="2:28" s="107" customFormat="1" ht="13.5" thickBot="1" x14ac:dyDescent="0.25">
      <c r="B66" s="103"/>
      <c r="C66" s="104"/>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6"/>
    </row>
    <row r="67" spans="2:28" s="107" customFormat="1" x14ac:dyDescent="0.2">
      <c r="C67" s="108"/>
    </row>
    <row r="68" spans="2:28" s="107" customFormat="1" x14ac:dyDescent="0.2">
      <c r="B68" s="109" t="s">
        <v>92</v>
      </c>
      <c r="C68" s="108"/>
    </row>
    <row r="69" spans="2:28" s="107" customFormat="1" x14ac:dyDescent="0.2">
      <c r="C69" s="108"/>
    </row>
    <row r="70" spans="2:28" s="107" customFormat="1" x14ac:dyDescent="0.2">
      <c r="C70" s="108"/>
    </row>
    <row r="71" spans="2:28" s="107" customFormat="1" x14ac:dyDescent="0.2">
      <c r="C71" s="108"/>
    </row>
    <row r="72" spans="2:28" s="107" customFormat="1" x14ac:dyDescent="0.2">
      <c r="C72" s="108"/>
    </row>
    <row r="73" spans="2:28" s="107" customFormat="1" x14ac:dyDescent="0.2">
      <c r="C73" s="108"/>
    </row>
    <row r="74" spans="2:28" s="107" customFormat="1" x14ac:dyDescent="0.2">
      <c r="C74" s="108"/>
    </row>
    <row r="75" spans="2:28" s="107" customFormat="1" x14ac:dyDescent="0.2">
      <c r="C75" s="108"/>
    </row>
    <row r="76" spans="2:28" s="107" customFormat="1" x14ac:dyDescent="0.2">
      <c r="C76" s="108"/>
    </row>
    <row r="77" spans="2:28" s="107" customFormat="1" x14ac:dyDescent="0.2">
      <c r="C77" s="108"/>
    </row>
    <row r="78" spans="2:28" s="107" customFormat="1" x14ac:dyDescent="0.2">
      <c r="C78" s="108"/>
    </row>
    <row r="79" spans="2:28" s="107" customFormat="1" x14ac:dyDescent="0.2">
      <c r="C79" s="108"/>
    </row>
    <row r="80" spans="2:28" s="107" customFormat="1" x14ac:dyDescent="0.2">
      <c r="C80" s="108"/>
    </row>
    <row r="81" spans="3:3" s="107" customFormat="1" x14ac:dyDescent="0.2">
      <c r="C81" s="108"/>
    </row>
    <row r="82" spans="3:3" s="107" customFormat="1" x14ac:dyDescent="0.2">
      <c r="C82" s="108"/>
    </row>
    <row r="83" spans="3:3" s="107" customFormat="1" x14ac:dyDescent="0.2">
      <c r="C83" s="108"/>
    </row>
    <row r="84" spans="3:3" s="107" customFormat="1" x14ac:dyDescent="0.2">
      <c r="C84" s="108"/>
    </row>
    <row r="85" spans="3:3" s="107" customFormat="1" x14ac:dyDescent="0.2">
      <c r="C85" s="108"/>
    </row>
    <row r="86" spans="3:3" s="107" customFormat="1" x14ac:dyDescent="0.2">
      <c r="C86" s="108"/>
    </row>
    <row r="87" spans="3:3" s="107" customFormat="1" x14ac:dyDescent="0.2">
      <c r="C87" s="108"/>
    </row>
    <row r="88" spans="3:3" s="107" customFormat="1" x14ac:dyDescent="0.2">
      <c r="C88" s="108"/>
    </row>
    <row r="89" spans="3:3" s="107" customFormat="1" x14ac:dyDescent="0.2">
      <c r="C89" s="108"/>
    </row>
    <row r="90" spans="3:3" s="107" customFormat="1" x14ac:dyDescent="0.2">
      <c r="C90" s="108"/>
    </row>
    <row r="91" spans="3:3" s="107" customFormat="1" x14ac:dyDescent="0.2">
      <c r="C91" s="108"/>
    </row>
    <row r="92" spans="3:3" s="107" customFormat="1" x14ac:dyDescent="0.2">
      <c r="C92" s="108"/>
    </row>
    <row r="93" spans="3:3" s="107" customFormat="1" x14ac:dyDescent="0.2">
      <c r="C93" s="108"/>
    </row>
    <row r="94" spans="3:3" s="107" customFormat="1" x14ac:dyDescent="0.2">
      <c r="C94" s="108"/>
    </row>
    <row r="95" spans="3:3" s="107" customFormat="1" x14ac:dyDescent="0.2">
      <c r="C95" s="108"/>
    </row>
    <row r="96" spans="3:3" s="107" customFormat="1" x14ac:dyDescent="0.2">
      <c r="C96" s="108"/>
    </row>
    <row r="97" spans="3:3" s="107" customFormat="1" x14ac:dyDescent="0.2">
      <c r="C97" s="108"/>
    </row>
    <row r="98" spans="3:3" s="107" customFormat="1" x14ac:dyDescent="0.2">
      <c r="C98" s="108"/>
    </row>
    <row r="99" spans="3:3" s="107" customFormat="1" x14ac:dyDescent="0.2">
      <c r="C99" s="108"/>
    </row>
    <row r="100" spans="3:3" s="107" customFormat="1" x14ac:dyDescent="0.2">
      <c r="C100" s="108"/>
    </row>
    <row r="101" spans="3:3" s="107" customFormat="1" x14ac:dyDescent="0.2">
      <c r="C101" s="108"/>
    </row>
    <row r="102" spans="3:3" s="107" customFormat="1" x14ac:dyDescent="0.2">
      <c r="C102" s="108"/>
    </row>
    <row r="103" spans="3:3" s="107" customFormat="1" x14ac:dyDescent="0.2">
      <c r="C103" s="108"/>
    </row>
    <row r="104" spans="3:3" s="107" customFormat="1" x14ac:dyDescent="0.2">
      <c r="C104" s="108"/>
    </row>
    <row r="105" spans="3:3" s="107" customFormat="1" x14ac:dyDescent="0.2">
      <c r="C105" s="108"/>
    </row>
    <row r="106" spans="3:3" s="107" customFormat="1" x14ac:dyDescent="0.2">
      <c r="C106" s="108"/>
    </row>
    <row r="107" spans="3:3" s="107" customFormat="1" x14ac:dyDescent="0.2">
      <c r="C107" s="108"/>
    </row>
    <row r="108" spans="3:3" s="107" customFormat="1" x14ac:dyDescent="0.2">
      <c r="C108" s="108"/>
    </row>
    <row r="109" spans="3:3" s="107" customFormat="1" x14ac:dyDescent="0.2">
      <c r="C109" s="108"/>
    </row>
    <row r="110" spans="3:3" s="107" customFormat="1" x14ac:dyDescent="0.2">
      <c r="C110" s="108"/>
    </row>
    <row r="111" spans="3:3" s="107" customFormat="1" x14ac:dyDescent="0.2">
      <c r="C111" s="108"/>
    </row>
    <row r="112" spans="3:3" s="107" customFormat="1" x14ac:dyDescent="0.2">
      <c r="C112" s="108"/>
    </row>
    <row r="113" spans="3:3" s="107" customFormat="1" x14ac:dyDescent="0.2">
      <c r="C113" s="108"/>
    </row>
    <row r="114" spans="3:3" s="107" customFormat="1" x14ac:dyDescent="0.2">
      <c r="C114" s="108"/>
    </row>
    <row r="115" spans="3:3" s="107" customFormat="1" x14ac:dyDescent="0.2">
      <c r="C115" s="108"/>
    </row>
    <row r="116" spans="3:3" s="107" customFormat="1" x14ac:dyDescent="0.2">
      <c r="C116" s="108"/>
    </row>
    <row r="117" spans="3:3" s="107" customFormat="1" x14ac:dyDescent="0.2">
      <c r="C117" s="108"/>
    </row>
    <row r="118" spans="3:3" s="107" customFormat="1" x14ac:dyDescent="0.2">
      <c r="C118" s="108"/>
    </row>
    <row r="119" spans="3:3" s="107" customFormat="1" x14ac:dyDescent="0.2">
      <c r="C119" s="108"/>
    </row>
    <row r="120" spans="3:3" s="107" customFormat="1" x14ac:dyDescent="0.2">
      <c r="C120" s="108"/>
    </row>
    <row r="121" spans="3:3" s="107" customFormat="1" x14ac:dyDescent="0.2">
      <c r="C121" s="108"/>
    </row>
    <row r="122" spans="3:3" s="107" customFormat="1" x14ac:dyDescent="0.2">
      <c r="C122" s="108"/>
    </row>
    <row r="123" spans="3:3" s="107" customFormat="1" x14ac:dyDescent="0.2">
      <c r="C123" s="108"/>
    </row>
    <row r="124" spans="3:3" s="107" customFormat="1" x14ac:dyDescent="0.2">
      <c r="C124" s="108"/>
    </row>
    <row r="125" spans="3:3" s="107" customFormat="1" x14ac:dyDescent="0.2">
      <c r="C125" s="108"/>
    </row>
    <row r="126" spans="3:3" s="107" customFormat="1" x14ac:dyDescent="0.2">
      <c r="C126" s="108"/>
    </row>
    <row r="127" spans="3:3" s="107" customFormat="1" x14ac:dyDescent="0.2">
      <c r="C127" s="108"/>
    </row>
    <row r="128" spans="3:3" s="107" customFormat="1" x14ac:dyDescent="0.2">
      <c r="C128" s="108"/>
    </row>
    <row r="129" spans="3:3" s="107" customFormat="1" x14ac:dyDescent="0.2">
      <c r="C129" s="108"/>
    </row>
    <row r="130" spans="3:3" s="107" customFormat="1" x14ac:dyDescent="0.2">
      <c r="C130" s="108"/>
    </row>
    <row r="131" spans="3:3" s="107" customFormat="1" x14ac:dyDescent="0.2">
      <c r="C131" s="108"/>
    </row>
    <row r="132" spans="3:3" s="107" customFormat="1" x14ac:dyDescent="0.2">
      <c r="C132" s="108"/>
    </row>
    <row r="133" spans="3:3" s="107" customFormat="1" x14ac:dyDescent="0.2">
      <c r="C133" s="108"/>
    </row>
    <row r="134" spans="3:3" s="107" customFormat="1" x14ac:dyDescent="0.2">
      <c r="C134" s="108"/>
    </row>
    <row r="135" spans="3:3" s="107" customFormat="1" x14ac:dyDescent="0.2">
      <c r="C135" s="108"/>
    </row>
    <row r="136" spans="3:3" s="107" customFormat="1" x14ac:dyDescent="0.2">
      <c r="C136" s="108"/>
    </row>
    <row r="137" spans="3:3" s="107" customFormat="1" x14ac:dyDescent="0.2">
      <c r="C137" s="108"/>
    </row>
    <row r="138" spans="3:3" s="107" customFormat="1" x14ac:dyDescent="0.2">
      <c r="C138" s="108"/>
    </row>
    <row r="139" spans="3:3" s="107" customFormat="1" x14ac:dyDescent="0.2">
      <c r="C139" s="108"/>
    </row>
    <row r="140" spans="3:3" s="107" customFormat="1" x14ac:dyDescent="0.2">
      <c r="C140" s="108"/>
    </row>
    <row r="141" spans="3:3" s="107" customFormat="1" x14ac:dyDescent="0.2">
      <c r="C141" s="108"/>
    </row>
    <row r="142" spans="3:3" s="107" customFormat="1" x14ac:dyDescent="0.2">
      <c r="C142" s="108"/>
    </row>
    <row r="143" spans="3:3" s="107" customFormat="1" x14ac:dyDescent="0.2">
      <c r="C143" s="108"/>
    </row>
    <row r="144" spans="3:3" s="107" customFormat="1" x14ac:dyDescent="0.2">
      <c r="C144" s="108"/>
    </row>
    <row r="145" spans="3:3" s="107" customFormat="1" x14ac:dyDescent="0.2">
      <c r="C145" s="108"/>
    </row>
    <row r="146" spans="3:3" s="107" customFormat="1" x14ac:dyDescent="0.2">
      <c r="C146" s="108"/>
    </row>
    <row r="147" spans="3:3" s="107" customFormat="1" x14ac:dyDescent="0.2">
      <c r="C147" s="108"/>
    </row>
    <row r="148" spans="3:3" s="107" customFormat="1" x14ac:dyDescent="0.2">
      <c r="C148" s="108"/>
    </row>
    <row r="149" spans="3:3" s="107" customFormat="1" x14ac:dyDescent="0.2">
      <c r="C149" s="108"/>
    </row>
    <row r="150" spans="3:3" s="107" customFormat="1" x14ac:dyDescent="0.2">
      <c r="C150" s="108"/>
    </row>
    <row r="151" spans="3:3" s="107" customFormat="1" x14ac:dyDescent="0.2">
      <c r="C151" s="108"/>
    </row>
    <row r="152" spans="3:3" s="107" customFormat="1" x14ac:dyDescent="0.2">
      <c r="C152" s="108"/>
    </row>
    <row r="153" spans="3:3" s="107" customFormat="1" x14ac:dyDescent="0.2">
      <c r="C153" s="108"/>
    </row>
    <row r="154" spans="3:3" s="107" customFormat="1" x14ac:dyDescent="0.2">
      <c r="C154" s="108"/>
    </row>
    <row r="155" spans="3:3" s="107" customFormat="1" x14ac:dyDescent="0.2">
      <c r="C155" s="108"/>
    </row>
    <row r="156" spans="3:3" s="107" customFormat="1" x14ac:dyDescent="0.2">
      <c r="C156" s="108"/>
    </row>
    <row r="157" spans="3:3" s="107" customFormat="1" x14ac:dyDescent="0.2">
      <c r="C157" s="108"/>
    </row>
    <row r="158" spans="3:3" s="107" customFormat="1" x14ac:dyDescent="0.2">
      <c r="C158" s="108"/>
    </row>
    <row r="159" spans="3:3" s="107" customFormat="1" x14ac:dyDescent="0.2">
      <c r="C159" s="108"/>
    </row>
    <row r="160" spans="3:3" s="107" customFormat="1" x14ac:dyDescent="0.2">
      <c r="C160" s="108"/>
    </row>
    <row r="161" spans="3:3" s="107" customFormat="1" x14ac:dyDescent="0.2">
      <c r="C161" s="108"/>
    </row>
    <row r="162" spans="3:3" s="107" customFormat="1" x14ac:dyDescent="0.2">
      <c r="C162" s="108"/>
    </row>
    <row r="163" spans="3:3" s="107" customFormat="1" x14ac:dyDescent="0.2">
      <c r="C163" s="108"/>
    </row>
    <row r="164" spans="3:3" s="107" customFormat="1" x14ac:dyDescent="0.2">
      <c r="C164" s="108"/>
    </row>
    <row r="165" spans="3:3" s="107" customFormat="1" x14ac:dyDescent="0.2">
      <c r="C165" s="108"/>
    </row>
    <row r="166" spans="3:3" s="107" customFormat="1" x14ac:dyDescent="0.2">
      <c r="C166" s="108"/>
    </row>
    <row r="167" spans="3:3" s="107" customFormat="1" x14ac:dyDescent="0.2">
      <c r="C167" s="108"/>
    </row>
    <row r="168" spans="3:3" s="107" customFormat="1" x14ac:dyDescent="0.2">
      <c r="C168" s="108"/>
    </row>
    <row r="169" spans="3:3" s="107" customFormat="1" x14ac:dyDescent="0.2">
      <c r="C169" s="108"/>
    </row>
    <row r="170" spans="3:3" s="107" customFormat="1" x14ac:dyDescent="0.2">
      <c r="C170" s="108"/>
    </row>
    <row r="171" spans="3:3" s="107" customFormat="1" x14ac:dyDescent="0.2">
      <c r="C171" s="108"/>
    </row>
    <row r="172" spans="3:3" s="107" customFormat="1" x14ac:dyDescent="0.2">
      <c r="C172" s="108"/>
    </row>
    <row r="173" spans="3:3" s="107" customFormat="1" x14ac:dyDescent="0.2">
      <c r="C173" s="108"/>
    </row>
    <row r="174" spans="3:3" s="107" customFormat="1" x14ac:dyDescent="0.2">
      <c r="C174" s="108"/>
    </row>
    <row r="175" spans="3:3" s="107" customFormat="1" x14ac:dyDescent="0.2">
      <c r="C175" s="108"/>
    </row>
    <row r="176" spans="3:3" s="107" customFormat="1" x14ac:dyDescent="0.2">
      <c r="C176" s="108"/>
    </row>
    <row r="177" spans="3:3" s="107" customFormat="1" x14ac:dyDescent="0.2">
      <c r="C177" s="108"/>
    </row>
    <row r="178" spans="3:3" s="107" customFormat="1" x14ac:dyDescent="0.2">
      <c r="C178" s="108"/>
    </row>
    <row r="179" spans="3:3" s="107" customFormat="1" x14ac:dyDescent="0.2">
      <c r="C179" s="108"/>
    </row>
    <row r="180" spans="3:3" s="107" customFormat="1" x14ac:dyDescent="0.2">
      <c r="C180" s="108"/>
    </row>
    <row r="181" spans="3:3" s="107" customFormat="1" x14ac:dyDescent="0.2">
      <c r="C181" s="108"/>
    </row>
    <row r="182" spans="3:3" s="107" customFormat="1" x14ac:dyDescent="0.2">
      <c r="C182" s="108"/>
    </row>
    <row r="183" spans="3:3" s="107" customFormat="1" x14ac:dyDescent="0.2">
      <c r="C183" s="108"/>
    </row>
    <row r="184" spans="3:3" s="107" customFormat="1" x14ac:dyDescent="0.2">
      <c r="C184" s="108"/>
    </row>
    <row r="185" spans="3:3" s="107" customFormat="1" x14ac:dyDescent="0.2">
      <c r="C185" s="108"/>
    </row>
    <row r="186" spans="3:3" s="107" customFormat="1" x14ac:dyDescent="0.2">
      <c r="C186" s="108"/>
    </row>
    <row r="187" spans="3:3" s="107" customFormat="1" x14ac:dyDescent="0.2">
      <c r="C187" s="108"/>
    </row>
    <row r="188" spans="3:3" s="107" customFormat="1" x14ac:dyDescent="0.2">
      <c r="C188" s="108"/>
    </row>
    <row r="189" spans="3:3" s="107" customFormat="1" x14ac:dyDescent="0.2">
      <c r="C189" s="108"/>
    </row>
    <row r="190" spans="3:3" s="107" customFormat="1" x14ac:dyDescent="0.2">
      <c r="C190" s="108"/>
    </row>
    <row r="191" spans="3:3" s="107" customFormat="1" x14ac:dyDescent="0.2">
      <c r="C191" s="108"/>
    </row>
    <row r="192" spans="3:3" s="107" customFormat="1" x14ac:dyDescent="0.2">
      <c r="C192" s="108"/>
    </row>
    <row r="193" spans="3:3" s="107" customFormat="1" x14ac:dyDescent="0.2">
      <c r="C193" s="108"/>
    </row>
    <row r="194" spans="3:3" s="107" customFormat="1" x14ac:dyDescent="0.2">
      <c r="C194" s="108"/>
    </row>
    <row r="195" spans="3:3" s="107" customFormat="1" x14ac:dyDescent="0.2">
      <c r="C195" s="108"/>
    </row>
    <row r="196" spans="3:3" s="107" customFormat="1" x14ac:dyDescent="0.2">
      <c r="C196" s="108"/>
    </row>
    <row r="197" spans="3:3" s="107" customFormat="1" x14ac:dyDescent="0.2">
      <c r="C197" s="108"/>
    </row>
    <row r="198" spans="3:3" s="107" customFormat="1" x14ac:dyDescent="0.2">
      <c r="C198" s="108"/>
    </row>
    <row r="199" spans="3:3" s="107" customFormat="1" x14ac:dyDescent="0.2">
      <c r="C199" s="108"/>
    </row>
    <row r="200" spans="3:3" s="107" customFormat="1" x14ac:dyDescent="0.2">
      <c r="C200" s="108"/>
    </row>
    <row r="201" spans="3:3" s="107" customFormat="1" x14ac:dyDescent="0.2">
      <c r="C201" s="108"/>
    </row>
    <row r="202" spans="3:3" s="107" customFormat="1" x14ac:dyDescent="0.2">
      <c r="C202" s="108"/>
    </row>
    <row r="203" spans="3:3" s="107" customFormat="1" x14ac:dyDescent="0.2">
      <c r="C203" s="108"/>
    </row>
    <row r="204" spans="3:3" s="107" customFormat="1" x14ac:dyDescent="0.2">
      <c r="C204" s="108"/>
    </row>
    <row r="205" spans="3:3" s="107" customFormat="1" x14ac:dyDescent="0.2">
      <c r="C205" s="108"/>
    </row>
  </sheetData>
  <protectedRanges>
    <protectedRange algorithmName="SHA-512" hashValue="DEhtgLWWX1fGTfY6/jrV83UQn2eRyEcf52ixXqwJG1h9snypFLTtsrlTn4v+3Jfc8qsPtJTcbYO5FAd7DzT8Lw==" saltValue="QsONzCYV9PF/Cm9GQzUNrg==" spinCount="100000" sqref="S7:S65 H4:I4 W4 Z4 C20:G65 J5 L5 N5 P5 R5 T5 K7:K65 M7:M65 O7:O65 Q7:Q65 B2:C4 D7:G19" name="Rango1"/>
    <protectedRange algorithmName="SHA-512" hashValue="DEhtgLWWX1fGTfY6/jrV83UQn2eRyEcf52ixXqwJG1h9snypFLTtsrlTn4v+3Jfc8qsPtJTcbYO5FAd7DzT8Lw==" saltValue="QsONzCYV9PF/Cm9GQzUNrg==" spinCount="100000" sqref="C7:C19" name="Rango1_1"/>
  </protectedRanges>
  <mergeCells count="3">
    <mergeCell ref="D4:G4"/>
    <mergeCell ref="D5:H5"/>
    <mergeCell ref="H4:I4"/>
  </mergeCells>
  <phoneticPr fontId="22" type="noConversion"/>
  <conditionalFormatting sqref="I7:L65">
    <cfRule type="containsText" dxfId="9" priority="10" operator="containsText" text="Moderado">
      <formula>NOT(ISERROR(SEARCH("Moderado",I7)))</formula>
    </cfRule>
    <cfRule type="containsText" dxfId="8" priority="11" operator="containsText" text="Alto">
      <formula>NOT(ISERROR(SEARCH("Alto",I7)))</formula>
    </cfRule>
    <cfRule type="containsText" dxfId="7" priority="12" operator="containsText" text="Muy Alto">
      <formula>NOT(ISERROR(SEARCH("Muy Alto",I7)))</formula>
    </cfRule>
  </conditionalFormatting>
  <conditionalFormatting sqref="I7:L65">
    <cfRule type="containsText" dxfId="6" priority="8" operator="containsText" text="Muy Bajo">
      <formula>NOT(ISERROR(SEARCH("Muy Bajo",I7)))</formula>
    </cfRule>
    <cfRule type="containsText" dxfId="5" priority="9" operator="containsText" text="Bajo">
      <formula>NOT(ISERROR(SEARCH("Bajo",I7)))</formula>
    </cfRule>
  </conditionalFormatting>
  <conditionalFormatting sqref="I7:L65">
    <cfRule type="containsText" dxfId="4" priority="7" operator="containsText" text="Extremo">
      <formula>NOT(ISERROR(SEARCH("Extremo",I7)))</formula>
    </cfRule>
  </conditionalFormatting>
  <conditionalFormatting sqref="U7:V65">
    <cfRule type="expression" dxfId="3" priority="3">
      <formula>$U7&gt;=4</formula>
    </cfRule>
    <cfRule type="expression" dxfId="2" priority="4">
      <formula>$U7&gt;=3</formula>
    </cfRule>
    <cfRule type="expression" dxfId="1" priority="5">
      <formula>$U7&gt;=2</formula>
    </cfRule>
    <cfRule type="expression" dxfId="0" priority="6">
      <formula>$U7&lt;2</formula>
    </cfRule>
  </conditionalFormatting>
  <dataValidations xWindow="745" yWindow="518" count="31">
    <dataValidation type="list" allowBlank="1" showInputMessage="1" showErrorMessage="1" sqref="O7:O65">
      <formula1>Impacto_Obj_Est_Def</formula1>
    </dataValidation>
    <dataValidation type="list" allowBlank="1" showInputMessage="1" showErrorMessage="1" promptTitle="Temas interés Alta Dirección" prompt="Número de solicitudes por Gerentes y/o Directivos/ Temas de seguimiento alta direccion con menor repeticion en un periodo de seis meses ( de 0 a 3 repeticiones en diferentes comites)" sqref="M7:M65">
      <formula1>Nivel_Directivo_Def</formula1>
    </dataValidation>
    <dataValidation type="list" allowBlank="1" showInputMessage="1" showErrorMessage="1" sqref="Q7:Q65">
      <formula1>Result_Aud_Ant_Def</formula1>
    </dataValidation>
    <dataValidation type="list" allowBlank="1" showInputMessage="1" showErrorMessage="1" sqref="S7:S65">
      <formula1>Impacto_Ppto_Def</formula1>
    </dataValidation>
    <dataValidation allowBlank="1" showInputMessage="1" showErrorMessage="1" promptTitle="Aspectos evaluables" prompt="Tambien son conocidos como unidades auditables, son todos aquellos aspectos que pueden ser evaluados o auditados y que se convertirán en un informe de auditoria o un informe de autoevaluación." sqref="C6"/>
    <dataValidation allowBlank="1" showInputMessage="1" showErrorMessage="1" promptTitle="LOGO Y NOBRE ENTIDAD" prompt="En este espacio inserte el logo de la entidad o escriba el nombre de la misma." sqref="C2"/>
    <dataValidation allowBlank="1" showInputMessage="1" showErrorMessage="1" promptTitle="CODIGO" prompt="En caso que utilicen control documental o referenciación en los papeles de trabajo, en este espacio podrá colocar el código (alfabético, numérico o alfanumèrico) correspondiente." sqref="D4:G4"/>
    <dataValidation allowBlank="1" showInputMessage="1" showErrorMessage="1" promptTitle="Riesgo inherente" prompt="Digite la cantidad de riesgos por nivel que tiene cada aspecto evaluable." sqref="D5:H5"/>
    <dataValidation allowBlank="1" showInputMessage="1" showErrorMessage="1" promptTitle="RIESGO INHERENTE" prompt="FAVOR NO DILIGENCIAR NADA ACÁ. Esta columna se diligenciará automáticamente conforme a la hoja &quot;Parámetros&quot;. Acá aparecerá automáticamente el nivel de riesgo ponderado o consolidado para cada aspecto evaluable (unidad auditable)." sqref="I6"/>
    <dataValidation allowBlank="1" showInputMessage="1" showErrorMessage="1" promptTitle="RIESGO INHERENTE CALIFICACION" prompt="FAVOR NO DILIGENCIAR NADA ACÁ. Esta columna se diligenciará automáticamente conforme a la hoja &quot;Parámetros&quot;. En esta columna aparecerá automáticamente la calificación que obtiene el nivvel de riesgo inherente consolidado o ponderado." sqref="J6"/>
    <dataValidation allowBlank="1" showInputMessage="1" showErrorMessage="1" promptTitle="TOTAL PUNTAJE RIESGOS" prompt="FAVOR NO DILIGENCIAR NADA EN ESTA COLUMNA. Aparecerá automáticamente el puntaje consolidado del total de riesgos que afectan cada aspecto evaluable." sqref="H6"/>
    <dataValidation allowBlank="1" showInputMessage="1" showErrorMessage="1" promptTitle="FECHA APROBACION" prompt="Registre la fecha de aprobación del Universo de Auditoría Basado en Riesgos, por parte del Comité de Control Interno o Comité de Auditoría." sqref="U4"/>
    <dataValidation type="decimal" allowBlank="1" showInputMessage="1" showErrorMessage="1" promptTitle="PORCENTAJE VARIABLE" prompt="Puede cambiar este porcentaje, siempre y cuando la suma de los porcentajes de las 6 variables sumen 100%, y de acuerdo con la dinámica y complejidad de la entidad." sqref="J5 N5 P5 R5 T5 L5">
      <formula1>0</formula1>
      <formula2>1</formula2>
    </dataValidation>
    <dataValidation allowBlank="1" showInputMessage="1" showErrorMessage="1" promptTitle="TIEMPO EN AÑOS" prompt="Seleccione de la lista desplegable los años transcurridos desde la última auditoría o en caso que nunca se haya auditado seleccione &gt;4años." sqref="K6"/>
    <dataValidation allowBlank="1" showInputMessage="1" showErrorMessage="1" promptTitle="CALIFICACION TIEMPO ULTIMA AUDIT" prompt="FAVOR NO DILIGENCIAR ESTA COLUMNA. Esta calificación aparecerá automáticamente con base en la hoja &quot;parámetros&quot; establecidos." sqref="L6"/>
    <dataValidation allowBlank="1" showInputMessage="1" showErrorMessage="1" promptTitle="TEMAS INTERES DIRECTIVOS" prompt="Seleccione la cantidad de veces que a este tema le hacen seguimiento en Comités Directivos o de Control Interno. Si la temática es solicitada por la alta dirección, se añade directamente en el plan anual de auditoria, no se prioriza." sqref="M6"/>
    <dataValidation allowBlank="1" showInputMessage="1" showErrorMessage="1" promptTitle="CALIFICACION INTERESES ALTA DIRE" prompt="FAVOR NO DILIGENCIAR ESTA COLUMNA. Esta calificación se generará automáticamente, respecto de los intereses de la alta dirección." sqref="N6"/>
    <dataValidation allowBlank="1" showInputMessage="1" showErrorMessage="1" promptTitle="IMPACTO OBJETIVOS ESTRATEGICOS" prompt="Seleccionar la opción que corresponda a la insidencia de este aspecto evaluable o temática en los objetivos estratégicos." sqref="O6"/>
    <dataValidation allowBlank="1" showInputMessage="1" showErrorMessage="1" promptTitle="CALIFICACION IMPACTO OBJET ESTRA" prompt="FAVOR NO DILIGENCIAR ESTA COLUMNA. La calificación se genera automáticamente al diligenciar la columna anterior con base en lo establecido en la hoja &quot;parámetros&quot;." sqref="P6"/>
    <dataValidation allowBlank="1" showInputMessage="1" showErrorMessage="1" promptTitle="RESULTADOS AUDITORIAS ANTERIORES" prompt="Seleccionar la cantidad de hallazgos abiertos que posee temática producto de auditorias internas y externas." sqref="Q6"/>
    <dataValidation allowBlank="1" showInputMessage="1" showErrorMessage="1" promptTitle="CALIFICACION RESULTADO AUDIT ANT" prompt="FAVOR NO DILIGENCIAR ESTA COLUMNA. La calificación se genera automáticamente al diligenciar la columna anterior con base en lo establecido en la hoja &quot;parámetros&quot;." sqref="R6"/>
    <dataValidation allowBlank="1" showInputMessage="1" showErrorMessage="1" promptTitle="CALIFIC IMPACTO PRESUPUESTO" prompt="FAVOR NO DILIGENCIAR ESTA COLUMNA. La calificación se genera automáticamente al diligenciar la columna anterior con base en lo establecido en la hoja &quot;parámetros&quot;." sqref="T6"/>
    <dataValidation allowBlank="1" showInputMessage="1" showErrorMessage="1" promptTitle="IMPACTO EN EL PRESUPUESTO" prompt="Seleccione de una lista desplegable el impacto de ese aspecto evaluable en el presupuesto de la entidad. Para ello es necesario que registre en la hoja &quot;parámetros&quot; el presupuesto de gastos de la entidad y observe los criterios allí explicados." sqref="S6"/>
    <dataValidation allowBlank="1" showInputMessage="1" showErrorMessage="1" promptTitle="PONDERACION" prompt="FAVOR NO DILIGENCIAR ESTA COLUMNA._x000a_Acá aparecerá automáticamente el puntaje consolidado para el nivel de criticidad de cada aspecto evaluable." sqref="U6"/>
    <dataValidation allowBlank="1" showInputMessage="1" showErrorMessage="1" promptTitle="NIVEL DE CRITICIDAD" prompt="FAVOR NO DILIGENCIAR ESTA COLUMNA. La calificación se genera automáticamente al diligenciar las columnas editables con base en lo establecido en la hoja &quot;parámetros&quot;._x000a_Acá aparecerá el nivel de criticidad  semaforizado de cada aspecto evaluable." sqref="V6"/>
    <dataValidation allowBlank="1" showInputMessage="1" showErrorMessage="1" promptTitle="CICLO ROTACION AUDITORIAS" prompt="FAVOR NO DIGITAR ESTA COLUMNA. Acá aparecerá automáticamente el ciclo de rotación de las auditorias con base en el nivel de criticidad de cada aspecto evaluable. (Ver hoja &quot;Parámetros&quot;)." sqref="W6"/>
    <dataValidation allowBlank="1" showInputMessage="1" showErrorMessage="1" promptTitle="PRIORIZACION AUDITORIAS AÑO 4 " prompt="FAVOR NO DILIGENCIAR ESTA COLUMNA. Aparecerá automáticamente las unidades auditables que deben formar parte del Plan Anual de Auditorías del año 4, acorde con el ciclo de rotación de auditorias (aprobado por el Comité de Control Interno)." sqref="AA6"/>
    <dataValidation type="list" allowBlank="1" showInputMessage="1" showErrorMessage="1" sqref="K7:K65">
      <formula1>Tiempo_Ult_Aud_Def</formula1>
    </dataValidation>
    <dataValidation allowBlank="1" showInputMessage="1" showErrorMessage="1" promptTitle="PRIORIZACION AUDITORIAS AÑO 1 " prompt="FAVOR NO DILIGENCIAR ESTA COLUMNA. Aparecerá automáticamente las unidades auditables que deben formar parte del Plan Anual de Auditorías del primer año, acorde con el ciclo de rotación de auditorias (aprobado por el Comité de Control Interno)." sqref="X6"/>
    <dataValidation allowBlank="1" showInputMessage="1" showErrorMessage="1" promptTitle="PRIORIZACIÓN AUDITORIAS AÑO 2" prompt="FAVOR NO DILIGENCIAR ESTA COLUMNA. Aparecerá automáticamente las unidades auditables que deben formar parte del Plan Anual de Auditorías del año 2, acorde con el ciclo de rotación de auditorias (aprobado por el Comité de Control Interno)." sqref="Y6"/>
    <dataValidation allowBlank="1" showInputMessage="1" showErrorMessage="1" promptTitle="PRIORIZACIÓN AUDITORIAS AÑO 3 " prompt="FAVOR NO DILIGENCIAR ESTA COLUMNA. Aparecerá automáticamente las unidades auditables que deben formar parte del Plan Anual de Auditorías del año 3, acorde con el ciclo de rotación de auditorias (aprobado por el Comité de Control Interno)." sqref="Z6"/>
  </dataValidations>
  <printOptions verticalCentered="1"/>
  <pageMargins left="0.70866141732283472" right="0.70866141732283472" top="0.74803149606299213" bottom="0.74803149606299213" header="0.31496062992125984" footer="0.31496062992125984"/>
  <pageSetup paperSize="5"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tabSelected="1" topLeftCell="B1" zoomScale="110" zoomScaleNormal="110" zoomScaleSheetLayoutView="100" workbookViewId="0">
      <selection activeCell="F11" sqref="F11"/>
    </sheetView>
  </sheetViews>
  <sheetFormatPr baseColWidth="10" defaultRowHeight="12.75" x14ac:dyDescent="0.2"/>
  <cols>
    <col min="1" max="1" width="5.42578125" style="157" customWidth="1"/>
    <col min="2" max="2" width="29" style="157" customWidth="1"/>
    <col min="3" max="3" width="45.5703125" style="157" customWidth="1"/>
    <col min="4" max="4" width="39.85546875" style="157" customWidth="1"/>
    <col min="5" max="5" width="17.140625" style="157" customWidth="1"/>
    <col min="6" max="6" width="35.5703125" style="157" customWidth="1"/>
    <col min="7" max="7" width="24.140625" style="157" hidden="1" customWidth="1"/>
    <col min="8" max="10" width="11.42578125" style="157"/>
    <col min="11" max="11" width="14.85546875" style="157" bestFit="1" customWidth="1"/>
    <col min="12" max="12" width="13.85546875" style="157" bestFit="1" customWidth="1"/>
    <col min="13" max="13" width="12.85546875" style="157" bestFit="1" customWidth="1"/>
    <col min="14" max="219" width="11.42578125" style="157"/>
    <col min="220" max="220" width="5.42578125" style="157" customWidth="1"/>
    <col min="221" max="221" width="29" style="157" customWidth="1"/>
    <col min="222" max="222" width="45.5703125" style="157" customWidth="1"/>
    <col min="223" max="223" width="39.85546875" style="157" customWidth="1"/>
    <col min="224" max="224" width="15.140625" style="157" customWidth="1"/>
    <col min="225" max="225" width="40.85546875" style="157" customWidth="1"/>
    <col min="226" max="226" width="11.42578125" style="157" customWidth="1"/>
    <col min="227" max="227" width="11.85546875" style="157" customWidth="1"/>
    <col min="228" max="228" width="20.85546875" style="157" customWidth="1"/>
    <col min="229" max="231" width="11.42578125" style="157"/>
    <col min="232" max="232" width="110.85546875" style="157" customWidth="1"/>
    <col min="233" max="475" width="11.42578125" style="157"/>
    <col min="476" max="476" width="5.42578125" style="157" customWidth="1"/>
    <col min="477" max="477" width="29" style="157" customWidth="1"/>
    <col min="478" max="478" width="45.5703125" style="157" customWidth="1"/>
    <col min="479" max="479" width="39.85546875" style="157" customWidth="1"/>
    <col min="480" max="480" width="15.140625" style="157" customWidth="1"/>
    <col min="481" max="481" width="40.85546875" style="157" customWidth="1"/>
    <col min="482" max="482" width="11.42578125" style="157" customWidth="1"/>
    <col min="483" max="483" width="11.85546875" style="157" customWidth="1"/>
    <col min="484" max="484" width="20.85546875" style="157" customWidth="1"/>
    <col min="485" max="487" width="11.42578125" style="157"/>
    <col min="488" max="488" width="110.85546875" style="157" customWidth="1"/>
    <col min="489" max="731" width="11.42578125" style="157"/>
    <col min="732" max="732" width="5.42578125" style="157" customWidth="1"/>
    <col min="733" max="733" width="29" style="157" customWidth="1"/>
    <col min="734" max="734" width="45.5703125" style="157" customWidth="1"/>
    <col min="735" max="735" width="39.85546875" style="157" customWidth="1"/>
    <col min="736" max="736" width="15.140625" style="157" customWidth="1"/>
    <col min="737" max="737" width="40.85546875" style="157" customWidth="1"/>
    <col min="738" max="738" width="11.42578125" style="157" customWidth="1"/>
    <col min="739" max="739" width="11.85546875" style="157" customWidth="1"/>
    <col min="740" max="740" width="20.85546875" style="157" customWidth="1"/>
    <col min="741" max="743" width="11.42578125" style="157"/>
    <col min="744" max="744" width="110.85546875" style="157" customWidth="1"/>
    <col min="745" max="987" width="11.42578125" style="157"/>
    <col min="988" max="988" width="5.42578125" style="157" customWidth="1"/>
    <col min="989" max="989" width="29" style="157" customWidth="1"/>
    <col min="990" max="990" width="45.5703125" style="157" customWidth="1"/>
    <col min="991" max="991" width="39.85546875" style="157" customWidth="1"/>
    <col min="992" max="992" width="15.140625" style="157" customWidth="1"/>
    <col min="993" max="993" width="40.85546875" style="157" customWidth="1"/>
    <col min="994" max="994" width="11.42578125" style="157" customWidth="1"/>
    <col min="995" max="995" width="11.85546875" style="157" customWidth="1"/>
    <col min="996" max="996" width="20.85546875" style="157" customWidth="1"/>
    <col min="997" max="999" width="11.42578125" style="157"/>
    <col min="1000" max="1000" width="110.85546875" style="157" customWidth="1"/>
    <col min="1001" max="1243" width="11.42578125" style="157"/>
    <col min="1244" max="1244" width="5.42578125" style="157" customWidth="1"/>
    <col min="1245" max="1245" width="29" style="157" customWidth="1"/>
    <col min="1246" max="1246" width="45.5703125" style="157" customWidth="1"/>
    <col min="1247" max="1247" width="39.85546875" style="157" customWidth="1"/>
    <col min="1248" max="1248" width="15.140625" style="157" customWidth="1"/>
    <col min="1249" max="1249" width="40.85546875" style="157" customWidth="1"/>
    <col min="1250" max="1250" width="11.42578125" style="157" customWidth="1"/>
    <col min="1251" max="1251" width="11.85546875" style="157" customWidth="1"/>
    <col min="1252" max="1252" width="20.85546875" style="157" customWidth="1"/>
    <col min="1253" max="1255" width="11.42578125" style="157"/>
    <col min="1256" max="1256" width="110.85546875" style="157" customWidth="1"/>
    <col min="1257" max="1499" width="11.42578125" style="157"/>
    <col min="1500" max="1500" width="5.42578125" style="157" customWidth="1"/>
    <col min="1501" max="1501" width="29" style="157" customWidth="1"/>
    <col min="1502" max="1502" width="45.5703125" style="157" customWidth="1"/>
    <col min="1503" max="1503" width="39.85546875" style="157" customWidth="1"/>
    <col min="1504" max="1504" width="15.140625" style="157" customWidth="1"/>
    <col min="1505" max="1505" width="40.85546875" style="157" customWidth="1"/>
    <col min="1506" max="1506" width="11.42578125" style="157" customWidth="1"/>
    <col min="1507" max="1507" width="11.85546875" style="157" customWidth="1"/>
    <col min="1508" max="1508" width="20.85546875" style="157" customWidth="1"/>
    <col min="1509" max="1511" width="11.42578125" style="157"/>
    <col min="1512" max="1512" width="110.85546875" style="157" customWidth="1"/>
    <col min="1513" max="1755" width="11.42578125" style="157"/>
    <col min="1756" max="1756" width="5.42578125" style="157" customWidth="1"/>
    <col min="1757" max="1757" width="29" style="157" customWidth="1"/>
    <col min="1758" max="1758" width="45.5703125" style="157" customWidth="1"/>
    <col min="1759" max="1759" width="39.85546875" style="157" customWidth="1"/>
    <col min="1760" max="1760" width="15.140625" style="157" customWidth="1"/>
    <col min="1761" max="1761" width="40.85546875" style="157" customWidth="1"/>
    <col min="1762" max="1762" width="11.42578125" style="157" customWidth="1"/>
    <col min="1763" max="1763" width="11.85546875" style="157" customWidth="1"/>
    <col min="1764" max="1764" width="20.85546875" style="157" customWidth="1"/>
    <col min="1765" max="1767" width="11.42578125" style="157"/>
    <col min="1768" max="1768" width="110.85546875" style="157" customWidth="1"/>
    <col min="1769" max="2011" width="11.42578125" style="157"/>
    <col min="2012" max="2012" width="5.42578125" style="157" customWidth="1"/>
    <col min="2013" max="2013" width="29" style="157" customWidth="1"/>
    <col min="2014" max="2014" width="45.5703125" style="157" customWidth="1"/>
    <col min="2015" max="2015" width="39.85546875" style="157" customWidth="1"/>
    <col min="2016" max="2016" width="15.140625" style="157" customWidth="1"/>
    <col min="2017" max="2017" width="40.85546875" style="157" customWidth="1"/>
    <col min="2018" max="2018" width="11.42578125" style="157" customWidth="1"/>
    <col min="2019" max="2019" width="11.85546875" style="157" customWidth="1"/>
    <col min="2020" max="2020" width="20.85546875" style="157" customWidth="1"/>
    <col min="2021" max="2023" width="11.42578125" style="157"/>
    <col min="2024" max="2024" width="110.85546875" style="157" customWidth="1"/>
    <col min="2025" max="2267" width="11.42578125" style="157"/>
    <col min="2268" max="2268" width="5.42578125" style="157" customWidth="1"/>
    <col min="2269" max="2269" width="29" style="157" customWidth="1"/>
    <col min="2270" max="2270" width="45.5703125" style="157" customWidth="1"/>
    <col min="2271" max="2271" width="39.85546875" style="157" customWidth="1"/>
    <col min="2272" max="2272" width="15.140625" style="157" customWidth="1"/>
    <col min="2273" max="2273" width="40.85546875" style="157" customWidth="1"/>
    <col min="2274" max="2274" width="11.42578125" style="157" customWidth="1"/>
    <col min="2275" max="2275" width="11.85546875" style="157" customWidth="1"/>
    <col min="2276" max="2276" width="20.85546875" style="157" customWidth="1"/>
    <col min="2277" max="2279" width="11.42578125" style="157"/>
    <col min="2280" max="2280" width="110.85546875" style="157" customWidth="1"/>
    <col min="2281" max="2523" width="11.42578125" style="157"/>
    <col min="2524" max="2524" width="5.42578125" style="157" customWidth="1"/>
    <col min="2525" max="2525" width="29" style="157" customWidth="1"/>
    <col min="2526" max="2526" width="45.5703125" style="157" customWidth="1"/>
    <col min="2527" max="2527" width="39.85546875" style="157" customWidth="1"/>
    <col min="2528" max="2528" width="15.140625" style="157" customWidth="1"/>
    <col min="2529" max="2529" width="40.85546875" style="157" customWidth="1"/>
    <col min="2530" max="2530" width="11.42578125" style="157" customWidth="1"/>
    <col min="2531" max="2531" width="11.85546875" style="157" customWidth="1"/>
    <col min="2532" max="2532" width="20.85546875" style="157" customWidth="1"/>
    <col min="2533" max="2535" width="11.42578125" style="157"/>
    <col min="2536" max="2536" width="110.85546875" style="157" customWidth="1"/>
    <col min="2537" max="2779" width="11.42578125" style="157"/>
    <col min="2780" max="2780" width="5.42578125" style="157" customWidth="1"/>
    <col min="2781" max="2781" width="29" style="157" customWidth="1"/>
    <col min="2782" max="2782" width="45.5703125" style="157" customWidth="1"/>
    <col min="2783" max="2783" width="39.85546875" style="157" customWidth="1"/>
    <col min="2784" max="2784" width="15.140625" style="157" customWidth="1"/>
    <col min="2785" max="2785" width="40.85546875" style="157" customWidth="1"/>
    <col min="2786" max="2786" width="11.42578125" style="157" customWidth="1"/>
    <col min="2787" max="2787" width="11.85546875" style="157" customWidth="1"/>
    <col min="2788" max="2788" width="20.85546875" style="157" customWidth="1"/>
    <col min="2789" max="2791" width="11.42578125" style="157"/>
    <col min="2792" max="2792" width="110.85546875" style="157" customWidth="1"/>
    <col min="2793" max="3035" width="11.42578125" style="157"/>
    <col min="3036" max="3036" width="5.42578125" style="157" customWidth="1"/>
    <col min="3037" max="3037" width="29" style="157" customWidth="1"/>
    <col min="3038" max="3038" width="45.5703125" style="157" customWidth="1"/>
    <col min="3039" max="3039" width="39.85546875" style="157" customWidth="1"/>
    <col min="3040" max="3040" width="15.140625" style="157" customWidth="1"/>
    <col min="3041" max="3041" width="40.85546875" style="157" customWidth="1"/>
    <col min="3042" max="3042" width="11.42578125" style="157" customWidth="1"/>
    <col min="3043" max="3043" width="11.85546875" style="157" customWidth="1"/>
    <col min="3044" max="3044" width="20.85546875" style="157" customWidth="1"/>
    <col min="3045" max="3047" width="11.42578125" style="157"/>
    <col min="3048" max="3048" width="110.85546875" style="157" customWidth="1"/>
    <col min="3049" max="3291" width="11.42578125" style="157"/>
    <col min="3292" max="3292" width="5.42578125" style="157" customWidth="1"/>
    <col min="3293" max="3293" width="29" style="157" customWidth="1"/>
    <col min="3294" max="3294" width="45.5703125" style="157" customWidth="1"/>
    <col min="3295" max="3295" width="39.85546875" style="157" customWidth="1"/>
    <col min="3296" max="3296" width="15.140625" style="157" customWidth="1"/>
    <col min="3297" max="3297" width="40.85546875" style="157" customWidth="1"/>
    <col min="3298" max="3298" width="11.42578125" style="157" customWidth="1"/>
    <col min="3299" max="3299" width="11.85546875" style="157" customWidth="1"/>
    <col min="3300" max="3300" width="20.85546875" style="157" customWidth="1"/>
    <col min="3301" max="3303" width="11.42578125" style="157"/>
    <col min="3304" max="3304" width="110.85546875" style="157" customWidth="1"/>
    <col min="3305" max="3547" width="11.42578125" style="157"/>
    <col min="3548" max="3548" width="5.42578125" style="157" customWidth="1"/>
    <col min="3549" max="3549" width="29" style="157" customWidth="1"/>
    <col min="3550" max="3550" width="45.5703125" style="157" customWidth="1"/>
    <col min="3551" max="3551" width="39.85546875" style="157" customWidth="1"/>
    <col min="3552" max="3552" width="15.140625" style="157" customWidth="1"/>
    <col min="3553" max="3553" width="40.85546875" style="157" customWidth="1"/>
    <col min="3554" max="3554" width="11.42578125" style="157" customWidth="1"/>
    <col min="3555" max="3555" width="11.85546875" style="157" customWidth="1"/>
    <col min="3556" max="3556" width="20.85546875" style="157" customWidth="1"/>
    <col min="3557" max="3559" width="11.42578125" style="157"/>
    <col min="3560" max="3560" width="110.85546875" style="157" customWidth="1"/>
    <col min="3561" max="3803" width="11.42578125" style="157"/>
    <col min="3804" max="3804" width="5.42578125" style="157" customWidth="1"/>
    <col min="3805" max="3805" width="29" style="157" customWidth="1"/>
    <col min="3806" max="3806" width="45.5703125" style="157" customWidth="1"/>
    <col min="3807" max="3807" width="39.85546875" style="157" customWidth="1"/>
    <col min="3808" max="3808" width="15.140625" style="157" customWidth="1"/>
    <col min="3809" max="3809" width="40.85546875" style="157" customWidth="1"/>
    <col min="3810" max="3810" width="11.42578125" style="157" customWidth="1"/>
    <col min="3811" max="3811" width="11.85546875" style="157" customWidth="1"/>
    <col min="3812" max="3812" width="20.85546875" style="157" customWidth="1"/>
    <col min="3813" max="3815" width="11.42578125" style="157"/>
    <col min="3816" max="3816" width="110.85546875" style="157" customWidth="1"/>
    <col min="3817" max="4059" width="11.42578125" style="157"/>
    <col min="4060" max="4060" width="5.42578125" style="157" customWidth="1"/>
    <col min="4061" max="4061" width="29" style="157" customWidth="1"/>
    <col min="4062" max="4062" width="45.5703125" style="157" customWidth="1"/>
    <col min="4063" max="4063" width="39.85546875" style="157" customWidth="1"/>
    <col min="4064" max="4064" width="15.140625" style="157" customWidth="1"/>
    <col min="4065" max="4065" width="40.85546875" style="157" customWidth="1"/>
    <col min="4066" max="4066" width="11.42578125" style="157" customWidth="1"/>
    <col min="4067" max="4067" width="11.85546875" style="157" customWidth="1"/>
    <col min="4068" max="4068" width="20.85546875" style="157" customWidth="1"/>
    <col min="4069" max="4071" width="11.42578125" style="157"/>
    <col min="4072" max="4072" width="110.85546875" style="157" customWidth="1"/>
    <col min="4073" max="4315" width="11.42578125" style="157"/>
    <col min="4316" max="4316" width="5.42578125" style="157" customWidth="1"/>
    <col min="4317" max="4317" width="29" style="157" customWidth="1"/>
    <col min="4318" max="4318" width="45.5703125" style="157" customWidth="1"/>
    <col min="4319" max="4319" width="39.85546875" style="157" customWidth="1"/>
    <col min="4320" max="4320" width="15.140625" style="157" customWidth="1"/>
    <col min="4321" max="4321" width="40.85546875" style="157" customWidth="1"/>
    <col min="4322" max="4322" width="11.42578125" style="157" customWidth="1"/>
    <col min="4323" max="4323" width="11.85546875" style="157" customWidth="1"/>
    <col min="4324" max="4324" width="20.85546875" style="157" customWidth="1"/>
    <col min="4325" max="4327" width="11.42578125" style="157"/>
    <col min="4328" max="4328" width="110.85546875" style="157" customWidth="1"/>
    <col min="4329" max="4571" width="11.42578125" style="157"/>
    <col min="4572" max="4572" width="5.42578125" style="157" customWidth="1"/>
    <col min="4573" max="4573" width="29" style="157" customWidth="1"/>
    <col min="4574" max="4574" width="45.5703125" style="157" customWidth="1"/>
    <col min="4575" max="4575" width="39.85546875" style="157" customWidth="1"/>
    <col min="4576" max="4576" width="15.140625" style="157" customWidth="1"/>
    <col min="4577" max="4577" width="40.85546875" style="157" customWidth="1"/>
    <col min="4578" max="4578" width="11.42578125" style="157" customWidth="1"/>
    <col min="4579" max="4579" width="11.85546875" style="157" customWidth="1"/>
    <col min="4580" max="4580" width="20.85546875" style="157" customWidth="1"/>
    <col min="4581" max="4583" width="11.42578125" style="157"/>
    <col min="4584" max="4584" width="110.85546875" style="157" customWidth="1"/>
    <col min="4585" max="4827" width="11.42578125" style="157"/>
    <col min="4828" max="4828" width="5.42578125" style="157" customWidth="1"/>
    <col min="4829" max="4829" width="29" style="157" customWidth="1"/>
    <col min="4830" max="4830" width="45.5703125" style="157" customWidth="1"/>
    <col min="4831" max="4831" width="39.85546875" style="157" customWidth="1"/>
    <col min="4832" max="4832" width="15.140625" style="157" customWidth="1"/>
    <col min="4833" max="4833" width="40.85546875" style="157" customWidth="1"/>
    <col min="4834" max="4834" width="11.42578125" style="157" customWidth="1"/>
    <col min="4835" max="4835" width="11.85546875" style="157" customWidth="1"/>
    <col min="4836" max="4836" width="20.85546875" style="157" customWidth="1"/>
    <col min="4837" max="4839" width="11.42578125" style="157"/>
    <col min="4840" max="4840" width="110.85546875" style="157" customWidth="1"/>
    <col min="4841" max="5083" width="11.42578125" style="157"/>
    <col min="5084" max="5084" width="5.42578125" style="157" customWidth="1"/>
    <col min="5085" max="5085" width="29" style="157" customWidth="1"/>
    <col min="5086" max="5086" width="45.5703125" style="157" customWidth="1"/>
    <col min="5087" max="5087" width="39.85546875" style="157" customWidth="1"/>
    <col min="5088" max="5088" width="15.140625" style="157" customWidth="1"/>
    <col min="5089" max="5089" width="40.85546875" style="157" customWidth="1"/>
    <col min="5090" max="5090" width="11.42578125" style="157" customWidth="1"/>
    <col min="5091" max="5091" width="11.85546875" style="157" customWidth="1"/>
    <col min="5092" max="5092" width="20.85546875" style="157" customWidth="1"/>
    <col min="5093" max="5095" width="11.42578125" style="157"/>
    <col min="5096" max="5096" width="110.85546875" style="157" customWidth="1"/>
    <col min="5097" max="5339" width="11.42578125" style="157"/>
    <col min="5340" max="5340" width="5.42578125" style="157" customWidth="1"/>
    <col min="5341" max="5341" width="29" style="157" customWidth="1"/>
    <col min="5342" max="5342" width="45.5703125" style="157" customWidth="1"/>
    <col min="5343" max="5343" width="39.85546875" style="157" customWidth="1"/>
    <col min="5344" max="5344" width="15.140625" style="157" customWidth="1"/>
    <col min="5345" max="5345" width="40.85546875" style="157" customWidth="1"/>
    <col min="5346" max="5346" width="11.42578125" style="157" customWidth="1"/>
    <col min="5347" max="5347" width="11.85546875" style="157" customWidth="1"/>
    <col min="5348" max="5348" width="20.85546875" style="157" customWidth="1"/>
    <col min="5349" max="5351" width="11.42578125" style="157"/>
    <col min="5352" max="5352" width="110.85546875" style="157" customWidth="1"/>
    <col min="5353" max="5595" width="11.42578125" style="157"/>
    <col min="5596" max="5596" width="5.42578125" style="157" customWidth="1"/>
    <col min="5597" max="5597" width="29" style="157" customWidth="1"/>
    <col min="5598" max="5598" width="45.5703125" style="157" customWidth="1"/>
    <col min="5599" max="5599" width="39.85546875" style="157" customWidth="1"/>
    <col min="5600" max="5600" width="15.140625" style="157" customWidth="1"/>
    <col min="5601" max="5601" width="40.85546875" style="157" customWidth="1"/>
    <col min="5602" max="5602" width="11.42578125" style="157" customWidth="1"/>
    <col min="5603" max="5603" width="11.85546875" style="157" customWidth="1"/>
    <col min="5604" max="5604" width="20.85546875" style="157" customWidth="1"/>
    <col min="5605" max="5607" width="11.42578125" style="157"/>
    <col min="5608" max="5608" width="110.85546875" style="157" customWidth="1"/>
    <col min="5609" max="5851" width="11.42578125" style="157"/>
    <col min="5852" max="5852" width="5.42578125" style="157" customWidth="1"/>
    <col min="5853" max="5853" width="29" style="157" customWidth="1"/>
    <col min="5854" max="5854" width="45.5703125" style="157" customWidth="1"/>
    <col min="5855" max="5855" width="39.85546875" style="157" customWidth="1"/>
    <col min="5856" max="5856" width="15.140625" style="157" customWidth="1"/>
    <col min="5857" max="5857" width="40.85546875" style="157" customWidth="1"/>
    <col min="5858" max="5858" width="11.42578125" style="157" customWidth="1"/>
    <col min="5859" max="5859" width="11.85546875" style="157" customWidth="1"/>
    <col min="5860" max="5860" width="20.85546875" style="157" customWidth="1"/>
    <col min="5861" max="5863" width="11.42578125" style="157"/>
    <col min="5864" max="5864" width="110.85546875" style="157" customWidth="1"/>
    <col min="5865" max="6107" width="11.42578125" style="157"/>
    <col min="6108" max="6108" width="5.42578125" style="157" customWidth="1"/>
    <col min="6109" max="6109" width="29" style="157" customWidth="1"/>
    <col min="6110" max="6110" width="45.5703125" style="157" customWidth="1"/>
    <col min="6111" max="6111" width="39.85546875" style="157" customWidth="1"/>
    <col min="6112" max="6112" width="15.140625" style="157" customWidth="1"/>
    <col min="6113" max="6113" width="40.85546875" style="157" customWidth="1"/>
    <col min="6114" max="6114" width="11.42578125" style="157" customWidth="1"/>
    <col min="6115" max="6115" width="11.85546875" style="157" customWidth="1"/>
    <col min="6116" max="6116" width="20.85546875" style="157" customWidth="1"/>
    <col min="6117" max="6119" width="11.42578125" style="157"/>
    <col min="6120" max="6120" width="110.85546875" style="157" customWidth="1"/>
    <col min="6121" max="6363" width="11.42578125" style="157"/>
    <col min="6364" max="6364" width="5.42578125" style="157" customWidth="1"/>
    <col min="6365" max="6365" width="29" style="157" customWidth="1"/>
    <col min="6366" max="6366" width="45.5703125" style="157" customWidth="1"/>
    <col min="6367" max="6367" width="39.85546875" style="157" customWidth="1"/>
    <col min="6368" max="6368" width="15.140625" style="157" customWidth="1"/>
    <col min="6369" max="6369" width="40.85546875" style="157" customWidth="1"/>
    <col min="6370" max="6370" width="11.42578125" style="157" customWidth="1"/>
    <col min="6371" max="6371" width="11.85546875" style="157" customWidth="1"/>
    <col min="6372" max="6372" width="20.85546875" style="157" customWidth="1"/>
    <col min="6373" max="6375" width="11.42578125" style="157"/>
    <col min="6376" max="6376" width="110.85546875" style="157" customWidth="1"/>
    <col min="6377" max="6619" width="11.42578125" style="157"/>
    <col min="6620" max="6620" width="5.42578125" style="157" customWidth="1"/>
    <col min="6621" max="6621" width="29" style="157" customWidth="1"/>
    <col min="6622" max="6622" width="45.5703125" style="157" customWidth="1"/>
    <col min="6623" max="6623" width="39.85546875" style="157" customWidth="1"/>
    <col min="6624" max="6624" width="15.140625" style="157" customWidth="1"/>
    <col min="6625" max="6625" width="40.85546875" style="157" customWidth="1"/>
    <col min="6626" max="6626" width="11.42578125" style="157" customWidth="1"/>
    <col min="6627" max="6627" width="11.85546875" style="157" customWidth="1"/>
    <col min="6628" max="6628" width="20.85546875" style="157" customWidth="1"/>
    <col min="6629" max="6631" width="11.42578125" style="157"/>
    <col min="6632" max="6632" width="110.85546875" style="157" customWidth="1"/>
    <col min="6633" max="6875" width="11.42578125" style="157"/>
    <col min="6876" max="6876" width="5.42578125" style="157" customWidth="1"/>
    <col min="6877" max="6877" width="29" style="157" customWidth="1"/>
    <col min="6878" max="6878" width="45.5703125" style="157" customWidth="1"/>
    <col min="6879" max="6879" width="39.85546875" style="157" customWidth="1"/>
    <col min="6880" max="6880" width="15.140625" style="157" customWidth="1"/>
    <col min="6881" max="6881" width="40.85546875" style="157" customWidth="1"/>
    <col min="6882" max="6882" width="11.42578125" style="157" customWidth="1"/>
    <col min="6883" max="6883" width="11.85546875" style="157" customWidth="1"/>
    <col min="6884" max="6884" width="20.85546875" style="157" customWidth="1"/>
    <col min="6885" max="6887" width="11.42578125" style="157"/>
    <col min="6888" max="6888" width="110.85546875" style="157" customWidth="1"/>
    <col min="6889" max="7131" width="11.42578125" style="157"/>
    <col min="7132" max="7132" width="5.42578125" style="157" customWidth="1"/>
    <col min="7133" max="7133" width="29" style="157" customWidth="1"/>
    <col min="7134" max="7134" width="45.5703125" style="157" customWidth="1"/>
    <col min="7135" max="7135" width="39.85546875" style="157" customWidth="1"/>
    <col min="7136" max="7136" width="15.140625" style="157" customWidth="1"/>
    <col min="7137" max="7137" width="40.85546875" style="157" customWidth="1"/>
    <col min="7138" max="7138" width="11.42578125" style="157" customWidth="1"/>
    <col min="7139" max="7139" width="11.85546875" style="157" customWidth="1"/>
    <col min="7140" max="7140" width="20.85546875" style="157" customWidth="1"/>
    <col min="7141" max="7143" width="11.42578125" style="157"/>
    <col min="7144" max="7144" width="110.85546875" style="157" customWidth="1"/>
    <col min="7145" max="7387" width="11.42578125" style="157"/>
    <col min="7388" max="7388" width="5.42578125" style="157" customWidth="1"/>
    <col min="7389" max="7389" width="29" style="157" customWidth="1"/>
    <col min="7390" max="7390" width="45.5703125" style="157" customWidth="1"/>
    <col min="7391" max="7391" width="39.85546875" style="157" customWidth="1"/>
    <col min="7392" max="7392" width="15.140625" style="157" customWidth="1"/>
    <col min="7393" max="7393" width="40.85546875" style="157" customWidth="1"/>
    <col min="7394" max="7394" width="11.42578125" style="157" customWidth="1"/>
    <col min="7395" max="7395" width="11.85546875" style="157" customWidth="1"/>
    <col min="7396" max="7396" width="20.85546875" style="157" customWidth="1"/>
    <col min="7397" max="7399" width="11.42578125" style="157"/>
    <col min="7400" max="7400" width="110.85546875" style="157" customWidth="1"/>
    <col min="7401" max="7643" width="11.42578125" style="157"/>
    <col min="7644" max="7644" width="5.42578125" style="157" customWidth="1"/>
    <col min="7645" max="7645" width="29" style="157" customWidth="1"/>
    <col min="7646" max="7646" width="45.5703125" style="157" customWidth="1"/>
    <col min="7647" max="7647" width="39.85546875" style="157" customWidth="1"/>
    <col min="7648" max="7648" width="15.140625" style="157" customWidth="1"/>
    <col min="7649" max="7649" width="40.85546875" style="157" customWidth="1"/>
    <col min="7650" max="7650" width="11.42578125" style="157" customWidth="1"/>
    <col min="7651" max="7651" width="11.85546875" style="157" customWidth="1"/>
    <col min="7652" max="7652" width="20.85546875" style="157" customWidth="1"/>
    <col min="7653" max="7655" width="11.42578125" style="157"/>
    <col min="7656" max="7656" width="110.85546875" style="157" customWidth="1"/>
    <col min="7657" max="7899" width="11.42578125" style="157"/>
    <col min="7900" max="7900" width="5.42578125" style="157" customWidth="1"/>
    <col min="7901" max="7901" width="29" style="157" customWidth="1"/>
    <col min="7902" max="7902" width="45.5703125" style="157" customWidth="1"/>
    <col min="7903" max="7903" width="39.85546875" style="157" customWidth="1"/>
    <col min="7904" max="7904" width="15.140625" style="157" customWidth="1"/>
    <col min="7905" max="7905" width="40.85546875" style="157" customWidth="1"/>
    <col min="7906" max="7906" width="11.42578125" style="157" customWidth="1"/>
    <col min="7907" max="7907" width="11.85546875" style="157" customWidth="1"/>
    <col min="7908" max="7908" width="20.85546875" style="157" customWidth="1"/>
    <col min="7909" max="7911" width="11.42578125" style="157"/>
    <col min="7912" max="7912" width="110.85546875" style="157" customWidth="1"/>
    <col min="7913" max="8155" width="11.42578125" style="157"/>
    <col min="8156" max="8156" width="5.42578125" style="157" customWidth="1"/>
    <col min="8157" max="8157" width="29" style="157" customWidth="1"/>
    <col min="8158" max="8158" width="45.5703125" style="157" customWidth="1"/>
    <col min="8159" max="8159" width="39.85546875" style="157" customWidth="1"/>
    <col min="8160" max="8160" width="15.140625" style="157" customWidth="1"/>
    <col min="8161" max="8161" width="40.85546875" style="157" customWidth="1"/>
    <col min="8162" max="8162" width="11.42578125" style="157" customWidth="1"/>
    <col min="8163" max="8163" width="11.85546875" style="157" customWidth="1"/>
    <col min="8164" max="8164" width="20.85546875" style="157" customWidth="1"/>
    <col min="8165" max="8167" width="11.42578125" style="157"/>
    <col min="8168" max="8168" width="110.85546875" style="157" customWidth="1"/>
    <col min="8169" max="8411" width="11.42578125" style="157"/>
    <col min="8412" max="8412" width="5.42578125" style="157" customWidth="1"/>
    <col min="8413" max="8413" width="29" style="157" customWidth="1"/>
    <col min="8414" max="8414" width="45.5703125" style="157" customWidth="1"/>
    <col min="8415" max="8415" width="39.85546875" style="157" customWidth="1"/>
    <col min="8416" max="8416" width="15.140625" style="157" customWidth="1"/>
    <col min="8417" max="8417" width="40.85546875" style="157" customWidth="1"/>
    <col min="8418" max="8418" width="11.42578125" style="157" customWidth="1"/>
    <col min="8419" max="8419" width="11.85546875" style="157" customWidth="1"/>
    <col min="8420" max="8420" width="20.85546875" style="157" customWidth="1"/>
    <col min="8421" max="8423" width="11.42578125" style="157"/>
    <col min="8424" max="8424" width="110.85546875" style="157" customWidth="1"/>
    <col min="8425" max="8667" width="11.42578125" style="157"/>
    <col min="8668" max="8668" width="5.42578125" style="157" customWidth="1"/>
    <col min="8669" max="8669" width="29" style="157" customWidth="1"/>
    <col min="8670" max="8670" width="45.5703125" style="157" customWidth="1"/>
    <col min="8671" max="8671" width="39.85546875" style="157" customWidth="1"/>
    <col min="8672" max="8672" width="15.140625" style="157" customWidth="1"/>
    <col min="8673" max="8673" width="40.85546875" style="157" customWidth="1"/>
    <col min="8674" max="8674" width="11.42578125" style="157" customWidth="1"/>
    <col min="8675" max="8675" width="11.85546875" style="157" customWidth="1"/>
    <col min="8676" max="8676" width="20.85546875" style="157" customWidth="1"/>
    <col min="8677" max="8679" width="11.42578125" style="157"/>
    <col min="8680" max="8680" width="110.85546875" style="157" customWidth="1"/>
    <col min="8681" max="8923" width="11.42578125" style="157"/>
    <col min="8924" max="8924" width="5.42578125" style="157" customWidth="1"/>
    <col min="8925" max="8925" width="29" style="157" customWidth="1"/>
    <col min="8926" max="8926" width="45.5703125" style="157" customWidth="1"/>
    <col min="8927" max="8927" width="39.85546875" style="157" customWidth="1"/>
    <col min="8928" max="8928" width="15.140625" style="157" customWidth="1"/>
    <col min="8929" max="8929" width="40.85546875" style="157" customWidth="1"/>
    <col min="8930" max="8930" width="11.42578125" style="157" customWidth="1"/>
    <col min="8931" max="8931" width="11.85546875" style="157" customWidth="1"/>
    <col min="8932" max="8932" width="20.85546875" style="157" customWidth="1"/>
    <col min="8933" max="8935" width="11.42578125" style="157"/>
    <col min="8936" max="8936" width="110.85546875" style="157" customWidth="1"/>
    <col min="8937" max="9179" width="11.42578125" style="157"/>
    <col min="9180" max="9180" width="5.42578125" style="157" customWidth="1"/>
    <col min="9181" max="9181" width="29" style="157" customWidth="1"/>
    <col min="9182" max="9182" width="45.5703125" style="157" customWidth="1"/>
    <col min="9183" max="9183" width="39.85546875" style="157" customWidth="1"/>
    <col min="9184" max="9184" width="15.140625" style="157" customWidth="1"/>
    <col min="9185" max="9185" width="40.85546875" style="157" customWidth="1"/>
    <col min="9186" max="9186" width="11.42578125" style="157" customWidth="1"/>
    <col min="9187" max="9187" width="11.85546875" style="157" customWidth="1"/>
    <col min="9188" max="9188" width="20.85546875" style="157" customWidth="1"/>
    <col min="9189" max="9191" width="11.42578125" style="157"/>
    <col min="9192" max="9192" width="110.85546875" style="157" customWidth="1"/>
    <col min="9193" max="9435" width="11.42578125" style="157"/>
    <col min="9436" max="9436" width="5.42578125" style="157" customWidth="1"/>
    <col min="9437" max="9437" width="29" style="157" customWidth="1"/>
    <col min="9438" max="9438" width="45.5703125" style="157" customWidth="1"/>
    <col min="9439" max="9439" width="39.85546875" style="157" customWidth="1"/>
    <col min="9440" max="9440" width="15.140625" style="157" customWidth="1"/>
    <col min="9441" max="9441" width="40.85546875" style="157" customWidth="1"/>
    <col min="9442" max="9442" width="11.42578125" style="157" customWidth="1"/>
    <col min="9443" max="9443" width="11.85546875" style="157" customWidth="1"/>
    <col min="9444" max="9444" width="20.85546875" style="157" customWidth="1"/>
    <col min="9445" max="9447" width="11.42578125" style="157"/>
    <col min="9448" max="9448" width="110.85546875" style="157" customWidth="1"/>
    <col min="9449" max="9691" width="11.42578125" style="157"/>
    <col min="9692" max="9692" width="5.42578125" style="157" customWidth="1"/>
    <col min="9693" max="9693" width="29" style="157" customWidth="1"/>
    <col min="9694" max="9694" width="45.5703125" style="157" customWidth="1"/>
    <col min="9695" max="9695" width="39.85546875" style="157" customWidth="1"/>
    <col min="9696" max="9696" width="15.140625" style="157" customWidth="1"/>
    <col min="9697" max="9697" width="40.85546875" style="157" customWidth="1"/>
    <col min="9698" max="9698" width="11.42578125" style="157" customWidth="1"/>
    <col min="9699" max="9699" width="11.85546875" style="157" customWidth="1"/>
    <col min="9700" max="9700" width="20.85546875" style="157" customWidth="1"/>
    <col min="9701" max="9703" width="11.42578125" style="157"/>
    <col min="9704" max="9704" width="110.85546875" style="157" customWidth="1"/>
    <col min="9705" max="9947" width="11.42578125" style="157"/>
    <col min="9948" max="9948" width="5.42578125" style="157" customWidth="1"/>
    <col min="9949" max="9949" width="29" style="157" customWidth="1"/>
    <col min="9950" max="9950" width="45.5703125" style="157" customWidth="1"/>
    <col min="9951" max="9951" width="39.85546875" style="157" customWidth="1"/>
    <col min="9952" max="9952" width="15.140625" style="157" customWidth="1"/>
    <col min="9953" max="9953" width="40.85546875" style="157" customWidth="1"/>
    <col min="9954" max="9954" width="11.42578125" style="157" customWidth="1"/>
    <col min="9955" max="9955" width="11.85546875" style="157" customWidth="1"/>
    <col min="9956" max="9956" width="20.85546875" style="157" customWidth="1"/>
    <col min="9957" max="9959" width="11.42578125" style="157"/>
    <col min="9960" max="9960" width="110.85546875" style="157" customWidth="1"/>
    <col min="9961" max="10203" width="11.42578125" style="157"/>
    <col min="10204" max="10204" width="5.42578125" style="157" customWidth="1"/>
    <col min="10205" max="10205" width="29" style="157" customWidth="1"/>
    <col min="10206" max="10206" width="45.5703125" style="157" customWidth="1"/>
    <col min="10207" max="10207" width="39.85546875" style="157" customWidth="1"/>
    <col min="10208" max="10208" width="15.140625" style="157" customWidth="1"/>
    <col min="10209" max="10209" width="40.85546875" style="157" customWidth="1"/>
    <col min="10210" max="10210" width="11.42578125" style="157" customWidth="1"/>
    <col min="10211" max="10211" width="11.85546875" style="157" customWidth="1"/>
    <col min="10212" max="10212" width="20.85546875" style="157" customWidth="1"/>
    <col min="10213" max="10215" width="11.42578125" style="157"/>
    <col min="10216" max="10216" width="110.85546875" style="157" customWidth="1"/>
    <col min="10217" max="10459" width="11.42578125" style="157"/>
    <col min="10460" max="10460" width="5.42578125" style="157" customWidth="1"/>
    <col min="10461" max="10461" width="29" style="157" customWidth="1"/>
    <col min="10462" max="10462" width="45.5703125" style="157" customWidth="1"/>
    <col min="10463" max="10463" width="39.85546875" style="157" customWidth="1"/>
    <col min="10464" max="10464" width="15.140625" style="157" customWidth="1"/>
    <col min="10465" max="10465" width="40.85546875" style="157" customWidth="1"/>
    <col min="10466" max="10466" width="11.42578125" style="157" customWidth="1"/>
    <col min="10467" max="10467" width="11.85546875" style="157" customWidth="1"/>
    <col min="10468" max="10468" width="20.85546875" style="157" customWidth="1"/>
    <col min="10469" max="10471" width="11.42578125" style="157"/>
    <col min="10472" max="10472" width="110.85546875" style="157" customWidth="1"/>
    <col min="10473" max="10715" width="11.42578125" style="157"/>
    <col min="10716" max="10716" width="5.42578125" style="157" customWidth="1"/>
    <col min="10717" max="10717" width="29" style="157" customWidth="1"/>
    <col min="10718" max="10718" width="45.5703125" style="157" customWidth="1"/>
    <col min="10719" max="10719" width="39.85546875" style="157" customWidth="1"/>
    <col min="10720" max="10720" width="15.140625" style="157" customWidth="1"/>
    <col min="10721" max="10721" width="40.85546875" style="157" customWidth="1"/>
    <col min="10722" max="10722" width="11.42578125" style="157" customWidth="1"/>
    <col min="10723" max="10723" width="11.85546875" style="157" customWidth="1"/>
    <col min="10724" max="10724" width="20.85546875" style="157" customWidth="1"/>
    <col min="10725" max="10727" width="11.42578125" style="157"/>
    <col min="10728" max="10728" width="110.85546875" style="157" customWidth="1"/>
    <col min="10729" max="10971" width="11.42578125" style="157"/>
    <col min="10972" max="10972" width="5.42578125" style="157" customWidth="1"/>
    <col min="10973" max="10973" width="29" style="157" customWidth="1"/>
    <col min="10974" max="10974" width="45.5703125" style="157" customWidth="1"/>
    <col min="10975" max="10975" width="39.85546875" style="157" customWidth="1"/>
    <col min="10976" max="10976" width="15.140625" style="157" customWidth="1"/>
    <col min="10977" max="10977" width="40.85546875" style="157" customWidth="1"/>
    <col min="10978" max="10978" width="11.42578125" style="157" customWidth="1"/>
    <col min="10979" max="10979" width="11.85546875" style="157" customWidth="1"/>
    <col min="10980" max="10980" width="20.85546875" style="157" customWidth="1"/>
    <col min="10981" max="10983" width="11.42578125" style="157"/>
    <col min="10984" max="10984" width="110.85546875" style="157" customWidth="1"/>
    <col min="10985" max="11227" width="11.42578125" style="157"/>
    <col min="11228" max="11228" width="5.42578125" style="157" customWidth="1"/>
    <col min="11229" max="11229" width="29" style="157" customWidth="1"/>
    <col min="11230" max="11230" width="45.5703125" style="157" customWidth="1"/>
    <col min="11231" max="11231" width="39.85546875" style="157" customWidth="1"/>
    <col min="11232" max="11232" width="15.140625" style="157" customWidth="1"/>
    <col min="11233" max="11233" width="40.85546875" style="157" customWidth="1"/>
    <col min="11234" max="11234" width="11.42578125" style="157" customWidth="1"/>
    <col min="11235" max="11235" width="11.85546875" style="157" customWidth="1"/>
    <col min="11236" max="11236" width="20.85546875" style="157" customWidth="1"/>
    <col min="11237" max="11239" width="11.42578125" style="157"/>
    <col min="11240" max="11240" width="110.85546875" style="157" customWidth="1"/>
    <col min="11241" max="11483" width="11.42578125" style="157"/>
    <col min="11484" max="11484" width="5.42578125" style="157" customWidth="1"/>
    <col min="11485" max="11485" width="29" style="157" customWidth="1"/>
    <col min="11486" max="11486" width="45.5703125" style="157" customWidth="1"/>
    <col min="11487" max="11487" width="39.85546875" style="157" customWidth="1"/>
    <col min="11488" max="11488" width="15.140625" style="157" customWidth="1"/>
    <col min="11489" max="11489" width="40.85546875" style="157" customWidth="1"/>
    <col min="11490" max="11490" width="11.42578125" style="157" customWidth="1"/>
    <col min="11491" max="11491" width="11.85546875" style="157" customWidth="1"/>
    <col min="11492" max="11492" width="20.85546875" style="157" customWidth="1"/>
    <col min="11493" max="11495" width="11.42578125" style="157"/>
    <col min="11496" max="11496" width="110.85546875" style="157" customWidth="1"/>
    <col min="11497" max="11739" width="11.42578125" style="157"/>
    <col min="11740" max="11740" width="5.42578125" style="157" customWidth="1"/>
    <col min="11741" max="11741" width="29" style="157" customWidth="1"/>
    <col min="11742" max="11742" width="45.5703125" style="157" customWidth="1"/>
    <col min="11743" max="11743" width="39.85546875" style="157" customWidth="1"/>
    <col min="11744" max="11744" width="15.140625" style="157" customWidth="1"/>
    <col min="11745" max="11745" width="40.85546875" style="157" customWidth="1"/>
    <col min="11746" max="11746" width="11.42578125" style="157" customWidth="1"/>
    <col min="11747" max="11747" width="11.85546875" style="157" customWidth="1"/>
    <col min="11748" max="11748" width="20.85546875" style="157" customWidth="1"/>
    <col min="11749" max="11751" width="11.42578125" style="157"/>
    <col min="11752" max="11752" width="110.85546875" style="157" customWidth="1"/>
    <col min="11753" max="11995" width="11.42578125" style="157"/>
    <col min="11996" max="11996" width="5.42578125" style="157" customWidth="1"/>
    <col min="11997" max="11997" width="29" style="157" customWidth="1"/>
    <col min="11998" max="11998" width="45.5703125" style="157" customWidth="1"/>
    <col min="11999" max="11999" width="39.85546875" style="157" customWidth="1"/>
    <col min="12000" max="12000" width="15.140625" style="157" customWidth="1"/>
    <col min="12001" max="12001" width="40.85546875" style="157" customWidth="1"/>
    <col min="12002" max="12002" width="11.42578125" style="157" customWidth="1"/>
    <col min="12003" max="12003" width="11.85546875" style="157" customWidth="1"/>
    <col min="12004" max="12004" width="20.85546875" style="157" customWidth="1"/>
    <col min="12005" max="12007" width="11.42578125" style="157"/>
    <col min="12008" max="12008" width="110.85546875" style="157" customWidth="1"/>
    <col min="12009" max="12251" width="11.42578125" style="157"/>
    <col min="12252" max="12252" width="5.42578125" style="157" customWidth="1"/>
    <col min="12253" max="12253" width="29" style="157" customWidth="1"/>
    <col min="12254" max="12254" width="45.5703125" style="157" customWidth="1"/>
    <col min="12255" max="12255" width="39.85546875" style="157" customWidth="1"/>
    <col min="12256" max="12256" width="15.140625" style="157" customWidth="1"/>
    <col min="12257" max="12257" width="40.85546875" style="157" customWidth="1"/>
    <col min="12258" max="12258" width="11.42578125" style="157" customWidth="1"/>
    <col min="12259" max="12259" width="11.85546875" style="157" customWidth="1"/>
    <col min="12260" max="12260" width="20.85546875" style="157" customWidth="1"/>
    <col min="12261" max="12263" width="11.42578125" style="157"/>
    <col min="12264" max="12264" width="110.85546875" style="157" customWidth="1"/>
    <col min="12265" max="12507" width="11.42578125" style="157"/>
    <col min="12508" max="12508" width="5.42578125" style="157" customWidth="1"/>
    <col min="12509" max="12509" width="29" style="157" customWidth="1"/>
    <col min="12510" max="12510" width="45.5703125" style="157" customWidth="1"/>
    <col min="12511" max="12511" width="39.85546875" style="157" customWidth="1"/>
    <col min="12512" max="12512" width="15.140625" style="157" customWidth="1"/>
    <col min="12513" max="12513" width="40.85546875" style="157" customWidth="1"/>
    <col min="12514" max="12514" width="11.42578125" style="157" customWidth="1"/>
    <col min="12515" max="12515" width="11.85546875" style="157" customWidth="1"/>
    <col min="12516" max="12516" width="20.85546875" style="157" customWidth="1"/>
    <col min="12517" max="12519" width="11.42578125" style="157"/>
    <col min="12520" max="12520" width="110.85546875" style="157" customWidth="1"/>
    <col min="12521" max="12763" width="11.42578125" style="157"/>
    <col min="12764" max="12764" width="5.42578125" style="157" customWidth="1"/>
    <col min="12765" max="12765" width="29" style="157" customWidth="1"/>
    <col min="12766" max="12766" width="45.5703125" style="157" customWidth="1"/>
    <col min="12767" max="12767" width="39.85546875" style="157" customWidth="1"/>
    <col min="12768" max="12768" width="15.140625" style="157" customWidth="1"/>
    <col min="12769" max="12769" width="40.85546875" style="157" customWidth="1"/>
    <col min="12770" max="12770" width="11.42578125" style="157" customWidth="1"/>
    <col min="12771" max="12771" width="11.85546875" style="157" customWidth="1"/>
    <col min="12772" max="12772" width="20.85546875" style="157" customWidth="1"/>
    <col min="12773" max="12775" width="11.42578125" style="157"/>
    <col min="12776" max="12776" width="110.85546875" style="157" customWidth="1"/>
    <col min="12777" max="13019" width="11.42578125" style="157"/>
    <col min="13020" max="13020" width="5.42578125" style="157" customWidth="1"/>
    <col min="13021" max="13021" width="29" style="157" customWidth="1"/>
    <col min="13022" max="13022" width="45.5703125" style="157" customWidth="1"/>
    <col min="13023" max="13023" width="39.85546875" style="157" customWidth="1"/>
    <col min="13024" max="13024" width="15.140625" style="157" customWidth="1"/>
    <col min="13025" max="13025" width="40.85546875" style="157" customWidth="1"/>
    <col min="13026" max="13026" width="11.42578125" style="157" customWidth="1"/>
    <col min="13027" max="13027" width="11.85546875" style="157" customWidth="1"/>
    <col min="13028" max="13028" width="20.85546875" style="157" customWidth="1"/>
    <col min="13029" max="13031" width="11.42578125" style="157"/>
    <col min="13032" max="13032" width="110.85546875" style="157" customWidth="1"/>
    <col min="13033" max="13275" width="11.42578125" style="157"/>
    <col min="13276" max="13276" width="5.42578125" style="157" customWidth="1"/>
    <col min="13277" max="13277" width="29" style="157" customWidth="1"/>
    <col min="13278" max="13278" width="45.5703125" style="157" customWidth="1"/>
    <col min="13279" max="13279" width="39.85546875" style="157" customWidth="1"/>
    <col min="13280" max="13280" width="15.140625" style="157" customWidth="1"/>
    <col min="13281" max="13281" width="40.85546875" style="157" customWidth="1"/>
    <col min="13282" max="13282" width="11.42578125" style="157" customWidth="1"/>
    <col min="13283" max="13283" width="11.85546875" style="157" customWidth="1"/>
    <col min="13284" max="13284" width="20.85546875" style="157" customWidth="1"/>
    <col min="13285" max="13287" width="11.42578125" style="157"/>
    <col min="13288" max="13288" width="110.85546875" style="157" customWidth="1"/>
    <col min="13289" max="13531" width="11.42578125" style="157"/>
    <col min="13532" max="13532" width="5.42578125" style="157" customWidth="1"/>
    <col min="13533" max="13533" width="29" style="157" customWidth="1"/>
    <col min="13534" max="13534" width="45.5703125" style="157" customWidth="1"/>
    <col min="13535" max="13535" width="39.85546875" style="157" customWidth="1"/>
    <col min="13536" max="13536" width="15.140625" style="157" customWidth="1"/>
    <col min="13537" max="13537" width="40.85546875" style="157" customWidth="1"/>
    <col min="13538" max="13538" width="11.42578125" style="157" customWidth="1"/>
    <col min="13539" max="13539" width="11.85546875" style="157" customWidth="1"/>
    <col min="13540" max="13540" width="20.85546875" style="157" customWidth="1"/>
    <col min="13541" max="13543" width="11.42578125" style="157"/>
    <col min="13544" max="13544" width="110.85546875" style="157" customWidth="1"/>
    <col min="13545" max="13787" width="11.42578125" style="157"/>
    <col min="13788" max="13788" width="5.42578125" style="157" customWidth="1"/>
    <col min="13789" max="13789" width="29" style="157" customWidth="1"/>
    <col min="13790" max="13790" width="45.5703125" style="157" customWidth="1"/>
    <col min="13791" max="13791" width="39.85546875" style="157" customWidth="1"/>
    <col min="13792" max="13792" width="15.140625" style="157" customWidth="1"/>
    <col min="13793" max="13793" width="40.85546875" style="157" customWidth="1"/>
    <col min="13794" max="13794" width="11.42578125" style="157" customWidth="1"/>
    <col min="13795" max="13795" width="11.85546875" style="157" customWidth="1"/>
    <col min="13796" max="13796" width="20.85546875" style="157" customWidth="1"/>
    <col min="13797" max="13799" width="11.42578125" style="157"/>
    <col min="13800" max="13800" width="110.85546875" style="157" customWidth="1"/>
    <col min="13801" max="14043" width="11.42578125" style="157"/>
    <col min="14044" max="14044" width="5.42578125" style="157" customWidth="1"/>
    <col min="14045" max="14045" width="29" style="157" customWidth="1"/>
    <col min="14046" max="14046" width="45.5703125" style="157" customWidth="1"/>
    <col min="14047" max="14047" width="39.85546875" style="157" customWidth="1"/>
    <col min="14048" max="14048" width="15.140625" style="157" customWidth="1"/>
    <col min="14049" max="14049" width="40.85546875" style="157" customWidth="1"/>
    <col min="14050" max="14050" width="11.42578125" style="157" customWidth="1"/>
    <col min="14051" max="14051" width="11.85546875" style="157" customWidth="1"/>
    <col min="14052" max="14052" width="20.85546875" style="157" customWidth="1"/>
    <col min="14053" max="14055" width="11.42578125" style="157"/>
    <col min="14056" max="14056" width="110.85546875" style="157" customWidth="1"/>
    <col min="14057" max="14299" width="11.42578125" style="157"/>
    <col min="14300" max="14300" width="5.42578125" style="157" customWidth="1"/>
    <col min="14301" max="14301" width="29" style="157" customWidth="1"/>
    <col min="14302" max="14302" width="45.5703125" style="157" customWidth="1"/>
    <col min="14303" max="14303" width="39.85546875" style="157" customWidth="1"/>
    <col min="14304" max="14304" width="15.140625" style="157" customWidth="1"/>
    <col min="14305" max="14305" width="40.85546875" style="157" customWidth="1"/>
    <col min="14306" max="14306" width="11.42578125" style="157" customWidth="1"/>
    <col min="14307" max="14307" width="11.85546875" style="157" customWidth="1"/>
    <col min="14308" max="14308" width="20.85546875" style="157" customWidth="1"/>
    <col min="14309" max="14311" width="11.42578125" style="157"/>
    <col min="14312" max="14312" width="110.85546875" style="157" customWidth="1"/>
    <col min="14313" max="14555" width="11.42578125" style="157"/>
    <col min="14556" max="14556" width="5.42578125" style="157" customWidth="1"/>
    <col min="14557" max="14557" width="29" style="157" customWidth="1"/>
    <col min="14558" max="14558" width="45.5703125" style="157" customWidth="1"/>
    <col min="14559" max="14559" width="39.85546875" style="157" customWidth="1"/>
    <col min="14560" max="14560" width="15.140625" style="157" customWidth="1"/>
    <col min="14561" max="14561" width="40.85546875" style="157" customWidth="1"/>
    <col min="14562" max="14562" width="11.42578125" style="157" customWidth="1"/>
    <col min="14563" max="14563" width="11.85546875" style="157" customWidth="1"/>
    <col min="14564" max="14564" width="20.85546875" style="157" customWidth="1"/>
    <col min="14565" max="14567" width="11.42578125" style="157"/>
    <col min="14568" max="14568" width="110.85546875" style="157" customWidth="1"/>
    <col min="14569" max="14811" width="11.42578125" style="157"/>
    <col min="14812" max="14812" width="5.42578125" style="157" customWidth="1"/>
    <col min="14813" max="14813" width="29" style="157" customWidth="1"/>
    <col min="14814" max="14814" width="45.5703125" style="157" customWidth="1"/>
    <col min="14815" max="14815" width="39.85546875" style="157" customWidth="1"/>
    <col min="14816" max="14816" width="15.140625" style="157" customWidth="1"/>
    <col min="14817" max="14817" width="40.85546875" style="157" customWidth="1"/>
    <col min="14818" max="14818" width="11.42578125" style="157" customWidth="1"/>
    <col min="14819" max="14819" width="11.85546875" style="157" customWidth="1"/>
    <col min="14820" max="14820" width="20.85546875" style="157" customWidth="1"/>
    <col min="14821" max="14823" width="11.42578125" style="157"/>
    <col min="14824" max="14824" width="110.85546875" style="157" customWidth="1"/>
    <col min="14825" max="15067" width="11.42578125" style="157"/>
    <col min="15068" max="15068" width="5.42578125" style="157" customWidth="1"/>
    <col min="15069" max="15069" width="29" style="157" customWidth="1"/>
    <col min="15070" max="15070" width="45.5703125" style="157" customWidth="1"/>
    <col min="15071" max="15071" width="39.85546875" style="157" customWidth="1"/>
    <col min="15072" max="15072" width="15.140625" style="157" customWidth="1"/>
    <col min="15073" max="15073" width="40.85546875" style="157" customWidth="1"/>
    <col min="15074" max="15074" width="11.42578125" style="157" customWidth="1"/>
    <col min="15075" max="15075" width="11.85546875" style="157" customWidth="1"/>
    <col min="15076" max="15076" width="20.85546875" style="157" customWidth="1"/>
    <col min="15077" max="15079" width="11.42578125" style="157"/>
    <col min="15080" max="15080" width="110.85546875" style="157" customWidth="1"/>
    <col min="15081" max="15323" width="11.42578125" style="157"/>
    <col min="15324" max="15324" width="5.42578125" style="157" customWidth="1"/>
    <col min="15325" max="15325" width="29" style="157" customWidth="1"/>
    <col min="15326" max="15326" width="45.5703125" style="157" customWidth="1"/>
    <col min="15327" max="15327" width="39.85546875" style="157" customWidth="1"/>
    <col min="15328" max="15328" width="15.140625" style="157" customWidth="1"/>
    <col min="15329" max="15329" width="40.85546875" style="157" customWidth="1"/>
    <col min="15330" max="15330" width="11.42578125" style="157" customWidth="1"/>
    <col min="15331" max="15331" width="11.85546875" style="157" customWidth="1"/>
    <col min="15332" max="15332" width="20.85546875" style="157" customWidth="1"/>
    <col min="15333" max="15335" width="11.42578125" style="157"/>
    <col min="15336" max="15336" width="110.85546875" style="157" customWidth="1"/>
    <col min="15337" max="15579" width="11.42578125" style="157"/>
    <col min="15580" max="15580" width="5.42578125" style="157" customWidth="1"/>
    <col min="15581" max="15581" width="29" style="157" customWidth="1"/>
    <col min="15582" max="15582" width="45.5703125" style="157" customWidth="1"/>
    <col min="15583" max="15583" width="39.85546875" style="157" customWidth="1"/>
    <col min="15584" max="15584" width="15.140625" style="157" customWidth="1"/>
    <col min="15585" max="15585" width="40.85546875" style="157" customWidth="1"/>
    <col min="15586" max="15586" width="11.42578125" style="157" customWidth="1"/>
    <col min="15587" max="15587" width="11.85546875" style="157" customWidth="1"/>
    <col min="15588" max="15588" width="20.85546875" style="157" customWidth="1"/>
    <col min="15589" max="15591" width="11.42578125" style="157"/>
    <col min="15592" max="15592" width="110.85546875" style="157" customWidth="1"/>
    <col min="15593" max="15835" width="11.42578125" style="157"/>
    <col min="15836" max="15836" width="5.42578125" style="157" customWidth="1"/>
    <col min="15837" max="15837" width="29" style="157" customWidth="1"/>
    <col min="15838" max="15838" width="45.5703125" style="157" customWidth="1"/>
    <col min="15839" max="15839" width="39.85546875" style="157" customWidth="1"/>
    <col min="15840" max="15840" width="15.140625" style="157" customWidth="1"/>
    <col min="15841" max="15841" width="40.85546875" style="157" customWidth="1"/>
    <col min="15842" max="15842" width="11.42578125" style="157" customWidth="1"/>
    <col min="15843" max="15843" width="11.85546875" style="157" customWidth="1"/>
    <col min="15844" max="15844" width="20.85546875" style="157" customWidth="1"/>
    <col min="15845" max="15847" width="11.42578125" style="157"/>
    <col min="15848" max="15848" width="110.85546875" style="157" customWidth="1"/>
    <col min="15849" max="16091" width="11.42578125" style="157"/>
    <col min="16092" max="16092" width="5.42578125" style="157" customWidth="1"/>
    <col min="16093" max="16093" width="29" style="157" customWidth="1"/>
    <col min="16094" max="16094" width="45.5703125" style="157" customWidth="1"/>
    <col min="16095" max="16095" width="39.85546875" style="157" customWidth="1"/>
    <col min="16096" max="16096" width="15.140625" style="157" customWidth="1"/>
    <col min="16097" max="16097" width="40.85546875" style="157" customWidth="1"/>
    <col min="16098" max="16098" width="11.42578125" style="157" customWidth="1"/>
    <col min="16099" max="16099" width="11.85546875" style="157" customWidth="1"/>
    <col min="16100" max="16100" width="20.85546875" style="157" customWidth="1"/>
    <col min="16101" max="16103" width="11.42578125" style="157"/>
    <col min="16104" max="16104" width="110.85546875" style="157" customWidth="1"/>
    <col min="16105" max="16384" width="11.42578125" style="157"/>
  </cols>
  <sheetData>
    <row r="1" spans="1:12" ht="53.25" customHeight="1" x14ac:dyDescent="0.2">
      <c r="A1" s="262"/>
      <c r="B1" s="262"/>
      <c r="C1" s="262" t="s">
        <v>176</v>
      </c>
      <c r="D1" s="262"/>
      <c r="E1" s="262"/>
      <c r="F1" s="262"/>
    </row>
    <row r="2" spans="1:12" ht="12.75" customHeight="1" x14ac:dyDescent="0.2">
      <c r="A2" s="263" t="s">
        <v>299</v>
      </c>
      <c r="B2" s="263"/>
      <c r="C2" s="263"/>
      <c r="D2" s="263"/>
      <c r="E2" s="263"/>
      <c r="F2" s="263"/>
    </row>
    <row r="3" spans="1:12" ht="26.25" customHeight="1" x14ac:dyDescent="0.2">
      <c r="A3" s="263"/>
      <c r="B3" s="263"/>
      <c r="C3" s="263"/>
      <c r="D3" s="263"/>
      <c r="E3" s="263"/>
      <c r="F3" s="263"/>
    </row>
    <row r="4" spans="1:12" ht="33" customHeight="1" x14ac:dyDescent="0.2">
      <c r="A4" s="264" t="s">
        <v>177</v>
      </c>
      <c r="B4" s="264"/>
      <c r="C4" s="265" t="s">
        <v>178</v>
      </c>
      <c r="D4" s="265"/>
      <c r="E4" s="265"/>
      <c r="F4" s="265"/>
    </row>
    <row r="5" spans="1:12" ht="34.5" customHeight="1" x14ac:dyDescent="0.2">
      <c r="A5" s="266" t="s">
        <v>179</v>
      </c>
      <c r="B5" s="266"/>
      <c r="C5" s="266"/>
      <c r="D5" s="266"/>
      <c r="E5" s="266"/>
      <c r="F5" s="266"/>
    </row>
    <row r="6" spans="1:12" ht="32.25" customHeight="1" x14ac:dyDescent="0.2">
      <c r="A6" s="264" t="s">
        <v>180</v>
      </c>
      <c r="B6" s="264"/>
      <c r="C6" s="267" t="s">
        <v>181</v>
      </c>
      <c r="D6" s="267"/>
      <c r="E6" s="267"/>
      <c r="F6" s="267"/>
    </row>
    <row r="7" spans="1:12" ht="33.75" customHeight="1" x14ac:dyDescent="0.2">
      <c r="A7" s="264" t="s">
        <v>182</v>
      </c>
      <c r="B7" s="264"/>
      <c r="C7" s="267" t="s">
        <v>286</v>
      </c>
      <c r="D7" s="267"/>
      <c r="E7" s="267"/>
      <c r="F7" s="267"/>
    </row>
    <row r="8" spans="1:12" ht="22.5" customHeight="1" x14ac:dyDescent="0.2">
      <c r="A8" s="158" t="s">
        <v>183</v>
      </c>
      <c r="B8" s="158" t="s">
        <v>184</v>
      </c>
      <c r="C8" s="158" t="s">
        <v>185</v>
      </c>
      <c r="D8" s="158" t="s">
        <v>186</v>
      </c>
      <c r="E8" s="158" t="s">
        <v>187</v>
      </c>
      <c r="F8" s="158" t="s">
        <v>188</v>
      </c>
    </row>
    <row r="9" spans="1:12" ht="120" customHeight="1" x14ac:dyDescent="0.2">
      <c r="A9" s="159">
        <v>1</v>
      </c>
      <c r="B9" s="162" t="s">
        <v>295</v>
      </c>
      <c r="C9" s="160" t="s">
        <v>294</v>
      </c>
      <c r="D9" s="160" t="s">
        <v>297</v>
      </c>
      <c r="E9" s="170" t="s">
        <v>298</v>
      </c>
      <c r="F9" s="162" t="s">
        <v>303</v>
      </c>
      <c r="K9" s="173"/>
      <c r="L9" s="173"/>
    </row>
    <row r="10" spans="1:12" ht="71.25" customHeight="1" x14ac:dyDescent="0.2">
      <c r="A10" s="159">
        <v>2</v>
      </c>
      <c r="B10" s="162" t="s">
        <v>296</v>
      </c>
      <c r="C10" s="160" t="s">
        <v>192</v>
      </c>
      <c r="D10" s="161" t="s">
        <v>193</v>
      </c>
      <c r="E10" s="170" t="s">
        <v>194</v>
      </c>
      <c r="F10" s="162" t="s">
        <v>282</v>
      </c>
      <c r="G10" s="157" t="s">
        <v>196</v>
      </c>
      <c r="K10" s="175"/>
      <c r="L10" s="175"/>
    </row>
    <row r="11" spans="1:12" ht="90" customHeight="1" x14ac:dyDescent="0.2">
      <c r="A11" s="159">
        <v>3</v>
      </c>
      <c r="B11" s="160" t="s">
        <v>198</v>
      </c>
      <c r="C11" s="160" t="s">
        <v>199</v>
      </c>
      <c r="D11" s="161" t="s">
        <v>200</v>
      </c>
      <c r="E11" s="170" t="s">
        <v>194</v>
      </c>
      <c r="F11" s="162" t="s">
        <v>310</v>
      </c>
      <c r="K11" s="175"/>
      <c r="L11" s="175"/>
    </row>
    <row r="12" spans="1:12" s="177" customFormat="1" ht="107.25" customHeight="1" x14ac:dyDescent="0.25">
      <c r="A12" s="159">
        <v>4</v>
      </c>
      <c r="B12" s="162" t="s">
        <v>189</v>
      </c>
      <c r="C12" s="160" t="s">
        <v>190</v>
      </c>
      <c r="D12" s="160" t="s">
        <v>191</v>
      </c>
      <c r="E12" s="170" t="s">
        <v>197</v>
      </c>
      <c r="F12" s="162" t="s">
        <v>282</v>
      </c>
      <c r="K12" s="178"/>
    </row>
    <row r="13" spans="1:12" ht="27" customHeight="1" x14ac:dyDescent="0.2">
      <c r="A13" s="268" t="s">
        <v>201</v>
      </c>
      <c r="B13" s="269"/>
      <c r="C13" s="269"/>
      <c r="D13" s="269"/>
      <c r="E13" s="269"/>
      <c r="F13" s="270"/>
    </row>
    <row r="14" spans="1:12" ht="37.5" customHeight="1" x14ac:dyDescent="0.2">
      <c r="A14" s="229" t="s">
        <v>202</v>
      </c>
      <c r="B14" s="230"/>
      <c r="C14" s="259" t="s">
        <v>203</v>
      </c>
      <c r="D14" s="260"/>
      <c r="E14" s="260"/>
      <c r="F14" s="261"/>
      <c r="K14" s="173"/>
    </row>
    <row r="15" spans="1:12" ht="27" customHeight="1" x14ac:dyDescent="0.2">
      <c r="A15" s="163" t="s">
        <v>183</v>
      </c>
      <c r="B15" s="164" t="s">
        <v>204</v>
      </c>
      <c r="C15" s="164" t="s">
        <v>205</v>
      </c>
      <c r="D15" s="164" t="s">
        <v>206</v>
      </c>
      <c r="E15" s="164" t="s">
        <v>187</v>
      </c>
      <c r="F15" s="165" t="s">
        <v>207</v>
      </c>
    </row>
    <row r="16" spans="1:12" ht="52.5" customHeight="1" x14ac:dyDescent="0.2">
      <c r="A16" s="166">
        <v>1</v>
      </c>
      <c r="B16" s="160" t="s">
        <v>208</v>
      </c>
      <c r="C16" s="160" t="s">
        <v>209</v>
      </c>
      <c r="D16" s="160" t="s">
        <v>210</v>
      </c>
      <c r="E16" s="167" t="s">
        <v>211</v>
      </c>
      <c r="F16" s="168" t="s">
        <v>212</v>
      </c>
      <c r="I16" s="174"/>
    </row>
    <row r="17" spans="1:13" ht="52.5" customHeight="1" x14ac:dyDescent="0.2">
      <c r="A17" s="166">
        <v>2</v>
      </c>
      <c r="B17" s="160" t="s">
        <v>213</v>
      </c>
      <c r="C17" s="160" t="s">
        <v>214</v>
      </c>
      <c r="D17" s="160" t="s">
        <v>215</v>
      </c>
      <c r="E17" s="167" t="s">
        <v>288</v>
      </c>
      <c r="F17" s="168" t="s">
        <v>212</v>
      </c>
      <c r="I17" s="174"/>
      <c r="K17" s="173"/>
    </row>
    <row r="18" spans="1:13" ht="52.5" customHeight="1" x14ac:dyDescent="0.2">
      <c r="A18" s="166">
        <v>3</v>
      </c>
      <c r="B18" s="160" t="s">
        <v>216</v>
      </c>
      <c r="C18" s="160" t="s">
        <v>217</v>
      </c>
      <c r="D18" s="160" t="s">
        <v>218</v>
      </c>
      <c r="E18" s="167" t="s">
        <v>289</v>
      </c>
      <c r="F18" s="168" t="s">
        <v>195</v>
      </c>
      <c r="I18" s="174"/>
      <c r="K18" s="173"/>
    </row>
    <row r="19" spans="1:13" ht="52.5" customHeight="1" x14ac:dyDescent="0.2">
      <c r="A19" s="166">
        <v>4</v>
      </c>
      <c r="B19" s="160" t="s">
        <v>219</v>
      </c>
      <c r="C19" s="160" t="s">
        <v>220</v>
      </c>
      <c r="D19" s="160" t="s">
        <v>221</v>
      </c>
      <c r="E19" s="167" t="s">
        <v>287</v>
      </c>
      <c r="F19" s="168" t="s">
        <v>212</v>
      </c>
      <c r="I19" s="174"/>
      <c r="K19" s="173"/>
    </row>
    <row r="20" spans="1:13" ht="67.5" customHeight="1" x14ac:dyDescent="0.2">
      <c r="A20" s="166">
        <v>5</v>
      </c>
      <c r="B20" s="160" t="s">
        <v>222</v>
      </c>
      <c r="C20" s="160" t="s">
        <v>223</v>
      </c>
      <c r="D20" s="160" t="s">
        <v>224</v>
      </c>
      <c r="E20" s="167" t="s">
        <v>225</v>
      </c>
      <c r="F20" s="168" t="s">
        <v>212</v>
      </c>
      <c r="I20" s="174"/>
      <c r="K20" s="175"/>
    </row>
    <row r="21" spans="1:13" ht="65.25" customHeight="1" x14ac:dyDescent="0.2">
      <c r="A21" s="166">
        <v>6</v>
      </c>
      <c r="B21" s="160" t="s">
        <v>226</v>
      </c>
      <c r="C21" s="160" t="s">
        <v>227</v>
      </c>
      <c r="D21" s="160" t="s">
        <v>228</v>
      </c>
      <c r="E21" s="160" t="s">
        <v>301</v>
      </c>
      <c r="F21" s="168" t="s">
        <v>307</v>
      </c>
      <c r="I21" s="174"/>
      <c r="K21" s="175"/>
    </row>
    <row r="22" spans="1:13" ht="52.5" customHeight="1" x14ac:dyDescent="0.2">
      <c r="A22" s="166">
        <v>7</v>
      </c>
      <c r="B22" s="160" t="s">
        <v>229</v>
      </c>
      <c r="C22" s="160" t="s">
        <v>230</v>
      </c>
      <c r="D22" s="160" t="s">
        <v>231</v>
      </c>
      <c r="E22" s="160" t="s">
        <v>232</v>
      </c>
      <c r="F22" s="168" t="s">
        <v>212</v>
      </c>
      <c r="I22" s="174"/>
    </row>
    <row r="23" spans="1:13" ht="88.5" customHeight="1" x14ac:dyDescent="0.2">
      <c r="A23" s="166">
        <v>8</v>
      </c>
      <c r="B23" s="160" t="s">
        <v>290</v>
      </c>
      <c r="C23" s="160" t="s">
        <v>233</v>
      </c>
      <c r="D23" s="160" t="s">
        <v>234</v>
      </c>
      <c r="E23" s="160" t="s">
        <v>291</v>
      </c>
      <c r="F23" s="168" t="s">
        <v>283</v>
      </c>
      <c r="I23" s="174"/>
    </row>
    <row r="24" spans="1:13" ht="75.75" customHeight="1" x14ac:dyDescent="0.2">
      <c r="A24" s="166">
        <v>9</v>
      </c>
      <c r="B24" s="160" t="s">
        <v>235</v>
      </c>
      <c r="C24" s="160" t="s">
        <v>236</v>
      </c>
      <c r="D24" s="160" t="s">
        <v>237</v>
      </c>
      <c r="E24" s="160" t="s">
        <v>250</v>
      </c>
      <c r="F24" s="168" t="s">
        <v>308</v>
      </c>
      <c r="I24" s="174"/>
      <c r="L24" s="173"/>
    </row>
    <row r="25" spans="1:13" ht="81.75" customHeight="1" x14ac:dyDescent="0.2">
      <c r="A25" s="166">
        <v>10</v>
      </c>
      <c r="B25" s="160" t="s">
        <v>238</v>
      </c>
      <c r="C25" s="160" t="s">
        <v>239</v>
      </c>
      <c r="D25" s="160" t="s">
        <v>240</v>
      </c>
      <c r="E25" s="160" t="s">
        <v>292</v>
      </c>
      <c r="F25" s="168" t="s">
        <v>212</v>
      </c>
      <c r="I25" s="174"/>
      <c r="L25" s="173"/>
    </row>
    <row r="26" spans="1:13" ht="52.5" customHeight="1" x14ac:dyDescent="0.2">
      <c r="A26" s="166">
        <v>11</v>
      </c>
      <c r="B26" s="160" t="s">
        <v>241</v>
      </c>
      <c r="C26" s="160" t="s">
        <v>242</v>
      </c>
      <c r="D26" s="160" t="s">
        <v>285</v>
      </c>
      <c r="E26" s="160" t="s">
        <v>243</v>
      </c>
      <c r="F26" s="168" t="s">
        <v>309</v>
      </c>
      <c r="I26" s="174"/>
    </row>
    <row r="27" spans="1:13" ht="54" customHeight="1" x14ac:dyDescent="0.2">
      <c r="A27" s="166">
        <v>12</v>
      </c>
      <c r="B27" s="160" t="s">
        <v>244</v>
      </c>
      <c r="C27" s="160" t="s">
        <v>245</v>
      </c>
      <c r="D27" s="160" t="s">
        <v>246</v>
      </c>
      <c r="E27" s="160" t="s">
        <v>293</v>
      </c>
      <c r="F27" s="168" t="s">
        <v>309</v>
      </c>
      <c r="I27" s="174"/>
      <c r="M27" s="175"/>
    </row>
    <row r="28" spans="1:13" ht="108" customHeight="1" x14ac:dyDescent="0.2">
      <c r="A28" s="166">
        <v>13</v>
      </c>
      <c r="B28" s="160" t="s">
        <v>247</v>
      </c>
      <c r="C28" s="160" t="s">
        <v>248</v>
      </c>
      <c r="D28" s="160" t="s">
        <v>249</v>
      </c>
      <c r="E28" s="160" t="s">
        <v>250</v>
      </c>
      <c r="F28" s="168" t="s">
        <v>212</v>
      </c>
      <c r="I28" s="174"/>
    </row>
    <row r="29" spans="1:13" ht="42" customHeight="1" x14ac:dyDescent="0.2">
      <c r="A29" s="166">
        <v>14</v>
      </c>
      <c r="B29" s="160" t="s">
        <v>251</v>
      </c>
      <c r="C29" s="160" t="s">
        <v>252</v>
      </c>
      <c r="D29" s="160" t="s">
        <v>253</v>
      </c>
      <c r="E29" s="160" t="s">
        <v>254</v>
      </c>
      <c r="F29" s="168" t="s">
        <v>212</v>
      </c>
      <c r="I29" s="174"/>
    </row>
    <row r="30" spans="1:13" ht="42" customHeight="1" x14ac:dyDescent="0.2">
      <c r="A30" s="166">
        <v>15</v>
      </c>
      <c r="B30" s="160" t="s">
        <v>255</v>
      </c>
      <c r="C30" s="160" t="s">
        <v>256</v>
      </c>
      <c r="D30" s="160" t="s">
        <v>257</v>
      </c>
      <c r="E30" s="160" t="s">
        <v>284</v>
      </c>
      <c r="F30" s="168" t="s">
        <v>212</v>
      </c>
      <c r="I30" s="174"/>
    </row>
    <row r="31" spans="1:13" ht="54.75" customHeight="1" x14ac:dyDescent="0.2">
      <c r="A31" s="166">
        <v>16</v>
      </c>
      <c r="B31" s="160" t="s">
        <v>258</v>
      </c>
      <c r="C31" s="160"/>
      <c r="D31" s="160"/>
      <c r="E31" s="160" t="s">
        <v>259</v>
      </c>
      <c r="F31" s="168" t="s">
        <v>283</v>
      </c>
      <c r="I31" s="174"/>
    </row>
    <row r="32" spans="1:13" ht="31.5" customHeight="1" x14ac:dyDescent="0.2">
      <c r="A32" s="229" t="s">
        <v>260</v>
      </c>
      <c r="B32" s="230"/>
      <c r="C32" s="230"/>
      <c r="D32" s="230"/>
      <c r="E32" s="230"/>
      <c r="F32" s="231"/>
      <c r="L32" s="176"/>
    </row>
    <row r="33" spans="1:12" ht="22.5" customHeight="1" x14ac:dyDescent="0.2">
      <c r="A33" s="229" t="s">
        <v>202</v>
      </c>
      <c r="B33" s="230"/>
      <c r="C33" s="255" t="s">
        <v>261</v>
      </c>
      <c r="D33" s="255"/>
      <c r="E33" s="255"/>
      <c r="F33" s="255"/>
      <c r="L33" s="175"/>
    </row>
    <row r="34" spans="1:12" ht="24.75" customHeight="1" x14ac:dyDescent="0.2">
      <c r="A34" s="163" t="s">
        <v>183</v>
      </c>
      <c r="B34" s="164" t="s">
        <v>262</v>
      </c>
      <c r="C34" s="164" t="s">
        <v>263</v>
      </c>
      <c r="D34" s="164" t="s">
        <v>206</v>
      </c>
      <c r="E34" s="164" t="s">
        <v>187</v>
      </c>
      <c r="F34" s="165" t="s">
        <v>188</v>
      </c>
    </row>
    <row r="35" spans="1:12" ht="48.75" customHeight="1" x14ac:dyDescent="0.2">
      <c r="A35" s="159">
        <v>1</v>
      </c>
      <c r="B35" s="169" t="s">
        <v>264</v>
      </c>
      <c r="C35" s="160" t="s">
        <v>265</v>
      </c>
      <c r="D35" s="160" t="s">
        <v>266</v>
      </c>
      <c r="E35" s="170" t="s">
        <v>302</v>
      </c>
      <c r="F35" s="168" t="s">
        <v>212</v>
      </c>
    </row>
    <row r="36" spans="1:12" ht="26.25" customHeight="1" x14ac:dyDescent="0.2">
      <c r="A36" s="256" t="s">
        <v>267</v>
      </c>
      <c r="B36" s="257"/>
      <c r="C36" s="257"/>
      <c r="D36" s="257"/>
      <c r="E36" s="257"/>
      <c r="F36" s="258"/>
    </row>
    <row r="37" spans="1:12" ht="36" customHeight="1" x14ac:dyDescent="0.2">
      <c r="A37" s="229" t="s">
        <v>202</v>
      </c>
      <c r="B37" s="230"/>
      <c r="C37" s="232" t="s">
        <v>268</v>
      </c>
      <c r="D37" s="233"/>
      <c r="E37" s="233"/>
      <c r="F37" s="234"/>
    </row>
    <row r="38" spans="1:12" ht="27.75" customHeight="1" x14ac:dyDescent="0.2">
      <c r="A38" s="163" t="s">
        <v>269</v>
      </c>
      <c r="B38" s="164" t="s">
        <v>262</v>
      </c>
      <c r="C38" s="164" t="s">
        <v>263</v>
      </c>
      <c r="D38" s="164" t="s">
        <v>206</v>
      </c>
      <c r="E38" s="164" t="s">
        <v>187</v>
      </c>
      <c r="F38" s="165" t="s">
        <v>188</v>
      </c>
    </row>
    <row r="39" spans="1:12" ht="215.25" customHeight="1" x14ac:dyDescent="0.2">
      <c r="A39" s="171">
        <v>1</v>
      </c>
      <c r="B39" s="172" t="s">
        <v>300</v>
      </c>
      <c r="C39" s="160" t="s">
        <v>270</v>
      </c>
      <c r="D39" s="160" t="s">
        <v>271</v>
      </c>
      <c r="E39" s="160" t="s">
        <v>272</v>
      </c>
      <c r="F39" s="168" t="s">
        <v>273</v>
      </c>
    </row>
    <row r="40" spans="1:12" ht="19.5" customHeight="1" x14ac:dyDescent="0.2">
      <c r="A40" s="229" t="s">
        <v>274</v>
      </c>
      <c r="B40" s="230"/>
      <c r="C40" s="230"/>
      <c r="D40" s="230"/>
      <c r="E40" s="230"/>
      <c r="F40" s="231"/>
    </row>
    <row r="41" spans="1:12" ht="37.5" customHeight="1" x14ac:dyDescent="0.2">
      <c r="A41" s="229" t="s">
        <v>205</v>
      </c>
      <c r="B41" s="230"/>
      <c r="C41" s="232" t="s">
        <v>275</v>
      </c>
      <c r="D41" s="233"/>
      <c r="E41" s="233"/>
      <c r="F41" s="234"/>
    </row>
    <row r="42" spans="1:12" ht="30.75" customHeight="1" x14ac:dyDescent="0.2">
      <c r="A42" s="163" t="s">
        <v>183</v>
      </c>
      <c r="B42" s="164" t="s">
        <v>262</v>
      </c>
      <c r="C42" s="164" t="s">
        <v>263</v>
      </c>
      <c r="D42" s="164" t="s">
        <v>206</v>
      </c>
      <c r="E42" s="164" t="s">
        <v>187</v>
      </c>
      <c r="F42" s="165" t="s">
        <v>207</v>
      </c>
    </row>
    <row r="43" spans="1:12" ht="78.75" customHeight="1" x14ac:dyDescent="0.2">
      <c r="A43" s="171">
        <v>1</v>
      </c>
      <c r="B43" s="160" t="s">
        <v>276</v>
      </c>
      <c r="C43" s="160" t="s">
        <v>270</v>
      </c>
      <c r="D43" s="160" t="s">
        <v>277</v>
      </c>
      <c r="E43" s="160" t="s">
        <v>272</v>
      </c>
      <c r="F43" s="168" t="s">
        <v>212</v>
      </c>
    </row>
    <row r="44" spans="1:12" ht="36.75" customHeight="1" x14ac:dyDescent="0.2">
      <c r="A44" s="235" t="s">
        <v>306</v>
      </c>
      <c r="B44" s="236"/>
      <c r="C44" s="237" t="s">
        <v>305</v>
      </c>
      <c r="D44" s="238"/>
      <c r="E44" s="238"/>
      <c r="F44" s="239"/>
    </row>
    <row r="45" spans="1:12" ht="15.75" customHeight="1" x14ac:dyDescent="0.2">
      <c r="A45" s="240" t="s">
        <v>278</v>
      </c>
      <c r="B45" s="241"/>
      <c r="C45" s="242"/>
      <c r="D45" s="242"/>
      <c r="E45" s="242"/>
      <c r="F45" s="243"/>
    </row>
    <row r="46" spans="1:12" ht="8.25" customHeight="1" x14ac:dyDescent="0.2">
      <c r="A46" s="244"/>
      <c r="B46" s="245"/>
      <c r="C46" s="245"/>
      <c r="D46" s="245"/>
      <c r="E46" s="245"/>
      <c r="F46" s="246"/>
    </row>
    <row r="47" spans="1:12" ht="30" customHeight="1" x14ac:dyDescent="0.2">
      <c r="A47" s="247" t="s">
        <v>304</v>
      </c>
      <c r="B47" s="248"/>
      <c r="C47" s="248"/>
      <c r="D47" s="249" t="s">
        <v>279</v>
      </c>
      <c r="E47" s="249"/>
      <c r="F47" s="250"/>
    </row>
    <row r="48" spans="1:12" ht="30" customHeight="1" thickBot="1" x14ac:dyDescent="0.25">
      <c r="A48" s="251" t="s">
        <v>280</v>
      </c>
      <c r="B48" s="252"/>
      <c r="C48" s="252"/>
      <c r="D48" s="253" t="s">
        <v>281</v>
      </c>
      <c r="E48" s="253"/>
      <c r="F48" s="254"/>
    </row>
    <row r="49" spans="1:6" ht="6" customHeight="1" x14ac:dyDescent="0.2">
      <c r="A49" s="227"/>
      <c r="B49" s="228"/>
      <c r="C49" s="228"/>
      <c r="D49" s="228"/>
      <c r="E49" s="228"/>
      <c r="F49" s="228"/>
    </row>
    <row r="52" spans="1:6" x14ac:dyDescent="0.2">
      <c r="B52" s="173"/>
      <c r="C52" s="173"/>
    </row>
    <row r="53" spans="1:6" x14ac:dyDescent="0.2">
      <c r="B53" s="173"/>
      <c r="C53" s="173"/>
      <c r="D53" s="173"/>
    </row>
    <row r="54" spans="1:6" x14ac:dyDescent="0.2">
      <c r="B54" s="173"/>
      <c r="C54" s="173"/>
      <c r="D54" s="175"/>
    </row>
    <row r="55" spans="1:6" x14ac:dyDescent="0.2">
      <c r="B55" s="173"/>
      <c r="C55" s="173"/>
    </row>
    <row r="56" spans="1:6" x14ac:dyDescent="0.2">
      <c r="B56" s="173"/>
      <c r="C56" s="173"/>
    </row>
    <row r="57" spans="1:6" x14ac:dyDescent="0.2">
      <c r="B57" s="173"/>
      <c r="C57" s="173"/>
    </row>
    <row r="58" spans="1:6" x14ac:dyDescent="0.2">
      <c r="B58" s="173"/>
      <c r="C58" s="173"/>
    </row>
    <row r="59" spans="1:6" x14ac:dyDescent="0.2">
      <c r="C59" s="176"/>
    </row>
    <row r="61" spans="1:6" x14ac:dyDescent="0.2">
      <c r="D61" s="173"/>
    </row>
    <row r="62" spans="1:6" x14ac:dyDescent="0.2">
      <c r="D62" s="173"/>
    </row>
    <row r="63" spans="1:6" x14ac:dyDescent="0.2">
      <c r="D63" s="173"/>
    </row>
    <row r="64" spans="1:6" x14ac:dyDescent="0.2">
      <c r="D64" s="175"/>
    </row>
  </sheetData>
  <mergeCells count="32">
    <mergeCell ref="A14:B14"/>
    <mergeCell ref="C14:F14"/>
    <mergeCell ref="A1:B1"/>
    <mergeCell ref="C1:F1"/>
    <mergeCell ref="A2:F3"/>
    <mergeCell ref="A4:B4"/>
    <mergeCell ref="C4:F4"/>
    <mergeCell ref="A5:F5"/>
    <mergeCell ref="A6:B6"/>
    <mergeCell ref="C6:F6"/>
    <mergeCell ref="A7:B7"/>
    <mergeCell ref="C7:F7"/>
    <mergeCell ref="A13:F13"/>
    <mergeCell ref="A32:F32"/>
    <mergeCell ref="A33:B33"/>
    <mergeCell ref="C33:F33"/>
    <mergeCell ref="A36:F36"/>
    <mergeCell ref="A37:B37"/>
    <mergeCell ref="C37:F37"/>
    <mergeCell ref="A49:F49"/>
    <mergeCell ref="A40:F40"/>
    <mergeCell ref="A41:B41"/>
    <mergeCell ref="C41:F41"/>
    <mergeCell ref="A44:B44"/>
    <mergeCell ref="C44:F44"/>
    <mergeCell ref="A45:B45"/>
    <mergeCell ref="C45:F45"/>
    <mergeCell ref="A46:F46"/>
    <mergeCell ref="A47:C47"/>
    <mergeCell ref="D47:F47"/>
    <mergeCell ref="A48:C48"/>
    <mergeCell ref="D48:F48"/>
  </mergeCells>
  <printOptions horizontalCentered="1" gridLines="1"/>
  <pageMargins left="0.7" right="0.7" top="0.75" bottom="0.75" header="0.3" footer="0.3"/>
  <pageSetup scale="64" fitToHeight="4" orientation="landscape" r:id="rId1"/>
  <headerFooter alignWithMargins="0">
    <oddFooter>&amp;CCarrera 10 N°97A-13, Piso 6, Torre A Bogotá – Colombia.  Conmutador (57 1) 601 24 24.     www.apccolombia.gov.co
&amp;P/&amp;N</oddFooter>
  </headerFooter>
  <rowBreaks count="3" manualBreakCount="3">
    <brk id="12" max="16383" man="1"/>
    <brk id="25" max="16383" man="1"/>
    <brk id="3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7"/>
  <sheetViews>
    <sheetView zoomScale="125" zoomScaleNormal="125" zoomScalePageLayoutView="125" workbookViewId="0">
      <selection activeCell="E9" sqref="E9:E10"/>
    </sheetView>
  </sheetViews>
  <sheetFormatPr baseColWidth="10" defaultColWidth="11.42578125" defaultRowHeight="15" x14ac:dyDescent="0.25"/>
  <cols>
    <col min="1" max="1" width="3.42578125" style="6" customWidth="1"/>
    <col min="2" max="2" width="29.28515625" style="6" customWidth="1"/>
    <col min="3" max="4" width="31.140625" style="6" customWidth="1"/>
    <col min="5" max="5" width="17" style="6" customWidth="1"/>
    <col min="6" max="6" width="13.7109375" style="6" customWidth="1"/>
    <col min="7" max="239" width="11.42578125" style="6"/>
    <col min="240" max="240" width="14.42578125" style="6" customWidth="1"/>
    <col min="241" max="241" width="38" style="6" customWidth="1"/>
    <col min="242" max="242" width="31.42578125" style="6" customWidth="1"/>
    <col min="243" max="243" width="21.42578125" style="6" customWidth="1"/>
    <col min="244" max="244" width="19" style="6" customWidth="1"/>
    <col min="245" max="245" width="14" style="6" customWidth="1"/>
    <col min="246" max="246" width="19.140625" style="6" customWidth="1"/>
    <col min="247" max="247" width="15.85546875" style="6" customWidth="1"/>
    <col min="248" max="249" width="11.42578125" style="6"/>
    <col min="250" max="250" width="12.85546875" style="6" customWidth="1"/>
    <col min="251" max="251" width="11.42578125" style="6" customWidth="1"/>
    <col min="252" max="252" width="14.42578125" style="6" customWidth="1"/>
    <col min="253" max="495" width="11.42578125" style="6"/>
    <col min="496" max="496" width="14.42578125" style="6" customWidth="1"/>
    <col min="497" max="497" width="38" style="6" customWidth="1"/>
    <col min="498" max="498" width="31.42578125" style="6" customWidth="1"/>
    <col min="499" max="499" width="21.42578125" style="6" customWidth="1"/>
    <col min="500" max="500" width="19" style="6" customWidth="1"/>
    <col min="501" max="501" width="14" style="6" customWidth="1"/>
    <col min="502" max="502" width="19.140625" style="6" customWidth="1"/>
    <col min="503" max="503" width="15.85546875" style="6" customWidth="1"/>
    <col min="504" max="505" width="11.42578125" style="6"/>
    <col min="506" max="506" width="12.85546875" style="6" customWidth="1"/>
    <col min="507" max="507" width="11.42578125" style="6" customWidth="1"/>
    <col min="508" max="508" width="14.42578125" style="6" customWidth="1"/>
    <col min="509" max="751" width="11.42578125" style="6"/>
    <col min="752" max="752" width="14.42578125" style="6" customWidth="1"/>
    <col min="753" max="753" width="38" style="6" customWidth="1"/>
    <col min="754" max="754" width="31.42578125" style="6" customWidth="1"/>
    <col min="755" max="755" width="21.42578125" style="6" customWidth="1"/>
    <col min="756" max="756" width="19" style="6" customWidth="1"/>
    <col min="757" max="757" width="14" style="6" customWidth="1"/>
    <col min="758" max="758" width="19.140625" style="6" customWidth="1"/>
    <col min="759" max="759" width="15.85546875" style="6" customWidth="1"/>
    <col min="760" max="761" width="11.42578125" style="6"/>
    <col min="762" max="762" width="12.85546875" style="6" customWidth="1"/>
    <col min="763" max="763" width="11.42578125" style="6" customWidth="1"/>
    <col min="764" max="764" width="14.42578125" style="6" customWidth="1"/>
    <col min="765" max="1007" width="11.42578125" style="6"/>
    <col min="1008" max="1008" width="14.42578125" style="6" customWidth="1"/>
    <col min="1009" max="1009" width="38" style="6" customWidth="1"/>
    <col min="1010" max="1010" width="31.42578125" style="6" customWidth="1"/>
    <col min="1011" max="1011" width="21.42578125" style="6" customWidth="1"/>
    <col min="1012" max="1012" width="19" style="6" customWidth="1"/>
    <col min="1013" max="1013" width="14" style="6" customWidth="1"/>
    <col min="1014" max="1014" width="19.140625" style="6" customWidth="1"/>
    <col min="1015" max="1015" width="15.85546875" style="6" customWidth="1"/>
    <col min="1016" max="1017" width="11.42578125" style="6"/>
    <col min="1018" max="1018" width="12.85546875" style="6" customWidth="1"/>
    <col min="1019" max="1019" width="11.42578125" style="6" customWidth="1"/>
    <col min="1020" max="1020" width="14.42578125" style="6" customWidth="1"/>
    <col min="1021" max="1263" width="11.42578125" style="6"/>
    <col min="1264" max="1264" width="14.42578125" style="6" customWidth="1"/>
    <col min="1265" max="1265" width="38" style="6" customWidth="1"/>
    <col min="1266" max="1266" width="31.42578125" style="6" customWidth="1"/>
    <col min="1267" max="1267" width="21.42578125" style="6" customWidth="1"/>
    <col min="1268" max="1268" width="19" style="6" customWidth="1"/>
    <col min="1269" max="1269" width="14" style="6" customWidth="1"/>
    <col min="1270" max="1270" width="19.140625" style="6" customWidth="1"/>
    <col min="1271" max="1271" width="15.85546875" style="6" customWidth="1"/>
    <col min="1272" max="1273" width="11.42578125" style="6"/>
    <col min="1274" max="1274" width="12.85546875" style="6" customWidth="1"/>
    <col min="1275" max="1275" width="11.42578125" style="6" customWidth="1"/>
    <col min="1276" max="1276" width="14.42578125" style="6" customWidth="1"/>
    <col min="1277" max="1519" width="11.42578125" style="6"/>
    <col min="1520" max="1520" width="14.42578125" style="6" customWidth="1"/>
    <col min="1521" max="1521" width="38" style="6" customWidth="1"/>
    <col min="1522" max="1522" width="31.42578125" style="6" customWidth="1"/>
    <col min="1523" max="1523" width="21.42578125" style="6" customWidth="1"/>
    <col min="1524" max="1524" width="19" style="6" customWidth="1"/>
    <col min="1525" max="1525" width="14" style="6" customWidth="1"/>
    <col min="1526" max="1526" width="19.140625" style="6" customWidth="1"/>
    <col min="1527" max="1527" width="15.85546875" style="6" customWidth="1"/>
    <col min="1528" max="1529" width="11.42578125" style="6"/>
    <col min="1530" max="1530" width="12.85546875" style="6" customWidth="1"/>
    <col min="1531" max="1531" width="11.42578125" style="6" customWidth="1"/>
    <col min="1532" max="1532" width="14.42578125" style="6" customWidth="1"/>
    <col min="1533" max="1775" width="11.42578125" style="6"/>
    <col min="1776" max="1776" width="14.42578125" style="6" customWidth="1"/>
    <col min="1777" max="1777" width="38" style="6" customWidth="1"/>
    <col min="1778" max="1778" width="31.42578125" style="6" customWidth="1"/>
    <col min="1779" max="1779" width="21.42578125" style="6" customWidth="1"/>
    <col min="1780" max="1780" width="19" style="6" customWidth="1"/>
    <col min="1781" max="1781" width="14" style="6" customWidth="1"/>
    <col min="1782" max="1782" width="19.140625" style="6" customWidth="1"/>
    <col min="1783" max="1783" width="15.85546875" style="6" customWidth="1"/>
    <col min="1784" max="1785" width="11.42578125" style="6"/>
    <col min="1786" max="1786" width="12.85546875" style="6" customWidth="1"/>
    <col min="1787" max="1787" width="11.42578125" style="6" customWidth="1"/>
    <col min="1788" max="1788" width="14.42578125" style="6" customWidth="1"/>
    <col min="1789" max="2031" width="11.42578125" style="6"/>
    <col min="2032" max="2032" width="14.42578125" style="6" customWidth="1"/>
    <col min="2033" max="2033" width="38" style="6" customWidth="1"/>
    <col min="2034" max="2034" width="31.42578125" style="6" customWidth="1"/>
    <col min="2035" max="2035" width="21.42578125" style="6" customWidth="1"/>
    <col min="2036" max="2036" width="19" style="6" customWidth="1"/>
    <col min="2037" max="2037" width="14" style="6" customWidth="1"/>
    <col min="2038" max="2038" width="19.140625" style="6" customWidth="1"/>
    <col min="2039" max="2039" width="15.85546875" style="6" customWidth="1"/>
    <col min="2040" max="2041" width="11.42578125" style="6"/>
    <col min="2042" max="2042" width="12.85546875" style="6" customWidth="1"/>
    <col min="2043" max="2043" width="11.42578125" style="6" customWidth="1"/>
    <col min="2044" max="2044" width="14.42578125" style="6" customWidth="1"/>
    <col min="2045" max="2287" width="11.42578125" style="6"/>
    <col min="2288" max="2288" width="14.42578125" style="6" customWidth="1"/>
    <col min="2289" max="2289" width="38" style="6" customWidth="1"/>
    <col min="2290" max="2290" width="31.42578125" style="6" customWidth="1"/>
    <col min="2291" max="2291" width="21.42578125" style="6" customWidth="1"/>
    <col min="2292" max="2292" width="19" style="6" customWidth="1"/>
    <col min="2293" max="2293" width="14" style="6" customWidth="1"/>
    <col min="2294" max="2294" width="19.140625" style="6" customWidth="1"/>
    <col min="2295" max="2295" width="15.85546875" style="6" customWidth="1"/>
    <col min="2296" max="2297" width="11.42578125" style="6"/>
    <col min="2298" max="2298" width="12.85546875" style="6" customWidth="1"/>
    <col min="2299" max="2299" width="11.42578125" style="6" customWidth="1"/>
    <col min="2300" max="2300" width="14.42578125" style="6" customWidth="1"/>
    <col min="2301" max="2543" width="11.42578125" style="6"/>
    <col min="2544" max="2544" width="14.42578125" style="6" customWidth="1"/>
    <col min="2545" max="2545" width="38" style="6" customWidth="1"/>
    <col min="2546" max="2546" width="31.42578125" style="6" customWidth="1"/>
    <col min="2547" max="2547" width="21.42578125" style="6" customWidth="1"/>
    <col min="2548" max="2548" width="19" style="6" customWidth="1"/>
    <col min="2549" max="2549" width="14" style="6" customWidth="1"/>
    <col min="2550" max="2550" width="19.140625" style="6" customWidth="1"/>
    <col min="2551" max="2551" width="15.85546875" style="6" customWidth="1"/>
    <col min="2552" max="2553" width="11.42578125" style="6"/>
    <col min="2554" max="2554" width="12.85546875" style="6" customWidth="1"/>
    <col min="2555" max="2555" width="11.42578125" style="6" customWidth="1"/>
    <col min="2556" max="2556" width="14.42578125" style="6" customWidth="1"/>
    <col min="2557" max="2799" width="11.42578125" style="6"/>
    <col min="2800" max="2800" width="14.42578125" style="6" customWidth="1"/>
    <col min="2801" max="2801" width="38" style="6" customWidth="1"/>
    <col min="2802" max="2802" width="31.42578125" style="6" customWidth="1"/>
    <col min="2803" max="2803" width="21.42578125" style="6" customWidth="1"/>
    <col min="2804" max="2804" width="19" style="6" customWidth="1"/>
    <col min="2805" max="2805" width="14" style="6" customWidth="1"/>
    <col min="2806" max="2806" width="19.140625" style="6" customWidth="1"/>
    <col min="2807" max="2807" width="15.85546875" style="6" customWidth="1"/>
    <col min="2808" max="2809" width="11.42578125" style="6"/>
    <col min="2810" max="2810" width="12.85546875" style="6" customWidth="1"/>
    <col min="2811" max="2811" width="11.42578125" style="6" customWidth="1"/>
    <col min="2812" max="2812" width="14.42578125" style="6" customWidth="1"/>
    <col min="2813" max="3055" width="11.42578125" style="6"/>
    <col min="3056" max="3056" width="14.42578125" style="6" customWidth="1"/>
    <col min="3057" max="3057" width="38" style="6" customWidth="1"/>
    <col min="3058" max="3058" width="31.42578125" style="6" customWidth="1"/>
    <col min="3059" max="3059" width="21.42578125" style="6" customWidth="1"/>
    <col min="3060" max="3060" width="19" style="6" customWidth="1"/>
    <col min="3061" max="3061" width="14" style="6" customWidth="1"/>
    <col min="3062" max="3062" width="19.140625" style="6" customWidth="1"/>
    <col min="3063" max="3063" width="15.85546875" style="6" customWidth="1"/>
    <col min="3064" max="3065" width="11.42578125" style="6"/>
    <col min="3066" max="3066" width="12.85546875" style="6" customWidth="1"/>
    <col min="3067" max="3067" width="11.42578125" style="6" customWidth="1"/>
    <col min="3068" max="3068" width="14.42578125" style="6" customWidth="1"/>
    <col min="3069" max="3311" width="11.42578125" style="6"/>
    <col min="3312" max="3312" width="14.42578125" style="6" customWidth="1"/>
    <col min="3313" max="3313" width="38" style="6" customWidth="1"/>
    <col min="3314" max="3314" width="31.42578125" style="6" customWidth="1"/>
    <col min="3315" max="3315" width="21.42578125" style="6" customWidth="1"/>
    <col min="3316" max="3316" width="19" style="6" customWidth="1"/>
    <col min="3317" max="3317" width="14" style="6" customWidth="1"/>
    <col min="3318" max="3318" width="19.140625" style="6" customWidth="1"/>
    <col min="3319" max="3319" width="15.85546875" style="6" customWidth="1"/>
    <col min="3320" max="3321" width="11.42578125" style="6"/>
    <col min="3322" max="3322" width="12.85546875" style="6" customWidth="1"/>
    <col min="3323" max="3323" width="11.42578125" style="6" customWidth="1"/>
    <col min="3324" max="3324" width="14.42578125" style="6" customWidth="1"/>
    <col min="3325" max="3567" width="11.42578125" style="6"/>
    <col min="3568" max="3568" width="14.42578125" style="6" customWidth="1"/>
    <col min="3569" max="3569" width="38" style="6" customWidth="1"/>
    <col min="3570" max="3570" width="31.42578125" style="6" customWidth="1"/>
    <col min="3571" max="3571" width="21.42578125" style="6" customWidth="1"/>
    <col min="3572" max="3572" width="19" style="6" customWidth="1"/>
    <col min="3573" max="3573" width="14" style="6" customWidth="1"/>
    <col min="3574" max="3574" width="19.140625" style="6" customWidth="1"/>
    <col min="3575" max="3575" width="15.85546875" style="6" customWidth="1"/>
    <col min="3576" max="3577" width="11.42578125" style="6"/>
    <col min="3578" max="3578" width="12.85546875" style="6" customWidth="1"/>
    <col min="3579" max="3579" width="11.42578125" style="6" customWidth="1"/>
    <col min="3580" max="3580" width="14.42578125" style="6" customWidth="1"/>
    <col min="3581" max="3823" width="11.42578125" style="6"/>
    <col min="3824" max="3824" width="14.42578125" style="6" customWidth="1"/>
    <col min="3825" max="3825" width="38" style="6" customWidth="1"/>
    <col min="3826" max="3826" width="31.42578125" style="6" customWidth="1"/>
    <col min="3827" max="3827" width="21.42578125" style="6" customWidth="1"/>
    <col min="3828" max="3828" width="19" style="6" customWidth="1"/>
    <col min="3829" max="3829" width="14" style="6" customWidth="1"/>
    <col min="3830" max="3830" width="19.140625" style="6" customWidth="1"/>
    <col min="3831" max="3831" width="15.85546875" style="6" customWidth="1"/>
    <col min="3832" max="3833" width="11.42578125" style="6"/>
    <col min="3834" max="3834" width="12.85546875" style="6" customWidth="1"/>
    <col min="3835" max="3835" width="11.42578125" style="6" customWidth="1"/>
    <col min="3836" max="3836" width="14.42578125" style="6" customWidth="1"/>
    <col min="3837" max="4079" width="11.42578125" style="6"/>
    <col min="4080" max="4080" width="14.42578125" style="6" customWidth="1"/>
    <col min="4081" max="4081" width="38" style="6" customWidth="1"/>
    <col min="4082" max="4082" width="31.42578125" style="6" customWidth="1"/>
    <col min="4083" max="4083" width="21.42578125" style="6" customWidth="1"/>
    <col min="4084" max="4084" width="19" style="6" customWidth="1"/>
    <col min="4085" max="4085" width="14" style="6" customWidth="1"/>
    <col min="4086" max="4086" width="19.140625" style="6" customWidth="1"/>
    <col min="4087" max="4087" width="15.85546875" style="6" customWidth="1"/>
    <col min="4088" max="4089" width="11.42578125" style="6"/>
    <col min="4090" max="4090" width="12.85546875" style="6" customWidth="1"/>
    <col min="4091" max="4091" width="11.42578125" style="6" customWidth="1"/>
    <col min="4092" max="4092" width="14.42578125" style="6" customWidth="1"/>
    <col min="4093" max="4335" width="11.42578125" style="6"/>
    <col min="4336" max="4336" width="14.42578125" style="6" customWidth="1"/>
    <col min="4337" max="4337" width="38" style="6" customWidth="1"/>
    <col min="4338" max="4338" width="31.42578125" style="6" customWidth="1"/>
    <col min="4339" max="4339" width="21.42578125" style="6" customWidth="1"/>
    <col min="4340" max="4340" width="19" style="6" customWidth="1"/>
    <col min="4341" max="4341" width="14" style="6" customWidth="1"/>
    <col min="4342" max="4342" width="19.140625" style="6" customWidth="1"/>
    <col min="4343" max="4343" width="15.85546875" style="6" customWidth="1"/>
    <col min="4344" max="4345" width="11.42578125" style="6"/>
    <col min="4346" max="4346" width="12.85546875" style="6" customWidth="1"/>
    <col min="4347" max="4347" width="11.42578125" style="6" customWidth="1"/>
    <col min="4348" max="4348" width="14.42578125" style="6" customWidth="1"/>
    <col min="4349" max="4591" width="11.42578125" style="6"/>
    <col min="4592" max="4592" width="14.42578125" style="6" customWidth="1"/>
    <col min="4593" max="4593" width="38" style="6" customWidth="1"/>
    <col min="4594" max="4594" width="31.42578125" style="6" customWidth="1"/>
    <col min="4595" max="4595" width="21.42578125" style="6" customWidth="1"/>
    <col min="4596" max="4596" width="19" style="6" customWidth="1"/>
    <col min="4597" max="4597" width="14" style="6" customWidth="1"/>
    <col min="4598" max="4598" width="19.140625" style="6" customWidth="1"/>
    <col min="4599" max="4599" width="15.85546875" style="6" customWidth="1"/>
    <col min="4600" max="4601" width="11.42578125" style="6"/>
    <col min="4602" max="4602" width="12.85546875" style="6" customWidth="1"/>
    <col min="4603" max="4603" width="11.42578125" style="6" customWidth="1"/>
    <col min="4604" max="4604" width="14.42578125" style="6" customWidth="1"/>
    <col min="4605" max="4847" width="11.42578125" style="6"/>
    <col min="4848" max="4848" width="14.42578125" style="6" customWidth="1"/>
    <col min="4849" max="4849" width="38" style="6" customWidth="1"/>
    <col min="4850" max="4850" width="31.42578125" style="6" customWidth="1"/>
    <col min="4851" max="4851" width="21.42578125" style="6" customWidth="1"/>
    <col min="4852" max="4852" width="19" style="6" customWidth="1"/>
    <col min="4853" max="4853" width="14" style="6" customWidth="1"/>
    <col min="4854" max="4854" width="19.140625" style="6" customWidth="1"/>
    <col min="4855" max="4855" width="15.85546875" style="6" customWidth="1"/>
    <col min="4856" max="4857" width="11.42578125" style="6"/>
    <col min="4858" max="4858" width="12.85546875" style="6" customWidth="1"/>
    <col min="4859" max="4859" width="11.42578125" style="6" customWidth="1"/>
    <col min="4860" max="4860" width="14.42578125" style="6" customWidth="1"/>
    <col min="4861" max="5103" width="11.42578125" style="6"/>
    <col min="5104" max="5104" width="14.42578125" style="6" customWidth="1"/>
    <col min="5105" max="5105" width="38" style="6" customWidth="1"/>
    <col min="5106" max="5106" width="31.42578125" style="6" customWidth="1"/>
    <col min="5107" max="5107" width="21.42578125" style="6" customWidth="1"/>
    <col min="5108" max="5108" width="19" style="6" customWidth="1"/>
    <col min="5109" max="5109" width="14" style="6" customWidth="1"/>
    <col min="5110" max="5110" width="19.140625" style="6" customWidth="1"/>
    <col min="5111" max="5111" width="15.85546875" style="6" customWidth="1"/>
    <col min="5112" max="5113" width="11.42578125" style="6"/>
    <col min="5114" max="5114" width="12.85546875" style="6" customWidth="1"/>
    <col min="5115" max="5115" width="11.42578125" style="6" customWidth="1"/>
    <col min="5116" max="5116" width="14.42578125" style="6" customWidth="1"/>
    <col min="5117" max="5359" width="11.42578125" style="6"/>
    <col min="5360" max="5360" width="14.42578125" style="6" customWidth="1"/>
    <col min="5361" max="5361" width="38" style="6" customWidth="1"/>
    <col min="5362" max="5362" width="31.42578125" style="6" customWidth="1"/>
    <col min="5363" max="5363" width="21.42578125" style="6" customWidth="1"/>
    <col min="5364" max="5364" width="19" style="6" customWidth="1"/>
    <col min="5365" max="5365" width="14" style="6" customWidth="1"/>
    <col min="5366" max="5366" width="19.140625" style="6" customWidth="1"/>
    <col min="5367" max="5367" width="15.85546875" style="6" customWidth="1"/>
    <col min="5368" max="5369" width="11.42578125" style="6"/>
    <col min="5370" max="5370" width="12.85546875" style="6" customWidth="1"/>
    <col min="5371" max="5371" width="11.42578125" style="6" customWidth="1"/>
    <col min="5372" max="5372" width="14.42578125" style="6" customWidth="1"/>
    <col min="5373" max="5615" width="11.42578125" style="6"/>
    <col min="5616" max="5616" width="14.42578125" style="6" customWidth="1"/>
    <col min="5617" max="5617" width="38" style="6" customWidth="1"/>
    <col min="5618" max="5618" width="31.42578125" style="6" customWidth="1"/>
    <col min="5619" max="5619" width="21.42578125" style="6" customWidth="1"/>
    <col min="5620" max="5620" width="19" style="6" customWidth="1"/>
    <col min="5621" max="5621" width="14" style="6" customWidth="1"/>
    <col min="5622" max="5622" width="19.140625" style="6" customWidth="1"/>
    <col min="5623" max="5623" width="15.85546875" style="6" customWidth="1"/>
    <col min="5624" max="5625" width="11.42578125" style="6"/>
    <col min="5626" max="5626" width="12.85546875" style="6" customWidth="1"/>
    <col min="5627" max="5627" width="11.42578125" style="6" customWidth="1"/>
    <col min="5628" max="5628" width="14.42578125" style="6" customWidth="1"/>
    <col min="5629" max="5871" width="11.42578125" style="6"/>
    <col min="5872" max="5872" width="14.42578125" style="6" customWidth="1"/>
    <col min="5873" max="5873" width="38" style="6" customWidth="1"/>
    <col min="5874" max="5874" width="31.42578125" style="6" customWidth="1"/>
    <col min="5875" max="5875" width="21.42578125" style="6" customWidth="1"/>
    <col min="5876" max="5876" width="19" style="6" customWidth="1"/>
    <col min="5877" max="5877" width="14" style="6" customWidth="1"/>
    <col min="5878" max="5878" width="19.140625" style="6" customWidth="1"/>
    <col min="5879" max="5879" width="15.85546875" style="6" customWidth="1"/>
    <col min="5880" max="5881" width="11.42578125" style="6"/>
    <col min="5882" max="5882" width="12.85546875" style="6" customWidth="1"/>
    <col min="5883" max="5883" width="11.42578125" style="6" customWidth="1"/>
    <col min="5884" max="5884" width="14.42578125" style="6" customWidth="1"/>
    <col min="5885" max="6127" width="11.42578125" style="6"/>
    <col min="6128" max="6128" width="14.42578125" style="6" customWidth="1"/>
    <col min="6129" max="6129" width="38" style="6" customWidth="1"/>
    <col min="6130" max="6130" width="31.42578125" style="6" customWidth="1"/>
    <col min="6131" max="6131" width="21.42578125" style="6" customWidth="1"/>
    <col min="6132" max="6132" width="19" style="6" customWidth="1"/>
    <col min="6133" max="6133" width="14" style="6" customWidth="1"/>
    <col min="6134" max="6134" width="19.140625" style="6" customWidth="1"/>
    <col min="6135" max="6135" width="15.85546875" style="6" customWidth="1"/>
    <col min="6136" max="6137" width="11.42578125" style="6"/>
    <col min="6138" max="6138" width="12.85546875" style="6" customWidth="1"/>
    <col min="6139" max="6139" width="11.42578125" style="6" customWidth="1"/>
    <col min="6140" max="6140" width="14.42578125" style="6" customWidth="1"/>
    <col min="6141" max="6383" width="11.42578125" style="6"/>
    <col min="6384" max="6384" width="14.42578125" style="6" customWidth="1"/>
    <col min="6385" max="6385" width="38" style="6" customWidth="1"/>
    <col min="6386" max="6386" width="31.42578125" style="6" customWidth="1"/>
    <col min="6387" max="6387" width="21.42578125" style="6" customWidth="1"/>
    <col min="6388" max="6388" width="19" style="6" customWidth="1"/>
    <col min="6389" max="6389" width="14" style="6" customWidth="1"/>
    <col min="6390" max="6390" width="19.140625" style="6" customWidth="1"/>
    <col min="6391" max="6391" width="15.85546875" style="6" customWidth="1"/>
    <col min="6392" max="6393" width="11.42578125" style="6"/>
    <col min="6394" max="6394" width="12.85546875" style="6" customWidth="1"/>
    <col min="6395" max="6395" width="11.42578125" style="6" customWidth="1"/>
    <col min="6396" max="6396" width="14.42578125" style="6" customWidth="1"/>
    <col min="6397" max="6639" width="11.42578125" style="6"/>
    <col min="6640" max="6640" width="14.42578125" style="6" customWidth="1"/>
    <col min="6641" max="6641" width="38" style="6" customWidth="1"/>
    <col min="6642" max="6642" width="31.42578125" style="6" customWidth="1"/>
    <col min="6643" max="6643" width="21.42578125" style="6" customWidth="1"/>
    <col min="6644" max="6644" width="19" style="6" customWidth="1"/>
    <col min="6645" max="6645" width="14" style="6" customWidth="1"/>
    <col min="6646" max="6646" width="19.140625" style="6" customWidth="1"/>
    <col min="6647" max="6647" width="15.85546875" style="6" customWidth="1"/>
    <col min="6648" max="6649" width="11.42578125" style="6"/>
    <col min="6650" max="6650" width="12.85546875" style="6" customWidth="1"/>
    <col min="6651" max="6651" width="11.42578125" style="6" customWidth="1"/>
    <col min="6652" max="6652" width="14.42578125" style="6" customWidth="1"/>
    <col min="6653" max="6895" width="11.42578125" style="6"/>
    <col min="6896" max="6896" width="14.42578125" style="6" customWidth="1"/>
    <col min="6897" max="6897" width="38" style="6" customWidth="1"/>
    <col min="6898" max="6898" width="31.42578125" style="6" customWidth="1"/>
    <col min="6899" max="6899" width="21.42578125" style="6" customWidth="1"/>
    <col min="6900" max="6900" width="19" style="6" customWidth="1"/>
    <col min="6901" max="6901" width="14" style="6" customWidth="1"/>
    <col min="6902" max="6902" width="19.140625" style="6" customWidth="1"/>
    <col min="6903" max="6903" width="15.85546875" style="6" customWidth="1"/>
    <col min="6904" max="6905" width="11.42578125" style="6"/>
    <col min="6906" max="6906" width="12.85546875" style="6" customWidth="1"/>
    <col min="6907" max="6907" width="11.42578125" style="6" customWidth="1"/>
    <col min="6908" max="6908" width="14.42578125" style="6" customWidth="1"/>
    <col min="6909" max="7151" width="11.42578125" style="6"/>
    <col min="7152" max="7152" width="14.42578125" style="6" customWidth="1"/>
    <col min="7153" max="7153" width="38" style="6" customWidth="1"/>
    <col min="7154" max="7154" width="31.42578125" style="6" customWidth="1"/>
    <col min="7155" max="7155" width="21.42578125" style="6" customWidth="1"/>
    <col min="7156" max="7156" width="19" style="6" customWidth="1"/>
    <col min="7157" max="7157" width="14" style="6" customWidth="1"/>
    <col min="7158" max="7158" width="19.140625" style="6" customWidth="1"/>
    <col min="7159" max="7159" width="15.85546875" style="6" customWidth="1"/>
    <col min="7160" max="7161" width="11.42578125" style="6"/>
    <col min="7162" max="7162" width="12.85546875" style="6" customWidth="1"/>
    <col min="7163" max="7163" width="11.42578125" style="6" customWidth="1"/>
    <col min="7164" max="7164" width="14.42578125" style="6" customWidth="1"/>
    <col min="7165" max="7407" width="11.42578125" style="6"/>
    <col min="7408" max="7408" width="14.42578125" style="6" customWidth="1"/>
    <col min="7409" max="7409" width="38" style="6" customWidth="1"/>
    <col min="7410" max="7410" width="31.42578125" style="6" customWidth="1"/>
    <col min="7411" max="7411" width="21.42578125" style="6" customWidth="1"/>
    <col min="7412" max="7412" width="19" style="6" customWidth="1"/>
    <col min="7413" max="7413" width="14" style="6" customWidth="1"/>
    <col min="7414" max="7414" width="19.140625" style="6" customWidth="1"/>
    <col min="7415" max="7415" width="15.85546875" style="6" customWidth="1"/>
    <col min="7416" max="7417" width="11.42578125" style="6"/>
    <col min="7418" max="7418" width="12.85546875" style="6" customWidth="1"/>
    <col min="7419" max="7419" width="11.42578125" style="6" customWidth="1"/>
    <col min="7420" max="7420" width="14.42578125" style="6" customWidth="1"/>
    <col min="7421" max="7663" width="11.42578125" style="6"/>
    <col min="7664" max="7664" width="14.42578125" style="6" customWidth="1"/>
    <col min="7665" max="7665" width="38" style="6" customWidth="1"/>
    <col min="7666" max="7666" width="31.42578125" style="6" customWidth="1"/>
    <col min="7667" max="7667" width="21.42578125" style="6" customWidth="1"/>
    <col min="7668" max="7668" width="19" style="6" customWidth="1"/>
    <col min="7669" max="7669" width="14" style="6" customWidth="1"/>
    <col min="7670" max="7670" width="19.140625" style="6" customWidth="1"/>
    <col min="7671" max="7671" width="15.85546875" style="6" customWidth="1"/>
    <col min="7672" max="7673" width="11.42578125" style="6"/>
    <col min="7674" max="7674" width="12.85546875" style="6" customWidth="1"/>
    <col min="7675" max="7675" width="11.42578125" style="6" customWidth="1"/>
    <col min="7676" max="7676" width="14.42578125" style="6" customWidth="1"/>
    <col min="7677" max="7919" width="11.42578125" style="6"/>
    <col min="7920" max="7920" width="14.42578125" style="6" customWidth="1"/>
    <col min="7921" max="7921" width="38" style="6" customWidth="1"/>
    <col min="7922" max="7922" width="31.42578125" style="6" customWidth="1"/>
    <col min="7923" max="7923" width="21.42578125" style="6" customWidth="1"/>
    <col min="7924" max="7924" width="19" style="6" customWidth="1"/>
    <col min="7925" max="7925" width="14" style="6" customWidth="1"/>
    <col min="7926" max="7926" width="19.140625" style="6" customWidth="1"/>
    <col min="7927" max="7927" width="15.85546875" style="6" customWidth="1"/>
    <col min="7928" max="7929" width="11.42578125" style="6"/>
    <col min="7930" max="7930" width="12.85546875" style="6" customWidth="1"/>
    <col min="7931" max="7931" width="11.42578125" style="6" customWidth="1"/>
    <col min="7932" max="7932" width="14.42578125" style="6" customWidth="1"/>
    <col min="7933" max="8175" width="11.42578125" style="6"/>
    <col min="8176" max="8176" width="14.42578125" style="6" customWidth="1"/>
    <col min="8177" max="8177" width="38" style="6" customWidth="1"/>
    <col min="8178" max="8178" width="31.42578125" style="6" customWidth="1"/>
    <col min="8179" max="8179" width="21.42578125" style="6" customWidth="1"/>
    <col min="8180" max="8180" width="19" style="6" customWidth="1"/>
    <col min="8181" max="8181" width="14" style="6" customWidth="1"/>
    <col min="8182" max="8182" width="19.140625" style="6" customWidth="1"/>
    <col min="8183" max="8183" width="15.85546875" style="6" customWidth="1"/>
    <col min="8184" max="8185" width="11.42578125" style="6"/>
    <col min="8186" max="8186" width="12.85546875" style="6" customWidth="1"/>
    <col min="8187" max="8187" width="11.42578125" style="6" customWidth="1"/>
    <col min="8188" max="8188" width="14.42578125" style="6" customWidth="1"/>
    <col min="8189" max="8431" width="11.42578125" style="6"/>
    <col min="8432" max="8432" width="14.42578125" style="6" customWidth="1"/>
    <col min="8433" max="8433" width="38" style="6" customWidth="1"/>
    <col min="8434" max="8434" width="31.42578125" style="6" customWidth="1"/>
    <col min="8435" max="8435" width="21.42578125" style="6" customWidth="1"/>
    <col min="8436" max="8436" width="19" style="6" customWidth="1"/>
    <col min="8437" max="8437" width="14" style="6" customWidth="1"/>
    <col min="8438" max="8438" width="19.140625" style="6" customWidth="1"/>
    <col min="8439" max="8439" width="15.85546875" style="6" customWidth="1"/>
    <col min="8440" max="8441" width="11.42578125" style="6"/>
    <col min="8442" max="8442" width="12.85546875" style="6" customWidth="1"/>
    <col min="8443" max="8443" width="11.42578125" style="6" customWidth="1"/>
    <col min="8444" max="8444" width="14.42578125" style="6" customWidth="1"/>
    <col min="8445" max="8687" width="11.42578125" style="6"/>
    <col min="8688" max="8688" width="14.42578125" style="6" customWidth="1"/>
    <col min="8689" max="8689" width="38" style="6" customWidth="1"/>
    <col min="8690" max="8690" width="31.42578125" style="6" customWidth="1"/>
    <col min="8691" max="8691" width="21.42578125" style="6" customWidth="1"/>
    <col min="8692" max="8692" width="19" style="6" customWidth="1"/>
    <col min="8693" max="8693" width="14" style="6" customWidth="1"/>
    <col min="8694" max="8694" width="19.140625" style="6" customWidth="1"/>
    <col min="8695" max="8695" width="15.85546875" style="6" customWidth="1"/>
    <col min="8696" max="8697" width="11.42578125" style="6"/>
    <col min="8698" max="8698" width="12.85546875" style="6" customWidth="1"/>
    <col min="8699" max="8699" width="11.42578125" style="6" customWidth="1"/>
    <col min="8700" max="8700" width="14.42578125" style="6" customWidth="1"/>
    <col min="8701" max="8943" width="11.42578125" style="6"/>
    <col min="8944" max="8944" width="14.42578125" style="6" customWidth="1"/>
    <col min="8945" max="8945" width="38" style="6" customWidth="1"/>
    <col min="8946" max="8946" width="31.42578125" style="6" customWidth="1"/>
    <col min="8947" max="8947" width="21.42578125" style="6" customWidth="1"/>
    <col min="8948" max="8948" width="19" style="6" customWidth="1"/>
    <col min="8949" max="8949" width="14" style="6" customWidth="1"/>
    <col min="8950" max="8950" width="19.140625" style="6" customWidth="1"/>
    <col min="8951" max="8951" width="15.85546875" style="6" customWidth="1"/>
    <col min="8952" max="8953" width="11.42578125" style="6"/>
    <col min="8954" max="8954" width="12.85546875" style="6" customWidth="1"/>
    <col min="8955" max="8955" width="11.42578125" style="6" customWidth="1"/>
    <col min="8956" max="8956" width="14.42578125" style="6" customWidth="1"/>
    <col min="8957" max="9199" width="11.42578125" style="6"/>
    <col min="9200" max="9200" width="14.42578125" style="6" customWidth="1"/>
    <col min="9201" max="9201" width="38" style="6" customWidth="1"/>
    <col min="9202" max="9202" width="31.42578125" style="6" customWidth="1"/>
    <col min="9203" max="9203" width="21.42578125" style="6" customWidth="1"/>
    <col min="9204" max="9204" width="19" style="6" customWidth="1"/>
    <col min="9205" max="9205" width="14" style="6" customWidth="1"/>
    <col min="9206" max="9206" width="19.140625" style="6" customWidth="1"/>
    <col min="9207" max="9207" width="15.85546875" style="6" customWidth="1"/>
    <col min="9208" max="9209" width="11.42578125" style="6"/>
    <col min="9210" max="9210" width="12.85546875" style="6" customWidth="1"/>
    <col min="9211" max="9211" width="11.42578125" style="6" customWidth="1"/>
    <col min="9212" max="9212" width="14.42578125" style="6" customWidth="1"/>
    <col min="9213" max="9455" width="11.42578125" style="6"/>
    <col min="9456" max="9456" width="14.42578125" style="6" customWidth="1"/>
    <col min="9457" max="9457" width="38" style="6" customWidth="1"/>
    <col min="9458" max="9458" width="31.42578125" style="6" customWidth="1"/>
    <col min="9459" max="9459" width="21.42578125" style="6" customWidth="1"/>
    <col min="9460" max="9460" width="19" style="6" customWidth="1"/>
    <col min="9461" max="9461" width="14" style="6" customWidth="1"/>
    <col min="9462" max="9462" width="19.140625" style="6" customWidth="1"/>
    <col min="9463" max="9463" width="15.85546875" style="6" customWidth="1"/>
    <col min="9464" max="9465" width="11.42578125" style="6"/>
    <col min="9466" max="9466" width="12.85546875" style="6" customWidth="1"/>
    <col min="9467" max="9467" width="11.42578125" style="6" customWidth="1"/>
    <col min="9468" max="9468" width="14.42578125" style="6" customWidth="1"/>
    <col min="9469" max="9711" width="11.42578125" style="6"/>
    <col min="9712" max="9712" width="14.42578125" style="6" customWidth="1"/>
    <col min="9713" max="9713" width="38" style="6" customWidth="1"/>
    <col min="9714" max="9714" width="31.42578125" style="6" customWidth="1"/>
    <col min="9715" max="9715" width="21.42578125" style="6" customWidth="1"/>
    <col min="9716" max="9716" width="19" style="6" customWidth="1"/>
    <col min="9717" max="9717" width="14" style="6" customWidth="1"/>
    <col min="9718" max="9718" width="19.140625" style="6" customWidth="1"/>
    <col min="9719" max="9719" width="15.85546875" style="6" customWidth="1"/>
    <col min="9720" max="9721" width="11.42578125" style="6"/>
    <col min="9722" max="9722" width="12.85546875" style="6" customWidth="1"/>
    <col min="9723" max="9723" width="11.42578125" style="6" customWidth="1"/>
    <col min="9724" max="9724" width="14.42578125" style="6" customWidth="1"/>
    <col min="9725" max="9967" width="11.42578125" style="6"/>
    <col min="9968" max="9968" width="14.42578125" style="6" customWidth="1"/>
    <col min="9969" max="9969" width="38" style="6" customWidth="1"/>
    <col min="9970" max="9970" width="31.42578125" style="6" customWidth="1"/>
    <col min="9971" max="9971" width="21.42578125" style="6" customWidth="1"/>
    <col min="9972" max="9972" width="19" style="6" customWidth="1"/>
    <col min="9973" max="9973" width="14" style="6" customWidth="1"/>
    <col min="9974" max="9974" width="19.140625" style="6" customWidth="1"/>
    <col min="9975" max="9975" width="15.85546875" style="6" customWidth="1"/>
    <col min="9976" max="9977" width="11.42578125" style="6"/>
    <col min="9978" max="9978" width="12.85546875" style="6" customWidth="1"/>
    <col min="9979" max="9979" width="11.42578125" style="6" customWidth="1"/>
    <col min="9980" max="9980" width="14.42578125" style="6" customWidth="1"/>
    <col min="9981" max="10223" width="11.42578125" style="6"/>
    <col min="10224" max="10224" width="14.42578125" style="6" customWidth="1"/>
    <col min="10225" max="10225" width="38" style="6" customWidth="1"/>
    <col min="10226" max="10226" width="31.42578125" style="6" customWidth="1"/>
    <col min="10227" max="10227" width="21.42578125" style="6" customWidth="1"/>
    <col min="10228" max="10228" width="19" style="6" customWidth="1"/>
    <col min="10229" max="10229" width="14" style="6" customWidth="1"/>
    <col min="10230" max="10230" width="19.140625" style="6" customWidth="1"/>
    <col min="10231" max="10231" width="15.85546875" style="6" customWidth="1"/>
    <col min="10232" max="10233" width="11.42578125" style="6"/>
    <col min="10234" max="10234" width="12.85546875" style="6" customWidth="1"/>
    <col min="10235" max="10235" width="11.42578125" style="6" customWidth="1"/>
    <col min="10236" max="10236" width="14.42578125" style="6" customWidth="1"/>
    <col min="10237" max="10479" width="11.42578125" style="6"/>
    <col min="10480" max="10480" width="14.42578125" style="6" customWidth="1"/>
    <col min="10481" max="10481" width="38" style="6" customWidth="1"/>
    <col min="10482" max="10482" width="31.42578125" style="6" customWidth="1"/>
    <col min="10483" max="10483" width="21.42578125" style="6" customWidth="1"/>
    <col min="10484" max="10484" width="19" style="6" customWidth="1"/>
    <col min="10485" max="10485" width="14" style="6" customWidth="1"/>
    <col min="10486" max="10486" width="19.140625" style="6" customWidth="1"/>
    <col min="10487" max="10487" width="15.85546875" style="6" customWidth="1"/>
    <col min="10488" max="10489" width="11.42578125" style="6"/>
    <col min="10490" max="10490" width="12.85546875" style="6" customWidth="1"/>
    <col min="10491" max="10491" width="11.42578125" style="6" customWidth="1"/>
    <col min="10492" max="10492" width="14.42578125" style="6" customWidth="1"/>
    <col min="10493" max="10735" width="11.42578125" style="6"/>
    <col min="10736" max="10736" width="14.42578125" style="6" customWidth="1"/>
    <col min="10737" max="10737" width="38" style="6" customWidth="1"/>
    <col min="10738" max="10738" width="31.42578125" style="6" customWidth="1"/>
    <col min="10739" max="10739" width="21.42578125" style="6" customWidth="1"/>
    <col min="10740" max="10740" width="19" style="6" customWidth="1"/>
    <col min="10741" max="10741" width="14" style="6" customWidth="1"/>
    <col min="10742" max="10742" width="19.140625" style="6" customWidth="1"/>
    <col min="10743" max="10743" width="15.85546875" style="6" customWidth="1"/>
    <col min="10744" max="10745" width="11.42578125" style="6"/>
    <col min="10746" max="10746" width="12.85546875" style="6" customWidth="1"/>
    <col min="10747" max="10747" width="11.42578125" style="6" customWidth="1"/>
    <col min="10748" max="10748" width="14.42578125" style="6" customWidth="1"/>
    <col min="10749" max="10991" width="11.42578125" style="6"/>
    <col min="10992" max="10992" width="14.42578125" style="6" customWidth="1"/>
    <col min="10993" max="10993" width="38" style="6" customWidth="1"/>
    <col min="10994" max="10994" width="31.42578125" style="6" customWidth="1"/>
    <col min="10995" max="10995" width="21.42578125" style="6" customWidth="1"/>
    <col min="10996" max="10996" width="19" style="6" customWidth="1"/>
    <col min="10997" max="10997" width="14" style="6" customWidth="1"/>
    <col min="10998" max="10998" width="19.140625" style="6" customWidth="1"/>
    <col min="10999" max="10999" width="15.85546875" style="6" customWidth="1"/>
    <col min="11000" max="11001" width="11.42578125" style="6"/>
    <col min="11002" max="11002" width="12.85546875" style="6" customWidth="1"/>
    <col min="11003" max="11003" width="11.42578125" style="6" customWidth="1"/>
    <col min="11004" max="11004" width="14.42578125" style="6" customWidth="1"/>
    <col min="11005" max="11247" width="11.42578125" style="6"/>
    <col min="11248" max="11248" width="14.42578125" style="6" customWidth="1"/>
    <col min="11249" max="11249" width="38" style="6" customWidth="1"/>
    <col min="11250" max="11250" width="31.42578125" style="6" customWidth="1"/>
    <col min="11251" max="11251" width="21.42578125" style="6" customWidth="1"/>
    <col min="11252" max="11252" width="19" style="6" customWidth="1"/>
    <col min="11253" max="11253" width="14" style="6" customWidth="1"/>
    <col min="11254" max="11254" width="19.140625" style="6" customWidth="1"/>
    <col min="11255" max="11255" width="15.85546875" style="6" customWidth="1"/>
    <col min="11256" max="11257" width="11.42578125" style="6"/>
    <col min="11258" max="11258" width="12.85546875" style="6" customWidth="1"/>
    <col min="11259" max="11259" width="11.42578125" style="6" customWidth="1"/>
    <col min="11260" max="11260" width="14.42578125" style="6" customWidth="1"/>
    <col min="11261" max="11503" width="11.42578125" style="6"/>
    <col min="11504" max="11504" width="14.42578125" style="6" customWidth="1"/>
    <col min="11505" max="11505" width="38" style="6" customWidth="1"/>
    <col min="11506" max="11506" width="31.42578125" style="6" customWidth="1"/>
    <col min="11507" max="11507" width="21.42578125" style="6" customWidth="1"/>
    <col min="11508" max="11508" width="19" style="6" customWidth="1"/>
    <col min="11509" max="11509" width="14" style="6" customWidth="1"/>
    <col min="11510" max="11510" width="19.140625" style="6" customWidth="1"/>
    <col min="11511" max="11511" width="15.85546875" style="6" customWidth="1"/>
    <col min="11512" max="11513" width="11.42578125" style="6"/>
    <col min="11514" max="11514" width="12.85546875" style="6" customWidth="1"/>
    <col min="11515" max="11515" width="11.42578125" style="6" customWidth="1"/>
    <col min="11516" max="11516" width="14.42578125" style="6" customWidth="1"/>
    <col min="11517" max="11759" width="11.42578125" style="6"/>
    <col min="11760" max="11760" width="14.42578125" style="6" customWidth="1"/>
    <col min="11761" max="11761" width="38" style="6" customWidth="1"/>
    <col min="11762" max="11762" width="31.42578125" style="6" customWidth="1"/>
    <col min="11763" max="11763" width="21.42578125" style="6" customWidth="1"/>
    <col min="11764" max="11764" width="19" style="6" customWidth="1"/>
    <col min="11765" max="11765" width="14" style="6" customWidth="1"/>
    <col min="11766" max="11766" width="19.140625" style="6" customWidth="1"/>
    <col min="11767" max="11767" width="15.85546875" style="6" customWidth="1"/>
    <col min="11768" max="11769" width="11.42578125" style="6"/>
    <col min="11770" max="11770" width="12.85546875" style="6" customWidth="1"/>
    <col min="11771" max="11771" width="11.42578125" style="6" customWidth="1"/>
    <col min="11772" max="11772" width="14.42578125" style="6" customWidth="1"/>
    <col min="11773" max="12015" width="11.42578125" style="6"/>
    <col min="12016" max="12016" width="14.42578125" style="6" customWidth="1"/>
    <col min="12017" max="12017" width="38" style="6" customWidth="1"/>
    <col min="12018" max="12018" width="31.42578125" style="6" customWidth="1"/>
    <col min="12019" max="12019" width="21.42578125" style="6" customWidth="1"/>
    <col min="12020" max="12020" width="19" style="6" customWidth="1"/>
    <col min="12021" max="12021" width="14" style="6" customWidth="1"/>
    <col min="12022" max="12022" width="19.140625" style="6" customWidth="1"/>
    <col min="12023" max="12023" width="15.85546875" style="6" customWidth="1"/>
    <col min="12024" max="12025" width="11.42578125" style="6"/>
    <col min="12026" max="12026" width="12.85546875" style="6" customWidth="1"/>
    <col min="12027" max="12027" width="11.42578125" style="6" customWidth="1"/>
    <col min="12028" max="12028" width="14.42578125" style="6" customWidth="1"/>
    <col min="12029" max="12271" width="11.42578125" style="6"/>
    <col min="12272" max="12272" width="14.42578125" style="6" customWidth="1"/>
    <col min="12273" max="12273" width="38" style="6" customWidth="1"/>
    <col min="12274" max="12274" width="31.42578125" style="6" customWidth="1"/>
    <col min="12275" max="12275" width="21.42578125" style="6" customWidth="1"/>
    <col min="12276" max="12276" width="19" style="6" customWidth="1"/>
    <col min="12277" max="12277" width="14" style="6" customWidth="1"/>
    <col min="12278" max="12278" width="19.140625" style="6" customWidth="1"/>
    <col min="12279" max="12279" width="15.85546875" style="6" customWidth="1"/>
    <col min="12280" max="12281" width="11.42578125" style="6"/>
    <col min="12282" max="12282" width="12.85546875" style="6" customWidth="1"/>
    <col min="12283" max="12283" width="11.42578125" style="6" customWidth="1"/>
    <col min="12284" max="12284" width="14.42578125" style="6" customWidth="1"/>
    <col min="12285" max="12527" width="11.42578125" style="6"/>
    <col min="12528" max="12528" width="14.42578125" style="6" customWidth="1"/>
    <col min="12529" max="12529" width="38" style="6" customWidth="1"/>
    <col min="12530" max="12530" width="31.42578125" style="6" customWidth="1"/>
    <col min="12531" max="12531" width="21.42578125" style="6" customWidth="1"/>
    <col min="12532" max="12532" width="19" style="6" customWidth="1"/>
    <col min="12533" max="12533" width="14" style="6" customWidth="1"/>
    <col min="12534" max="12534" width="19.140625" style="6" customWidth="1"/>
    <col min="12535" max="12535" width="15.85546875" style="6" customWidth="1"/>
    <col min="12536" max="12537" width="11.42578125" style="6"/>
    <col min="12538" max="12538" width="12.85546875" style="6" customWidth="1"/>
    <col min="12539" max="12539" width="11.42578125" style="6" customWidth="1"/>
    <col min="12540" max="12540" width="14.42578125" style="6" customWidth="1"/>
    <col min="12541" max="12783" width="11.42578125" style="6"/>
    <col min="12784" max="12784" width="14.42578125" style="6" customWidth="1"/>
    <col min="12785" max="12785" width="38" style="6" customWidth="1"/>
    <col min="12786" max="12786" width="31.42578125" style="6" customWidth="1"/>
    <col min="12787" max="12787" width="21.42578125" style="6" customWidth="1"/>
    <col min="12788" max="12788" width="19" style="6" customWidth="1"/>
    <col min="12789" max="12789" width="14" style="6" customWidth="1"/>
    <col min="12790" max="12790" width="19.140625" style="6" customWidth="1"/>
    <col min="12791" max="12791" width="15.85546875" style="6" customWidth="1"/>
    <col min="12792" max="12793" width="11.42578125" style="6"/>
    <col min="12794" max="12794" width="12.85546875" style="6" customWidth="1"/>
    <col min="12795" max="12795" width="11.42578125" style="6" customWidth="1"/>
    <col min="12796" max="12796" width="14.42578125" style="6" customWidth="1"/>
    <col min="12797" max="13039" width="11.42578125" style="6"/>
    <col min="13040" max="13040" width="14.42578125" style="6" customWidth="1"/>
    <col min="13041" max="13041" width="38" style="6" customWidth="1"/>
    <col min="13042" max="13042" width="31.42578125" style="6" customWidth="1"/>
    <col min="13043" max="13043" width="21.42578125" style="6" customWidth="1"/>
    <col min="13044" max="13044" width="19" style="6" customWidth="1"/>
    <col min="13045" max="13045" width="14" style="6" customWidth="1"/>
    <col min="13046" max="13046" width="19.140625" style="6" customWidth="1"/>
    <col min="13047" max="13047" width="15.85546875" style="6" customWidth="1"/>
    <col min="13048" max="13049" width="11.42578125" style="6"/>
    <col min="13050" max="13050" width="12.85546875" style="6" customWidth="1"/>
    <col min="13051" max="13051" width="11.42578125" style="6" customWidth="1"/>
    <col min="13052" max="13052" width="14.42578125" style="6" customWidth="1"/>
    <col min="13053" max="13295" width="11.42578125" style="6"/>
    <col min="13296" max="13296" width="14.42578125" style="6" customWidth="1"/>
    <col min="13297" max="13297" width="38" style="6" customWidth="1"/>
    <col min="13298" max="13298" width="31.42578125" style="6" customWidth="1"/>
    <col min="13299" max="13299" width="21.42578125" style="6" customWidth="1"/>
    <col min="13300" max="13300" width="19" style="6" customWidth="1"/>
    <col min="13301" max="13301" width="14" style="6" customWidth="1"/>
    <col min="13302" max="13302" width="19.140625" style="6" customWidth="1"/>
    <col min="13303" max="13303" width="15.85546875" style="6" customWidth="1"/>
    <col min="13304" max="13305" width="11.42578125" style="6"/>
    <col min="13306" max="13306" width="12.85546875" style="6" customWidth="1"/>
    <col min="13307" max="13307" width="11.42578125" style="6" customWidth="1"/>
    <col min="13308" max="13308" width="14.42578125" style="6" customWidth="1"/>
    <col min="13309" max="13551" width="11.42578125" style="6"/>
    <col min="13552" max="13552" width="14.42578125" style="6" customWidth="1"/>
    <col min="13553" max="13553" width="38" style="6" customWidth="1"/>
    <col min="13554" max="13554" width="31.42578125" style="6" customWidth="1"/>
    <col min="13555" max="13555" width="21.42578125" style="6" customWidth="1"/>
    <col min="13556" max="13556" width="19" style="6" customWidth="1"/>
    <col min="13557" max="13557" width="14" style="6" customWidth="1"/>
    <col min="13558" max="13558" width="19.140625" style="6" customWidth="1"/>
    <col min="13559" max="13559" width="15.85546875" style="6" customWidth="1"/>
    <col min="13560" max="13561" width="11.42578125" style="6"/>
    <col min="13562" max="13562" width="12.85546875" style="6" customWidth="1"/>
    <col min="13563" max="13563" width="11.42578125" style="6" customWidth="1"/>
    <col min="13564" max="13564" width="14.42578125" style="6" customWidth="1"/>
    <col min="13565" max="13807" width="11.42578125" style="6"/>
    <col min="13808" max="13808" width="14.42578125" style="6" customWidth="1"/>
    <col min="13809" max="13809" width="38" style="6" customWidth="1"/>
    <col min="13810" max="13810" width="31.42578125" style="6" customWidth="1"/>
    <col min="13811" max="13811" width="21.42578125" style="6" customWidth="1"/>
    <col min="13812" max="13812" width="19" style="6" customWidth="1"/>
    <col min="13813" max="13813" width="14" style="6" customWidth="1"/>
    <col min="13814" max="13814" width="19.140625" style="6" customWidth="1"/>
    <col min="13815" max="13815" width="15.85546875" style="6" customWidth="1"/>
    <col min="13816" max="13817" width="11.42578125" style="6"/>
    <col min="13818" max="13818" width="12.85546875" style="6" customWidth="1"/>
    <col min="13819" max="13819" width="11.42578125" style="6" customWidth="1"/>
    <col min="13820" max="13820" width="14.42578125" style="6" customWidth="1"/>
    <col min="13821" max="14063" width="11.42578125" style="6"/>
    <col min="14064" max="14064" width="14.42578125" style="6" customWidth="1"/>
    <col min="14065" max="14065" width="38" style="6" customWidth="1"/>
    <col min="14066" max="14066" width="31.42578125" style="6" customWidth="1"/>
    <col min="14067" max="14067" width="21.42578125" style="6" customWidth="1"/>
    <col min="14068" max="14068" width="19" style="6" customWidth="1"/>
    <col min="14069" max="14069" width="14" style="6" customWidth="1"/>
    <col min="14070" max="14070" width="19.140625" style="6" customWidth="1"/>
    <col min="14071" max="14071" width="15.85546875" style="6" customWidth="1"/>
    <col min="14072" max="14073" width="11.42578125" style="6"/>
    <col min="14074" max="14074" width="12.85546875" style="6" customWidth="1"/>
    <col min="14075" max="14075" width="11.42578125" style="6" customWidth="1"/>
    <col min="14076" max="14076" width="14.42578125" style="6" customWidth="1"/>
    <col min="14077" max="14319" width="11.42578125" style="6"/>
    <col min="14320" max="14320" width="14.42578125" style="6" customWidth="1"/>
    <col min="14321" max="14321" width="38" style="6" customWidth="1"/>
    <col min="14322" max="14322" width="31.42578125" style="6" customWidth="1"/>
    <col min="14323" max="14323" width="21.42578125" style="6" customWidth="1"/>
    <col min="14324" max="14324" width="19" style="6" customWidth="1"/>
    <col min="14325" max="14325" width="14" style="6" customWidth="1"/>
    <col min="14326" max="14326" width="19.140625" style="6" customWidth="1"/>
    <col min="14327" max="14327" width="15.85546875" style="6" customWidth="1"/>
    <col min="14328" max="14329" width="11.42578125" style="6"/>
    <col min="14330" max="14330" width="12.85546875" style="6" customWidth="1"/>
    <col min="14331" max="14331" width="11.42578125" style="6" customWidth="1"/>
    <col min="14332" max="14332" width="14.42578125" style="6" customWidth="1"/>
    <col min="14333" max="14575" width="11.42578125" style="6"/>
    <col min="14576" max="14576" width="14.42578125" style="6" customWidth="1"/>
    <col min="14577" max="14577" width="38" style="6" customWidth="1"/>
    <col min="14578" max="14578" width="31.42578125" style="6" customWidth="1"/>
    <col min="14579" max="14579" width="21.42578125" style="6" customWidth="1"/>
    <col min="14580" max="14580" width="19" style="6" customWidth="1"/>
    <col min="14581" max="14581" width="14" style="6" customWidth="1"/>
    <col min="14582" max="14582" width="19.140625" style="6" customWidth="1"/>
    <col min="14583" max="14583" width="15.85546875" style="6" customWidth="1"/>
    <col min="14584" max="14585" width="11.42578125" style="6"/>
    <col min="14586" max="14586" width="12.85546875" style="6" customWidth="1"/>
    <col min="14587" max="14587" width="11.42578125" style="6" customWidth="1"/>
    <col min="14588" max="14588" width="14.42578125" style="6" customWidth="1"/>
    <col min="14589" max="14831" width="11.42578125" style="6"/>
    <col min="14832" max="14832" width="14.42578125" style="6" customWidth="1"/>
    <col min="14833" max="14833" width="38" style="6" customWidth="1"/>
    <col min="14834" max="14834" width="31.42578125" style="6" customWidth="1"/>
    <col min="14835" max="14835" width="21.42578125" style="6" customWidth="1"/>
    <col min="14836" max="14836" width="19" style="6" customWidth="1"/>
    <col min="14837" max="14837" width="14" style="6" customWidth="1"/>
    <col min="14838" max="14838" width="19.140625" style="6" customWidth="1"/>
    <col min="14839" max="14839" width="15.85546875" style="6" customWidth="1"/>
    <col min="14840" max="14841" width="11.42578125" style="6"/>
    <col min="14842" max="14842" width="12.85546875" style="6" customWidth="1"/>
    <col min="14843" max="14843" width="11.42578125" style="6" customWidth="1"/>
    <col min="14844" max="14844" width="14.42578125" style="6" customWidth="1"/>
    <col min="14845" max="15087" width="11.42578125" style="6"/>
    <col min="15088" max="15088" width="14.42578125" style="6" customWidth="1"/>
    <col min="15089" max="15089" width="38" style="6" customWidth="1"/>
    <col min="15090" max="15090" width="31.42578125" style="6" customWidth="1"/>
    <col min="15091" max="15091" width="21.42578125" style="6" customWidth="1"/>
    <col min="15092" max="15092" width="19" style="6" customWidth="1"/>
    <col min="15093" max="15093" width="14" style="6" customWidth="1"/>
    <col min="15094" max="15094" width="19.140625" style="6" customWidth="1"/>
    <col min="15095" max="15095" width="15.85546875" style="6" customWidth="1"/>
    <col min="15096" max="15097" width="11.42578125" style="6"/>
    <col min="15098" max="15098" width="12.85546875" style="6" customWidth="1"/>
    <col min="15099" max="15099" width="11.42578125" style="6" customWidth="1"/>
    <col min="15100" max="15100" width="14.42578125" style="6" customWidth="1"/>
    <col min="15101" max="15343" width="11.42578125" style="6"/>
    <col min="15344" max="15344" width="14.42578125" style="6" customWidth="1"/>
    <col min="15345" max="15345" width="38" style="6" customWidth="1"/>
    <col min="15346" max="15346" width="31.42578125" style="6" customWidth="1"/>
    <col min="15347" max="15347" width="21.42578125" style="6" customWidth="1"/>
    <col min="15348" max="15348" width="19" style="6" customWidth="1"/>
    <col min="15349" max="15349" width="14" style="6" customWidth="1"/>
    <col min="15350" max="15350" width="19.140625" style="6" customWidth="1"/>
    <col min="15351" max="15351" width="15.85546875" style="6" customWidth="1"/>
    <col min="15352" max="15353" width="11.42578125" style="6"/>
    <col min="15354" max="15354" width="12.85546875" style="6" customWidth="1"/>
    <col min="15355" max="15355" width="11.42578125" style="6" customWidth="1"/>
    <col min="15356" max="15356" width="14.42578125" style="6" customWidth="1"/>
    <col min="15357" max="15599" width="11.42578125" style="6"/>
    <col min="15600" max="15600" width="14.42578125" style="6" customWidth="1"/>
    <col min="15601" max="15601" width="38" style="6" customWidth="1"/>
    <col min="15602" max="15602" width="31.42578125" style="6" customWidth="1"/>
    <col min="15603" max="15603" width="21.42578125" style="6" customWidth="1"/>
    <col min="15604" max="15604" width="19" style="6" customWidth="1"/>
    <col min="15605" max="15605" width="14" style="6" customWidth="1"/>
    <col min="15606" max="15606" width="19.140625" style="6" customWidth="1"/>
    <col min="15607" max="15607" width="15.85546875" style="6" customWidth="1"/>
    <col min="15608" max="15609" width="11.42578125" style="6"/>
    <col min="15610" max="15610" width="12.85546875" style="6" customWidth="1"/>
    <col min="15611" max="15611" width="11.42578125" style="6" customWidth="1"/>
    <col min="15612" max="15612" width="14.42578125" style="6" customWidth="1"/>
    <col min="15613" max="15855" width="11.42578125" style="6"/>
    <col min="15856" max="15856" width="14.42578125" style="6" customWidth="1"/>
    <col min="15857" max="15857" width="38" style="6" customWidth="1"/>
    <col min="15858" max="15858" width="31.42578125" style="6" customWidth="1"/>
    <col min="15859" max="15859" width="21.42578125" style="6" customWidth="1"/>
    <col min="15860" max="15860" width="19" style="6" customWidth="1"/>
    <col min="15861" max="15861" width="14" style="6" customWidth="1"/>
    <col min="15862" max="15862" width="19.140625" style="6" customWidth="1"/>
    <col min="15863" max="15863" width="15.85546875" style="6" customWidth="1"/>
    <col min="15864" max="15865" width="11.42578125" style="6"/>
    <col min="15866" max="15866" width="12.85546875" style="6" customWidth="1"/>
    <col min="15867" max="15867" width="11.42578125" style="6" customWidth="1"/>
    <col min="15868" max="15868" width="14.42578125" style="6" customWidth="1"/>
    <col min="15869" max="16111" width="11.42578125" style="6"/>
    <col min="16112" max="16112" width="14.42578125" style="6" customWidth="1"/>
    <col min="16113" max="16113" width="38" style="6" customWidth="1"/>
    <col min="16114" max="16114" width="31.42578125" style="6" customWidth="1"/>
    <col min="16115" max="16115" width="21.42578125" style="6" customWidth="1"/>
    <col min="16116" max="16116" width="19" style="6" customWidth="1"/>
    <col min="16117" max="16117" width="14" style="6" customWidth="1"/>
    <col min="16118" max="16118" width="19.140625" style="6" customWidth="1"/>
    <col min="16119" max="16119" width="15.85546875" style="6" customWidth="1"/>
    <col min="16120" max="16121" width="11.42578125" style="6"/>
    <col min="16122" max="16122" width="12.85546875" style="6" customWidth="1"/>
    <col min="16123" max="16123" width="11.42578125" style="6" customWidth="1"/>
    <col min="16124" max="16124" width="14.42578125" style="6" customWidth="1"/>
    <col min="16125" max="16384" width="11.42578125" style="6"/>
  </cols>
  <sheetData>
    <row r="1" spans="2:6" ht="15.75" thickBot="1" x14ac:dyDescent="0.3"/>
    <row r="2" spans="2:6" ht="14.45" customHeight="1" x14ac:dyDescent="0.25">
      <c r="B2" s="303" t="s">
        <v>7</v>
      </c>
      <c r="C2" s="304"/>
      <c r="D2" s="304"/>
      <c r="E2" s="304"/>
      <c r="F2" s="305"/>
    </row>
    <row r="3" spans="2:6" ht="14.45" customHeight="1" x14ac:dyDescent="0.25">
      <c r="B3" s="306"/>
      <c r="C3" s="307"/>
      <c r="D3" s="307"/>
      <c r="E3" s="307"/>
      <c r="F3" s="308"/>
    </row>
    <row r="4" spans="2:6" ht="14.45" customHeight="1" thickBot="1" x14ac:dyDescent="0.3">
      <c r="B4" s="309"/>
      <c r="C4" s="310"/>
      <c r="D4" s="310"/>
      <c r="E4" s="310"/>
      <c r="F4" s="311"/>
    </row>
    <row r="5" spans="2:6" ht="16.5" thickBot="1" x14ac:dyDescent="0.3">
      <c r="B5" s="312" t="s">
        <v>8</v>
      </c>
      <c r="C5" s="313"/>
      <c r="D5" s="289"/>
      <c r="E5" s="290"/>
      <c r="F5" s="291"/>
    </row>
    <row r="6" spans="2:6" ht="5.0999999999999996" customHeight="1" thickBot="1" x14ac:dyDescent="0.3">
      <c r="B6" s="48"/>
      <c r="C6" s="48"/>
      <c r="D6" s="48"/>
      <c r="E6" s="48"/>
      <c r="F6" s="33"/>
    </row>
    <row r="7" spans="2:6" ht="15" customHeight="1" x14ac:dyDescent="0.25">
      <c r="B7" s="292" t="s">
        <v>9</v>
      </c>
      <c r="C7" s="292" t="s">
        <v>10</v>
      </c>
      <c r="D7" s="292" t="s">
        <v>34</v>
      </c>
      <c r="E7" s="314" t="s">
        <v>11</v>
      </c>
      <c r="F7" s="292" t="s">
        <v>12</v>
      </c>
    </row>
    <row r="8" spans="2:6" ht="43.7" customHeight="1" thickBot="1" x14ac:dyDescent="0.3">
      <c r="B8" s="293"/>
      <c r="C8" s="293"/>
      <c r="D8" s="293"/>
      <c r="E8" s="315"/>
      <c r="F8" s="293"/>
    </row>
    <row r="9" spans="2:6" ht="15.6" customHeight="1" x14ac:dyDescent="0.25">
      <c r="B9" s="296" t="s">
        <v>29</v>
      </c>
      <c r="C9" s="294"/>
      <c r="D9" s="294" t="s">
        <v>35</v>
      </c>
      <c r="E9" s="298">
        <v>10</v>
      </c>
      <c r="F9" s="301" t="s">
        <v>3</v>
      </c>
    </row>
    <row r="10" spans="2:6" x14ac:dyDescent="0.25">
      <c r="B10" s="297"/>
      <c r="C10" s="295"/>
      <c r="D10" s="295"/>
      <c r="E10" s="299"/>
      <c r="F10" s="302"/>
    </row>
    <row r="11" spans="2:6" x14ac:dyDescent="0.25">
      <c r="B11" s="297" t="s">
        <v>29</v>
      </c>
      <c r="C11" s="295"/>
      <c r="D11" s="295" t="s">
        <v>35</v>
      </c>
      <c r="E11" s="300">
        <v>10</v>
      </c>
      <c r="F11" s="302" t="s">
        <v>30</v>
      </c>
    </row>
    <row r="12" spans="2:6" x14ac:dyDescent="0.25">
      <c r="B12" s="297"/>
      <c r="C12" s="295"/>
      <c r="D12" s="295"/>
      <c r="E12" s="300"/>
      <c r="F12" s="302"/>
    </row>
    <row r="13" spans="2:6" ht="15.75" thickBot="1" x14ac:dyDescent="0.3">
      <c r="B13" s="68"/>
      <c r="C13" s="29"/>
      <c r="D13" s="29"/>
      <c r="E13" s="42"/>
      <c r="F13" s="43"/>
    </row>
    <row r="14" spans="2:6" ht="15.75" thickBot="1" x14ac:dyDescent="0.3">
      <c r="B14" s="271" t="s">
        <v>31</v>
      </c>
      <c r="C14" s="272"/>
      <c r="D14" s="273"/>
      <c r="E14" s="26">
        <f>SUM(E9:E13)</f>
        <v>20</v>
      </c>
      <c r="F14" s="25"/>
    </row>
    <row r="15" spans="2:6" ht="15.75" thickBot="1" x14ac:dyDescent="0.3">
      <c r="B15" s="274" t="s">
        <v>32</v>
      </c>
      <c r="C15" s="275"/>
      <c r="D15" s="276"/>
      <c r="E15" s="27"/>
      <c r="F15" s="24"/>
    </row>
    <row r="16" spans="2:6" ht="15.75" thickBot="1" x14ac:dyDescent="0.3">
      <c r="B16" s="277" t="s">
        <v>33</v>
      </c>
      <c r="C16" s="278"/>
      <c r="D16" s="279"/>
      <c r="E16" s="28"/>
      <c r="F16" s="17"/>
    </row>
    <row r="17" spans="2:8" x14ac:dyDescent="0.25">
      <c r="B17" s="280" t="s">
        <v>40</v>
      </c>
      <c r="C17" s="281"/>
      <c r="D17" s="281"/>
      <c r="E17" s="281"/>
      <c r="F17" s="282"/>
    </row>
    <row r="18" spans="2:8" x14ac:dyDescent="0.25">
      <c r="B18" s="283"/>
      <c r="C18" s="284"/>
      <c r="D18" s="284"/>
      <c r="E18" s="284"/>
      <c r="F18" s="285"/>
    </row>
    <row r="19" spans="2:8" ht="15.75" thickBot="1" x14ac:dyDescent="0.3">
      <c r="B19" s="286"/>
      <c r="C19" s="287"/>
      <c r="D19" s="287"/>
      <c r="E19" s="287"/>
      <c r="F19" s="288"/>
    </row>
    <row r="20" spans="2:8" x14ac:dyDescent="0.25">
      <c r="B20" s="18"/>
      <c r="C20" s="18"/>
      <c r="D20" s="18"/>
      <c r="E20" s="18"/>
      <c r="F20" s="18"/>
    </row>
    <row r="21" spans="2:8" x14ac:dyDescent="0.25">
      <c r="B21" s="67" t="s">
        <v>41</v>
      </c>
      <c r="C21" s="8"/>
    </row>
    <row r="22" spans="2:8" x14ac:dyDescent="0.25">
      <c r="B22" s="8"/>
      <c r="C22" s="8"/>
      <c r="D22" s="8"/>
      <c r="E22" s="8"/>
      <c r="F22" s="8"/>
      <c r="G22" s="8"/>
      <c r="H22" s="8"/>
    </row>
    <row r="23" spans="2:8" x14ac:dyDescent="0.25">
      <c r="B23" s="8"/>
      <c r="C23" s="30"/>
      <c r="D23" s="30"/>
      <c r="E23" s="31"/>
      <c r="F23" s="31"/>
      <c r="G23" s="31"/>
      <c r="H23" s="8"/>
    </row>
    <row r="24" spans="2:8" x14ac:dyDescent="0.25">
      <c r="C24" s="8"/>
      <c r="D24" s="32"/>
      <c r="E24" s="8"/>
      <c r="F24" s="8"/>
      <c r="G24" s="8"/>
      <c r="H24" s="8"/>
    </row>
    <row r="25" spans="2:8" x14ac:dyDescent="0.25">
      <c r="C25" s="8"/>
      <c r="D25" s="8"/>
      <c r="E25" s="8"/>
      <c r="F25" s="8"/>
      <c r="G25" s="8"/>
      <c r="H25" s="8"/>
    </row>
    <row r="26" spans="2:8" x14ac:dyDescent="0.25">
      <c r="C26" s="8"/>
      <c r="D26" s="8"/>
      <c r="E26" s="8"/>
      <c r="F26" s="8"/>
      <c r="G26" s="8"/>
      <c r="H26" s="8"/>
    </row>
    <row r="27" spans="2:8" x14ac:dyDescent="0.25">
      <c r="C27" s="8"/>
      <c r="D27" s="8"/>
      <c r="E27" s="8"/>
      <c r="F27" s="8"/>
      <c r="G27" s="8"/>
      <c r="H27" s="8"/>
    </row>
  </sheetData>
  <mergeCells count="22">
    <mergeCell ref="B2:F4"/>
    <mergeCell ref="B5:C5"/>
    <mergeCell ref="B7:B8"/>
    <mergeCell ref="C7:C8"/>
    <mergeCell ref="E7:E8"/>
    <mergeCell ref="F7:F8"/>
    <mergeCell ref="B14:D14"/>
    <mergeCell ref="B15:D15"/>
    <mergeCell ref="B16:D16"/>
    <mergeCell ref="B17:F19"/>
    <mergeCell ref="D5:F5"/>
    <mergeCell ref="D7:D8"/>
    <mergeCell ref="D9:D10"/>
    <mergeCell ref="D11:D12"/>
    <mergeCell ref="C11:C12"/>
    <mergeCell ref="B9:B10"/>
    <mergeCell ref="C9:C10"/>
    <mergeCell ref="B11:B12"/>
    <mergeCell ref="E9:E10"/>
    <mergeCell ref="E11:E12"/>
    <mergeCell ref="F9:F10"/>
    <mergeCell ref="F11:F12"/>
  </mergeCells>
  <dataValidations count="2">
    <dataValidation type="list" allowBlank="1" showInputMessage="1" showErrorMessage="1" sqref="F9 F11 F13">
      <formula1>"Si,No"</formula1>
    </dataValidation>
    <dataValidation type="list" allowBlank="1" showInputMessage="1" showErrorMessage="1" sqref="D9:D12">
      <formula1>"Aseguramiento,Consultoria"</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4"/>
  <sheetViews>
    <sheetView topLeftCell="A8" zoomScale="125" zoomScaleNormal="125" zoomScalePageLayoutView="125" workbookViewId="0">
      <selection activeCell="E8" sqref="E8:E9"/>
    </sheetView>
  </sheetViews>
  <sheetFormatPr baseColWidth="10" defaultColWidth="11.42578125" defaultRowHeight="15" x14ac:dyDescent="0.25"/>
  <cols>
    <col min="1" max="1" width="3.42578125" style="6" customWidth="1"/>
    <col min="2" max="2" width="32.85546875" style="6" customWidth="1"/>
    <col min="3" max="4" width="31.140625" style="6" customWidth="1"/>
    <col min="5" max="5" width="17" style="6" customWidth="1"/>
    <col min="6" max="6" width="13.140625" style="7" customWidth="1"/>
    <col min="7" max="7" width="14.28515625" style="7" customWidth="1"/>
    <col min="8" max="8" width="11.42578125" style="6"/>
    <col min="9" max="9" width="3.42578125" style="6" bestFit="1" customWidth="1"/>
    <col min="10" max="10" width="5.85546875" style="6" customWidth="1"/>
    <col min="11" max="11" width="5.85546875" style="7" customWidth="1"/>
    <col min="12" max="20" width="5.85546875" style="6" customWidth="1"/>
    <col min="21" max="254" width="11.42578125" style="6"/>
    <col min="255" max="255" width="14.42578125" style="6" customWidth="1"/>
    <col min="256" max="256" width="38" style="6" customWidth="1"/>
    <col min="257" max="257" width="31.42578125" style="6" customWidth="1"/>
    <col min="258" max="258" width="21.42578125" style="6" customWidth="1"/>
    <col min="259" max="259" width="19" style="6" customWidth="1"/>
    <col min="260" max="260" width="14" style="6" customWidth="1"/>
    <col min="261" max="261" width="19.140625" style="6" customWidth="1"/>
    <col min="262" max="262" width="15.85546875" style="6" customWidth="1"/>
    <col min="263" max="264" width="11.42578125" style="6"/>
    <col min="265" max="265" width="12.85546875" style="6" customWidth="1"/>
    <col min="266" max="266" width="11.42578125" style="6" customWidth="1"/>
    <col min="267" max="267" width="14.42578125" style="6" customWidth="1"/>
    <col min="268" max="510" width="11.42578125" style="6"/>
    <col min="511" max="511" width="14.42578125" style="6" customWidth="1"/>
    <col min="512" max="512" width="38" style="6" customWidth="1"/>
    <col min="513" max="513" width="31.42578125" style="6" customWidth="1"/>
    <col min="514" max="514" width="21.42578125" style="6" customWidth="1"/>
    <col min="515" max="515" width="19" style="6" customWidth="1"/>
    <col min="516" max="516" width="14" style="6" customWidth="1"/>
    <col min="517" max="517" width="19.140625" style="6" customWidth="1"/>
    <col min="518" max="518" width="15.85546875" style="6" customWidth="1"/>
    <col min="519" max="520" width="11.42578125" style="6"/>
    <col min="521" max="521" width="12.85546875" style="6" customWidth="1"/>
    <col min="522" max="522" width="11.42578125" style="6" customWidth="1"/>
    <col min="523" max="523" width="14.42578125" style="6" customWidth="1"/>
    <col min="524" max="766" width="11.42578125" style="6"/>
    <col min="767" max="767" width="14.42578125" style="6" customWidth="1"/>
    <col min="768" max="768" width="38" style="6" customWidth="1"/>
    <col min="769" max="769" width="31.42578125" style="6" customWidth="1"/>
    <col min="770" max="770" width="21.42578125" style="6" customWidth="1"/>
    <col min="771" max="771" width="19" style="6" customWidth="1"/>
    <col min="772" max="772" width="14" style="6" customWidth="1"/>
    <col min="773" max="773" width="19.140625" style="6" customWidth="1"/>
    <col min="774" max="774" width="15.85546875" style="6" customWidth="1"/>
    <col min="775" max="776" width="11.42578125" style="6"/>
    <col min="777" max="777" width="12.85546875" style="6" customWidth="1"/>
    <col min="778" max="778" width="11.42578125" style="6" customWidth="1"/>
    <col min="779" max="779" width="14.42578125" style="6" customWidth="1"/>
    <col min="780" max="1022" width="11.42578125" style="6"/>
    <col min="1023" max="1023" width="14.42578125" style="6" customWidth="1"/>
    <col min="1024" max="1024" width="38" style="6" customWidth="1"/>
    <col min="1025" max="1025" width="31.42578125" style="6" customWidth="1"/>
    <col min="1026" max="1026" width="21.42578125" style="6" customWidth="1"/>
    <col min="1027" max="1027" width="19" style="6" customWidth="1"/>
    <col min="1028" max="1028" width="14" style="6" customWidth="1"/>
    <col min="1029" max="1029" width="19.140625" style="6" customWidth="1"/>
    <col min="1030" max="1030" width="15.85546875" style="6" customWidth="1"/>
    <col min="1031" max="1032" width="11.42578125" style="6"/>
    <col min="1033" max="1033" width="12.85546875" style="6" customWidth="1"/>
    <col min="1034" max="1034" width="11.42578125" style="6" customWidth="1"/>
    <col min="1035" max="1035" width="14.42578125" style="6" customWidth="1"/>
    <col min="1036" max="1278" width="11.42578125" style="6"/>
    <col min="1279" max="1279" width="14.42578125" style="6" customWidth="1"/>
    <col min="1280" max="1280" width="38" style="6" customWidth="1"/>
    <col min="1281" max="1281" width="31.42578125" style="6" customWidth="1"/>
    <col min="1282" max="1282" width="21.42578125" style="6" customWidth="1"/>
    <col min="1283" max="1283" width="19" style="6" customWidth="1"/>
    <col min="1284" max="1284" width="14" style="6" customWidth="1"/>
    <col min="1285" max="1285" width="19.140625" style="6" customWidth="1"/>
    <col min="1286" max="1286" width="15.85546875" style="6" customWidth="1"/>
    <col min="1287" max="1288" width="11.42578125" style="6"/>
    <col min="1289" max="1289" width="12.85546875" style="6" customWidth="1"/>
    <col min="1290" max="1290" width="11.42578125" style="6" customWidth="1"/>
    <col min="1291" max="1291" width="14.42578125" style="6" customWidth="1"/>
    <col min="1292" max="1534" width="11.42578125" style="6"/>
    <col min="1535" max="1535" width="14.42578125" style="6" customWidth="1"/>
    <col min="1536" max="1536" width="38" style="6" customWidth="1"/>
    <col min="1537" max="1537" width="31.42578125" style="6" customWidth="1"/>
    <col min="1538" max="1538" width="21.42578125" style="6" customWidth="1"/>
    <col min="1539" max="1539" width="19" style="6" customWidth="1"/>
    <col min="1540" max="1540" width="14" style="6" customWidth="1"/>
    <col min="1541" max="1541" width="19.140625" style="6" customWidth="1"/>
    <col min="1542" max="1542" width="15.85546875" style="6" customWidth="1"/>
    <col min="1543" max="1544" width="11.42578125" style="6"/>
    <col min="1545" max="1545" width="12.85546875" style="6" customWidth="1"/>
    <col min="1546" max="1546" width="11.42578125" style="6" customWidth="1"/>
    <col min="1547" max="1547" width="14.42578125" style="6" customWidth="1"/>
    <col min="1548" max="1790" width="11.42578125" style="6"/>
    <col min="1791" max="1791" width="14.42578125" style="6" customWidth="1"/>
    <col min="1792" max="1792" width="38" style="6" customWidth="1"/>
    <col min="1793" max="1793" width="31.42578125" style="6" customWidth="1"/>
    <col min="1794" max="1794" width="21.42578125" style="6" customWidth="1"/>
    <col min="1795" max="1795" width="19" style="6" customWidth="1"/>
    <col min="1796" max="1796" width="14" style="6" customWidth="1"/>
    <col min="1797" max="1797" width="19.140625" style="6" customWidth="1"/>
    <col min="1798" max="1798" width="15.85546875" style="6" customWidth="1"/>
    <col min="1799" max="1800" width="11.42578125" style="6"/>
    <col min="1801" max="1801" width="12.85546875" style="6" customWidth="1"/>
    <col min="1802" max="1802" width="11.42578125" style="6" customWidth="1"/>
    <col min="1803" max="1803" width="14.42578125" style="6" customWidth="1"/>
    <col min="1804" max="2046" width="11.42578125" style="6"/>
    <col min="2047" max="2047" width="14.42578125" style="6" customWidth="1"/>
    <col min="2048" max="2048" width="38" style="6" customWidth="1"/>
    <col min="2049" max="2049" width="31.42578125" style="6" customWidth="1"/>
    <col min="2050" max="2050" width="21.42578125" style="6" customWidth="1"/>
    <col min="2051" max="2051" width="19" style="6" customWidth="1"/>
    <col min="2052" max="2052" width="14" style="6" customWidth="1"/>
    <col min="2053" max="2053" width="19.140625" style="6" customWidth="1"/>
    <col min="2054" max="2054" width="15.85546875" style="6" customWidth="1"/>
    <col min="2055" max="2056" width="11.42578125" style="6"/>
    <col min="2057" max="2057" width="12.85546875" style="6" customWidth="1"/>
    <col min="2058" max="2058" width="11.42578125" style="6" customWidth="1"/>
    <col min="2059" max="2059" width="14.42578125" style="6" customWidth="1"/>
    <col min="2060" max="2302" width="11.42578125" style="6"/>
    <col min="2303" max="2303" width="14.42578125" style="6" customWidth="1"/>
    <col min="2304" max="2304" width="38" style="6" customWidth="1"/>
    <col min="2305" max="2305" width="31.42578125" style="6" customWidth="1"/>
    <col min="2306" max="2306" width="21.42578125" style="6" customWidth="1"/>
    <col min="2307" max="2307" width="19" style="6" customWidth="1"/>
    <col min="2308" max="2308" width="14" style="6" customWidth="1"/>
    <col min="2309" max="2309" width="19.140625" style="6" customWidth="1"/>
    <col min="2310" max="2310" width="15.85546875" style="6" customWidth="1"/>
    <col min="2311" max="2312" width="11.42578125" style="6"/>
    <col min="2313" max="2313" width="12.85546875" style="6" customWidth="1"/>
    <col min="2314" max="2314" width="11.42578125" style="6" customWidth="1"/>
    <col min="2315" max="2315" width="14.42578125" style="6" customWidth="1"/>
    <col min="2316" max="2558" width="11.42578125" style="6"/>
    <col min="2559" max="2559" width="14.42578125" style="6" customWidth="1"/>
    <col min="2560" max="2560" width="38" style="6" customWidth="1"/>
    <col min="2561" max="2561" width="31.42578125" style="6" customWidth="1"/>
    <col min="2562" max="2562" width="21.42578125" style="6" customWidth="1"/>
    <col min="2563" max="2563" width="19" style="6" customWidth="1"/>
    <col min="2564" max="2564" width="14" style="6" customWidth="1"/>
    <col min="2565" max="2565" width="19.140625" style="6" customWidth="1"/>
    <col min="2566" max="2566" width="15.85546875" style="6" customWidth="1"/>
    <col min="2567" max="2568" width="11.42578125" style="6"/>
    <col min="2569" max="2569" width="12.85546875" style="6" customWidth="1"/>
    <col min="2570" max="2570" width="11.42578125" style="6" customWidth="1"/>
    <col min="2571" max="2571" width="14.42578125" style="6" customWidth="1"/>
    <col min="2572" max="2814" width="11.42578125" style="6"/>
    <col min="2815" max="2815" width="14.42578125" style="6" customWidth="1"/>
    <col min="2816" max="2816" width="38" style="6" customWidth="1"/>
    <col min="2817" max="2817" width="31.42578125" style="6" customWidth="1"/>
    <col min="2818" max="2818" width="21.42578125" style="6" customWidth="1"/>
    <col min="2819" max="2819" width="19" style="6" customWidth="1"/>
    <col min="2820" max="2820" width="14" style="6" customWidth="1"/>
    <col min="2821" max="2821" width="19.140625" style="6" customWidth="1"/>
    <col min="2822" max="2822" width="15.85546875" style="6" customWidth="1"/>
    <col min="2823" max="2824" width="11.42578125" style="6"/>
    <col min="2825" max="2825" width="12.85546875" style="6" customWidth="1"/>
    <col min="2826" max="2826" width="11.42578125" style="6" customWidth="1"/>
    <col min="2827" max="2827" width="14.42578125" style="6" customWidth="1"/>
    <col min="2828" max="3070" width="11.42578125" style="6"/>
    <col min="3071" max="3071" width="14.42578125" style="6" customWidth="1"/>
    <col min="3072" max="3072" width="38" style="6" customWidth="1"/>
    <col min="3073" max="3073" width="31.42578125" style="6" customWidth="1"/>
    <col min="3074" max="3074" width="21.42578125" style="6" customWidth="1"/>
    <col min="3075" max="3075" width="19" style="6" customWidth="1"/>
    <col min="3076" max="3076" width="14" style="6" customWidth="1"/>
    <col min="3077" max="3077" width="19.140625" style="6" customWidth="1"/>
    <col min="3078" max="3078" width="15.85546875" style="6" customWidth="1"/>
    <col min="3079" max="3080" width="11.42578125" style="6"/>
    <col min="3081" max="3081" width="12.85546875" style="6" customWidth="1"/>
    <col min="3082" max="3082" width="11.42578125" style="6" customWidth="1"/>
    <col min="3083" max="3083" width="14.42578125" style="6" customWidth="1"/>
    <col min="3084" max="3326" width="11.42578125" style="6"/>
    <col min="3327" max="3327" width="14.42578125" style="6" customWidth="1"/>
    <col min="3328" max="3328" width="38" style="6" customWidth="1"/>
    <col min="3329" max="3329" width="31.42578125" style="6" customWidth="1"/>
    <col min="3330" max="3330" width="21.42578125" style="6" customWidth="1"/>
    <col min="3331" max="3331" width="19" style="6" customWidth="1"/>
    <col min="3332" max="3332" width="14" style="6" customWidth="1"/>
    <col min="3333" max="3333" width="19.140625" style="6" customWidth="1"/>
    <col min="3334" max="3334" width="15.85546875" style="6" customWidth="1"/>
    <col min="3335" max="3336" width="11.42578125" style="6"/>
    <col min="3337" max="3337" width="12.85546875" style="6" customWidth="1"/>
    <col min="3338" max="3338" width="11.42578125" style="6" customWidth="1"/>
    <col min="3339" max="3339" width="14.42578125" style="6" customWidth="1"/>
    <col min="3340" max="3582" width="11.42578125" style="6"/>
    <col min="3583" max="3583" width="14.42578125" style="6" customWidth="1"/>
    <col min="3584" max="3584" width="38" style="6" customWidth="1"/>
    <col min="3585" max="3585" width="31.42578125" style="6" customWidth="1"/>
    <col min="3586" max="3586" width="21.42578125" style="6" customWidth="1"/>
    <col min="3587" max="3587" width="19" style="6" customWidth="1"/>
    <col min="3588" max="3588" width="14" style="6" customWidth="1"/>
    <col min="3589" max="3589" width="19.140625" style="6" customWidth="1"/>
    <col min="3590" max="3590" width="15.85546875" style="6" customWidth="1"/>
    <col min="3591" max="3592" width="11.42578125" style="6"/>
    <col min="3593" max="3593" width="12.85546875" style="6" customWidth="1"/>
    <col min="3594" max="3594" width="11.42578125" style="6" customWidth="1"/>
    <col min="3595" max="3595" width="14.42578125" style="6" customWidth="1"/>
    <col min="3596" max="3838" width="11.42578125" style="6"/>
    <col min="3839" max="3839" width="14.42578125" style="6" customWidth="1"/>
    <col min="3840" max="3840" width="38" style="6" customWidth="1"/>
    <col min="3841" max="3841" width="31.42578125" style="6" customWidth="1"/>
    <col min="3842" max="3842" width="21.42578125" style="6" customWidth="1"/>
    <col min="3843" max="3843" width="19" style="6" customWidth="1"/>
    <col min="3844" max="3844" width="14" style="6" customWidth="1"/>
    <col min="3845" max="3845" width="19.140625" style="6" customWidth="1"/>
    <col min="3846" max="3846" width="15.85546875" style="6" customWidth="1"/>
    <col min="3847" max="3848" width="11.42578125" style="6"/>
    <col min="3849" max="3849" width="12.85546875" style="6" customWidth="1"/>
    <col min="3850" max="3850" width="11.42578125" style="6" customWidth="1"/>
    <col min="3851" max="3851" width="14.42578125" style="6" customWidth="1"/>
    <col min="3852" max="4094" width="11.42578125" style="6"/>
    <col min="4095" max="4095" width="14.42578125" style="6" customWidth="1"/>
    <col min="4096" max="4096" width="38" style="6" customWidth="1"/>
    <col min="4097" max="4097" width="31.42578125" style="6" customWidth="1"/>
    <col min="4098" max="4098" width="21.42578125" style="6" customWidth="1"/>
    <col min="4099" max="4099" width="19" style="6" customWidth="1"/>
    <col min="4100" max="4100" width="14" style="6" customWidth="1"/>
    <col min="4101" max="4101" width="19.140625" style="6" customWidth="1"/>
    <col min="4102" max="4102" width="15.85546875" style="6" customWidth="1"/>
    <col min="4103" max="4104" width="11.42578125" style="6"/>
    <col min="4105" max="4105" width="12.85546875" style="6" customWidth="1"/>
    <col min="4106" max="4106" width="11.42578125" style="6" customWidth="1"/>
    <col min="4107" max="4107" width="14.42578125" style="6" customWidth="1"/>
    <col min="4108" max="4350" width="11.42578125" style="6"/>
    <col min="4351" max="4351" width="14.42578125" style="6" customWidth="1"/>
    <col min="4352" max="4352" width="38" style="6" customWidth="1"/>
    <col min="4353" max="4353" width="31.42578125" style="6" customWidth="1"/>
    <col min="4354" max="4354" width="21.42578125" style="6" customWidth="1"/>
    <col min="4355" max="4355" width="19" style="6" customWidth="1"/>
    <col min="4356" max="4356" width="14" style="6" customWidth="1"/>
    <col min="4357" max="4357" width="19.140625" style="6" customWidth="1"/>
    <col min="4358" max="4358" width="15.85546875" style="6" customWidth="1"/>
    <col min="4359" max="4360" width="11.42578125" style="6"/>
    <col min="4361" max="4361" width="12.85546875" style="6" customWidth="1"/>
    <col min="4362" max="4362" width="11.42578125" style="6" customWidth="1"/>
    <col min="4363" max="4363" width="14.42578125" style="6" customWidth="1"/>
    <col min="4364" max="4606" width="11.42578125" style="6"/>
    <col min="4607" max="4607" width="14.42578125" style="6" customWidth="1"/>
    <col min="4608" max="4608" width="38" style="6" customWidth="1"/>
    <col min="4609" max="4609" width="31.42578125" style="6" customWidth="1"/>
    <col min="4610" max="4610" width="21.42578125" style="6" customWidth="1"/>
    <col min="4611" max="4611" width="19" style="6" customWidth="1"/>
    <col min="4612" max="4612" width="14" style="6" customWidth="1"/>
    <col min="4613" max="4613" width="19.140625" style="6" customWidth="1"/>
    <col min="4614" max="4614" width="15.85546875" style="6" customWidth="1"/>
    <col min="4615" max="4616" width="11.42578125" style="6"/>
    <col min="4617" max="4617" width="12.85546875" style="6" customWidth="1"/>
    <col min="4618" max="4618" width="11.42578125" style="6" customWidth="1"/>
    <col min="4619" max="4619" width="14.42578125" style="6" customWidth="1"/>
    <col min="4620" max="4862" width="11.42578125" style="6"/>
    <col min="4863" max="4863" width="14.42578125" style="6" customWidth="1"/>
    <col min="4864" max="4864" width="38" style="6" customWidth="1"/>
    <col min="4865" max="4865" width="31.42578125" style="6" customWidth="1"/>
    <col min="4866" max="4866" width="21.42578125" style="6" customWidth="1"/>
    <col min="4867" max="4867" width="19" style="6" customWidth="1"/>
    <col min="4868" max="4868" width="14" style="6" customWidth="1"/>
    <col min="4869" max="4869" width="19.140625" style="6" customWidth="1"/>
    <col min="4870" max="4870" width="15.85546875" style="6" customWidth="1"/>
    <col min="4871" max="4872" width="11.42578125" style="6"/>
    <col min="4873" max="4873" width="12.85546875" style="6" customWidth="1"/>
    <col min="4874" max="4874" width="11.42578125" style="6" customWidth="1"/>
    <col min="4875" max="4875" width="14.42578125" style="6" customWidth="1"/>
    <col min="4876" max="5118" width="11.42578125" style="6"/>
    <col min="5119" max="5119" width="14.42578125" style="6" customWidth="1"/>
    <col min="5120" max="5120" width="38" style="6" customWidth="1"/>
    <col min="5121" max="5121" width="31.42578125" style="6" customWidth="1"/>
    <col min="5122" max="5122" width="21.42578125" style="6" customWidth="1"/>
    <col min="5123" max="5123" width="19" style="6" customWidth="1"/>
    <col min="5124" max="5124" width="14" style="6" customWidth="1"/>
    <col min="5125" max="5125" width="19.140625" style="6" customWidth="1"/>
    <col min="5126" max="5126" width="15.85546875" style="6" customWidth="1"/>
    <col min="5127" max="5128" width="11.42578125" style="6"/>
    <col min="5129" max="5129" width="12.85546875" style="6" customWidth="1"/>
    <col min="5130" max="5130" width="11.42578125" style="6" customWidth="1"/>
    <col min="5131" max="5131" width="14.42578125" style="6" customWidth="1"/>
    <col min="5132" max="5374" width="11.42578125" style="6"/>
    <col min="5375" max="5375" width="14.42578125" style="6" customWidth="1"/>
    <col min="5376" max="5376" width="38" style="6" customWidth="1"/>
    <col min="5377" max="5377" width="31.42578125" style="6" customWidth="1"/>
    <col min="5378" max="5378" width="21.42578125" style="6" customWidth="1"/>
    <col min="5379" max="5379" width="19" style="6" customWidth="1"/>
    <col min="5380" max="5380" width="14" style="6" customWidth="1"/>
    <col min="5381" max="5381" width="19.140625" style="6" customWidth="1"/>
    <col min="5382" max="5382" width="15.85546875" style="6" customWidth="1"/>
    <col min="5383" max="5384" width="11.42578125" style="6"/>
    <col min="5385" max="5385" width="12.85546875" style="6" customWidth="1"/>
    <col min="5386" max="5386" width="11.42578125" style="6" customWidth="1"/>
    <col min="5387" max="5387" width="14.42578125" style="6" customWidth="1"/>
    <col min="5388" max="5630" width="11.42578125" style="6"/>
    <col min="5631" max="5631" width="14.42578125" style="6" customWidth="1"/>
    <col min="5632" max="5632" width="38" style="6" customWidth="1"/>
    <col min="5633" max="5633" width="31.42578125" style="6" customWidth="1"/>
    <col min="5634" max="5634" width="21.42578125" style="6" customWidth="1"/>
    <col min="5635" max="5635" width="19" style="6" customWidth="1"/>
    <col min="5636" max="5636" width="14" style="6" customWidth="1"/>
    <col min="5637" max="5637" width="19.140625" style="6" customWidth="1"/>
    <col min="5638" max="5638" width="15.85546875" style="6" customWidth="1"/>
    <col min="5639" max="5640" width="11.42578125" style="6"/>
    <col min="5641" max="5641" width="12.85546875" style="6" customWidth="1"/>
    <col min="5642" max="5642" width="11.42578125" style="6" customWidth="1"/>
    <col min="5643" max="5643" width="14.42578125" style="6" customWidth="1"/>
    <col min="5644" max="5886" width="11.42578125" style="6"/>
    <col min="5887" max="5887" width="14.42578125" style="6" customWidth="1"/>
    <col min="5888" max="5888" width="38" style="6" customWidth="1"/>
    <col min="5889" max="5889" width="31.42578125" style="6" customWidth="1"/>
    <col min="5890" max="5890" width="21.42578125" style="6" customWidth="1"/>
    <col min="5891" max="5891" width="19" style="6" customWidth="1"/>
    <col min="5892" max="5892" width="14" style="6" customWidth="1"/>
    <col min="5893" max="5893" width="19.140625" style="6" customWidth="1"/>
    <col min="5894" max="5894" width="15.85546875" style="6" customWidth="1"/>
    <col min="5895" max="5896" width="11.42578125" style="6"/>
    <col min="5897" max="5897" width="12.85546875" style="6" customWidth="1"/>
    <col min="5898" max="5898" width="11.42578125" style="6" customWidth="1"/>
    <col min="5899" max="5899" width="14.42578125" style="6" customWidth="1"/>
    <col min="5900" max="6142" width="11.42578125" style="6"/>
    <col min="6143" max="6143" width="14.42578125" style="6" customWidth="1"/>
    <col min="6144" max="6144" width="38" style="6" customWidth="1"/>
    <col min="6145" max="6145" width="31.42578125" style="6" customWidth="1"/>
    <col min="6146" max="6146" width="21.42578125" style="6" customWidth="1"/>
    <col min="6147" max="6147" width="19" style="6" customWidth="1"/>
    <col min="6148" max="6148" width="14" style="6" customWidth="1"/>
    <col min="6149" max="6149" width="19.140625" style="6" customWidth="1"/>
    <col min="6150" max="6150" width="15.85546875" style="6" customWidth="1"/>
    <col min="6151" max="6152" width="11.42578125" style="6"/>
    <col min="6153" max="6153" width="12.85546875" style="6" customWidth="1"/>
    <col min="6154" max="6154" width="11.42578125" style="6" customWidth="1"/>
    <col min="6155" max="6155" width="14.42578125" style="6" customWidth="1"/>
    <col min="6156" max="6398" width="11.42578125" style="6"/>
    <col min="6399" max="6399" width="14.42578125" style="6" customWidth="1"/>
    <col min="6400" max="6400" width="38" style="6" customWidth="1"/>
    <col min="6401" max="6401" width="31.42578125" style="6" customWidth="1"/>
    <col min="6402" max="6402" width="21.42578125" style="6" customWidth="1"/>
    <col min="6403" max="6403" width="19" style="6" customWidth="1"/>
    <col min="6404" max="6404" width="14" style="6" customWidth="1"/>
    <col min="6405" max="6405" width="19.140625" style="6" customWidth="1"/>
    <col min="6406" max="6406" width="15.85546875" style="6" customWidth="1"/>
    <col min="6407" max="6408" width="11.42578125" style="6"/>
    <col min="6409" max="6409" width="12.85546875" style="6" customWidth="1"/>
    <col min="6410" max="6410" width="11.42578125" style="6" customWidth="1"/>
    <col min="6411" max="6411" width="14.42578125" style="6" customWidth="1"/>
    <col min="6412" max="6654" width="11.42578125" style="6"/>
    <col min="6655" max="6655" width="14.42578125" style="6" customWidth="1"/>
    <col min="6656" max="6656" width="38" style="6" customWidth="1"/>
    <col min="6657" max="6657" width="31.42578125" style="6" customWidth="1"/>
    <col min="6658" max="6658" width="21.42578125" style="6" customWidth="1"/>
    <col min="6659" max="6659" width="19" style="6" customWidth="1"/>
    <col min="6660" max="6660" width="14" style="6" customWidth="1"/>
    <col min="6661" max="6661" width="19.140625" style="6" customWidth="1"/>
    <col min="6662" max="6662" width="15.85546875" style="6" customWidth="1"/>
    <col min="6663" max="6664" width="11.42578125" style="6"/>
    <col min="6665" max="6665" width="12.85546875" style="6" customWidth="1"/>
    <col min="6666" max="6666" width="11.42578125" style="6" customWidth="1"/>
    <col min="6667" max="6667" width="14.42578125" style="6" customWidth="1"/>
    <col min="6668" max="6910" width="11.42578125" style="6"/>
    <col min="6911" max="6911" width="14.42578125" style="6" customWidth="1"/>
    <col min="6912" max="6912" width="38" style="6" customWidth="1"/>
    <col min="6913" max="6913" width="31.42578125" style="6" customWidth="1"/>
    <col min="6914" max="6914" width="21.42578125" style="6" customWidth="1"/>
    <col min="6915" max="6915" width="19" style="6" customWidth="1"/>
    <col min="6916" max="6916" width="14" style="6" customWidth="1"/>
    <col min="6917" max="6917" width="19.140625" style="6" customWidth="1"/>
    <col min="6918" max="6918" width="15.85546875" style="6" customWidth="1"/>
    <col min="6919" max="6920" width="11.42578125" style="6"/>
    <col min="6921" max="6921" width="12.85546875" style="6" customWidth="1"/>
    <col min="6922" max="6922" width="11.42578125" style="6" customWidth="1"/>
    <col min="6923" max="6923" width="14.42578125" style="6" customWidth="1"/>
    <col min="6924" max="7166" width="11.42578125" style="6"/>
    <col min="7167" max="7167" width="14.42578125" style="6" customWidth="1"/>
    <col min="7168" max="7168" width="38" style="6" customWidth="1"/>
    <col min="7169" max="7169" width="31.42578125" style="6" customWidth="1"/>
    <col min="7170" max="7170" width="21.42578125" style="6" customWidth="1"/>
    <col min="7171" max="7171" width="19" style="6" customWidth="1"/>
    <col min="7172" max="7172" width="14" style="6" customWidth="1"/>
    <col min="7173" max="7173" width="19.140625" style="6" customWidth="1"/>
    <col min="7174" max="7174" width="15.85546875" style="6" customWidth="1"/>
    <col min="7175" max="7176" width="11.42578125" style="6"/>
    <col min="7177" max="7177" width="12.85546875" style="6" customWidth="1"/>
    <col min="7178" max="7178" width="11.42578125" style="6" customWidth="1"/>
    <col min="7179" max="7179" width="14.42578125" style="6" customWidth="1"/>
    <col min="7180" max="7422" width="11.42578125" style="6"/>
    <col min="7423" max="7423" width="14.42578125" style="6" customWidth="1"/>
    <col min="7424" max="7424" width="38" style="6" customWidth="1"/>
    <col min="7425" max="7425" width="31.42578125" style="6" customWidth="1"/>
    <col min="7426" max="7426" width="21.42578125" style="6" customWidth="1"/>
    <col min="7427" max="7427" width="19" style="6" customWidth="1"/>
    <col min="7428" max="7428" width="14" style="6" customWidth="1"/>
    <col min="7429" max="7429" width="19.140625" style="6" customWidth="1"/>
    <col min="7430" max="7430" width="15.85546875" style="6" customWidth="1"/>
    <col min="7431" max="7432" width="11.42578125" style="6"/>
    <col min="7433" max="7433" width="12.85546875" style="6" customWidth="1"/>
    <col min="7434" max="7434" width="11.42578125" style="6" customWidth="1"/>
    <col min="7435" max="7435" width="14.42578125" style="6" customWidth="1"/>
    <col min="7436" max="7678" width="11.42578125" style="6"/>
    <col min="7679" max="7679" width="14.42578125" style="6" customWidth="1"/>
    <col min="7680" max="7680" width="38" style="6" customWidth="1"/>
    <col min="7681" max="7681" width="31.42578125" style="6" customWidth="1"/>
    <col min="7682" max="7682" width="21.42578125" style="6" customWidth="1"/>
    <col min="7683" max="7683" width="19" style="6" customWidth="1"/>
    <col min="7684" max="7684" width="14" style="6" customWidth="1"/>
    <col min="7685" max="7685" width="19.140625" style="6" customWidth="1"/>
    <col min="7686" max="7686" width="15.85546875" style="6" customWidth="1"/>
    <col min="7687" max="7688" width="11.42578125" style="6"/>
    <col min="7689" max="7689" width="12.85546875" style="6" customWidth="1"/>
    <col min="7690" max="7690" width="11.42578125" style="6" customWidth="1"/>
    <col min="7691" max="7691" width="14.42578125" style="6" customWidth="1"/>
    <col min="7692" max="7934" width="11.42578125" style="6"/>
    <col min="7935" max="7935" width="14.42578125" style="6" customWidth="1"/>
    <col min="7936" max="7936" width="38" style="6" customWidth="1"/>
    <col min="7937" max="7937" width="31.42578125" style="6" customWidth="1"/>
    <col min="7938" max="7938" width="21.42578125" style="6" customWidth="1"/>
    <col min="7939" max="7939" width="19" style="6" customWidth="1"/>
    <col min="7940" max="7940" width="14" style="6" customWidth="1"/>
    <col min="7941" max="7941" width="19.140625" style="6" customWidth="1"/>
    <col min="7942" max="7942" width="15.85546875" style="6" customWidth="1"/>
    <col min="7943" max="7944" width="11.42578125" style="6"/>
    <col min="7945" max="7945" width="12.85546875" style="6" customWidth="1"/>
    <col min="7946" max="7946" width="11.42578125" style="6" customWidth="1"/>
    <col min="7947" max="7947" width="14.42578125" style="6" customWidth="1"/>
    <col min="7948" max="8190" width="11.42578125" style="6"/>
    <col min="8191" max="8191" width="14.42578125" style="6" customWidth="1"/>
    <col min="8192" max="8192" width="38" style="6" customWidth="1"/>
    <col min="8193" max="8193" width="31.42578125" style="6" customWidth="1"/>
    <col min="8194" max="8194" width="21.42578125" style="6" customWidth="1"/>
    <col min="8195" max="8195" width="19" style="6" customWidth="1"/>
    <col min="8196" max="8196" width="14" style="6" customWidth="1"/>
    <col min="8197" max="8197" width="19.140625" style="6" customWidth="1"/>
    <col min="8198" max="8198" width="15.85546875" style="6" customWidth="1"/>
    <col min="8199" max="8200" width="11.42578125" style="6"/>
    <col min="8201" max="8201" width="12.85546875" style="6" customWidth="1"/>
    <col min="8202" max="8202" width="11.42578125" style="6" customWidth="1"/>
    <col min="8203" max="8203" width="14.42578125" style="6" customWidth="1"/>
    <col min="8204" max="8446" width="11.42578125" style="6"/>
    <col min="8447" max="8447" width="14.42578125" style="6" customWidth="1"/>
    <col min="8448" max="8448" width="38" style="6" customWidth="1"/>
    <col min="8449" max="8449" width="31.42578125" style="6" customWidth="1"/>
    <col min="8450" max="8450" width="21.42578125" style="6" customWidth="1"/>
    <col min="8451" max="8451" width="19" style="6" customWidth="1"/>
    <col min="8452" max="8452" width="14" style="6" customWidth="1"/>
    <col min="8453" max="8453" width="19.140625" style="6" customWidth="1"/>
    <col min="8454" max="8454" width="15.85546875" style="6" customWidth="1"/>
    <col min="8455" max="8456" width="11.42578125" style="6"/>
    <col min="8457" max="8457" width="12.85546875" style="6" customWidth="1"/>
    <col min="8458" max="8458" width="11.42578125" style="6" customWidth="1"/>
    <col min="8459" max="8459" width="14.42578125" style="6" customWidth="1"/>
    <col min="8460" max="8702" width="11.42578125" style="6"/>
    <col min="8703" max="8703" width="14.42578125" style="6" customWidth="1"/>
    <col min="8704" max="8704" width="38" style="6" customWidth="1"/>
    <col min="8705" max="8705" width="31.42578125" style="6" customWidth="1"/>
    <col min="8706" max="8706" width="21.42578125" style="6" customWidth="1"/>
    <col min="8707" max="8707" width="19" style="6" customWidth="1"/>
    <col min="8708" max="8708" width="14" style="6" customWidth="1"/>
    <col min="8709" max="8709" width="19.140625" style="6" customWidth="1"/>
    <col min="8710" max="8710" width="15.85546875" style="6" customWidth="1"/>
    <col min="8711" max="8712" width="11.42578125" style="6"/>
    <col min="8713" max="8713" width="12.85546875" style="6" customWidth="1"/>
    <col min="8714" max="8714" width="11.42578125" style="6" customWidth="1"/>
    <col min="8715" max="8715" width="14.42578125" style="6" customWidth="1"/>
    <col min="8716" max="8958" width="11.42578125" style="6"/>
    <col min="8959" max="8959" width="14.42578125" style="6" customWidth="1"/>
    <col min="8960" max="8960" width="38" style="6" customWidth="1"/>
    <col min="8961" max="8961" width="31.42578125" style="6" customWidth="1"/>
    <col min="8962" max="8962" width="21.42578125" style="6" customWidth="1"/>
    <col min="8963" max="8963" width="19" style="6" customWidth="1"/>
    <col min="8964" max="8964" width="14" style="6" customWidth="1"/>
    <col min="8965" max="8965" width="19.140625" style="6" customWidth="1"/>
    <col min="8966" max="8966" width="15.85546875" style="6" customWidth="1"/>
    <col min="8967" max="8968" width="11.42578125" style="6"/>
    <col min="8969" max="8969" width="12.85546875" style="6" customWidth="1"/>
    <col min="8970" max="8970" width="11.42578125" style="6" customWidth="1"/>
    <col min="8971" max="8971" width="14.42578125" style="6" customWidth="1"/>
    <col min="8972" max="9214" width="11.42578125" style="6"/>
    <col min="9215" max="9215" width="14.42578125" style="6" customWidth="1"/>
    <col min="9216" max="9216" width="38" style="6" customWidth="1"/>
    <col min="9217" max="9217" width="31.42578125" style="6" customWidth="1"/>
    <col min="9218" max="9218" width="21.42578125" style="6" customWidth="1"/>
    <col min="9219" max="9219" width="19" style="6" customWidth="1"/>
    <col min="9220" max="9220" width="14" style="6" customWidth="1"/>
    <col min="9221" max="9221" width="19.140625" style="6" customWidth="1"/>
    <col min="9222" max="9222" width="15.85546875" style="6" customWidth="1"/>
    <col min="9223" max="9224" width="11.42578125" style="6"/>
    <col min="9225" max="9225" width="12.85546875" style="6" customWidth="1"/>
    <col min="9226" max="9226" width="11.42578125" style="6" customWidth="1"/>
    <col min="9227" max="9227" width="14.42578125" style="6" customWidth="1"/>
    <col min="9228" max="9470" width="11.42578125" style="6"/>
    <col min="9471" max="9471" width="14.42578125" style="6" customWidth="1"/>
    <col min="9472" max="9472" width="38" style="6" customWidth="1"/>
    <col min="9473" max="9473" width="31.42578125" style="6" customWidth="1"/>
    <col min="9474" max="9474" width="21.42578125" style="6" customWidth="1"/>
    <col min="9475" max="9475" width="19" style="6" customWidth="1"/>
    <col min="9476" max="9476" width="14" style="6" customWidth="1"/>
    <col min="9477" max="9477" width="19.140625" style="6" customWidth="1"/>
    <col min="9478" max="9478" width="15.85546875" style="6" customWidth="1"/>
    <col min="9479" max="9480" width="11.42578125" style="6"/>
    <col min="9481" max="9481" width="12.85546875" style="6" customWidth="1"/>
    <col min="9482" max="9482" width="11.42578125" style="6" customWidth="1"/>
    <col min="9483" max="9483" width="14.42578125" style="6" customWidth="1"/>
    <col min="9484" max="9726" width="11.42578125" style="6"/>
    <col min="9727" max="9727" width="14.42578125" style="6" customWidth="1"/>
    <col min="9728" max="9728" width="38" style="6" customWidth="1"/>
    <col min="9729" max="9729" width="31.42578125" style="6" customWidth="1"/>
    <col min="9730" max="9730" width="21.42578125" style="6" customWidth="1"/>
    <col min="9731" max="9731" width="19" style="6" customWidth="1"/>
    <col min="9732" max="9732" width="14" style="6" customWidth="1"/>
    <col min="9733" max="9733" width="19.140625" style="6" customWidth="1"/>
    <col min="9734" max="9734" width="15.85546875" style="6" customWidth="1"/>
    <col min="9735" max="9736" width="11.42578125" style="6"/>
    <col min="9737" max="9737" width="12.85546875" style="6" customWidth="1"/>
    <col min="9738" max="9738" width="11.42578125" style="6" customWidth="1"/>
    <col min="9739" max="9739" width="14.42578125" style="6" customWidth="1"/>
    <col min="9740" max="9982" width="11.42578125" style="6"/>
    <col min="9983" max="9983" width="14.42578125" style="6" customWidth="1"/>
    <col min="9984" max="9984" width="38" style="6" customWidth="1"/>
    <col min="9985" max="9985" width="31.42578125" style="6" customWidth="1"/>
    <col min="9986" max="9986" width="21.42578125" style="6" customWidth="1"/>
    <col min="9987" max="9987" width="19" style="6" customWidth="1"/>
    <col min="9988" max="9988" width="14" style="6" customWidth="1"/>
    <col min="9989" max="9989" width="19.140625" style="6" customWidth="1"/>
    <col min="9990" max="9990" width="15.85546875" style="6" customWidth="1"/>
    <col min="9991" max="9992" width="11.42578125" style="6"/>
    <col min="9993" max="9993" width="12.85546875" style="6" customWidth="1"/>
    <col min="9994" max="9994" width="11.42578125" style="6" customWidth="1"/>
    <col min="9995" max="9995" width="14.42578125" style="6" customWidth="1"/>
    <col min="9996" max="10238" width="11.42578125" style="6"/>
    <col min="10239" max="10239" width="14.42578125" style="6" customWidth="1"/>
    <col min="10240" max="10240" width="38" style="6" customWidth="1"/>
    <col min="10241" max="10241" width="31.42578125" style="6" customWidth="1"/>
    <col min="10242" max="10242" width="21.42578125" style="6" customWidth="1"/>
    <col min="10243" max="10243" width="19" style="6" customWidth="1"/>
    <col min="10244" max="10244" width="14" style="6" customWidth="1"/>
    <col min="10245" max="10245" width="19.140625" style="6" customWidth="1"/>
    <col min="10246" max="10246" width="15.85546875" style="6" customWidth="1"/>
    <col min="10247" max="10248" width="11.42578125" style="6"/>
    <col min="10249" max="10249" width="12.85546875" style="6" customWidth="1"/>
    <col min="10250" max="10250" width="11.42578125" style="6" customWidth="1"/>
    <col min="10251" max="10251" width="14.42578125" style="6" customWidth="1"/>
    <col min="10252" max="10494" width="11.42578125" style="6"/>
    <col min="10495" max="10495" width="14.42578125" style="6" customWidth="1"/>
    <col min="10496" max="10496" width="38" style="6" customWidth="1"/>
    <col min="10497" max="10497" width="31.42578125" style="6" customWidth="1"/>
    <col min="10498" max="10498" width="21.42578125" style="6" customWidth="1"/>
    <col min="10499" max="10499" width="19" style="6" customWidth="1"/>
    <col min="10500" max="10500" width="14" style="6" customWidth="1"/>
    <col min="10501" max="10501" width="19.140625" style="6" customWidth="1"/>
    <col min="10502" max="10502" width="15.85546875" style="6" customWidth="1"/>
    <col min="10503" max="10504" width="11.42578125" style="6"/>
    <col min="10505" max="10505" width="12.85546875" style="6" customWidth="1"/>
    <col min="10506" max="10506" width="11.42578125" style="6" customWidth="1"/>
    <col min="10507" max="10507" width="14.42578125" style="6" customWidth="1"/>
    <col min="10508" max="10750" width="11.42578125" style="6"/>
    <col min="10751" max="10751" width="14.42578125" style="6" customWidth="1"/>
    <col min="10752" max="10752" width="38" style="6" customWidth="1"/>
    <col min="10753" max="10753" width="31.42578125" style="6" customWidth="1"/>
    <col min="10754" max="10754" width="21.42578125" style="6" customWidth="1"/>
    <col min="10755" max="10755" width="19" style="6" customWidth="1"/>
    <col min="10756" max="10756" width="14" style="6" customWidth="1"/>
    <col min="10757" max="10757" width="19.140625" style="6" customWidth="1"/>
    <col min="10758" max="10758" width="15.85546875" style="6" customWidth="1"/>
    <col min="10759" max="10760" width="11.42578125" style="6"/>
    <col min="10761" max="10761" width="12.85546875" style="6" customWidth="1"/>
    <col min="10762" max="10762" width="11.42578125" style="6" customWidth="1"/>
    <col min="10763" max="10763" width="14.42578125" style="6" customWidth="1"/>
    <col min="10764" max="11006" width="11.42578125" style="6"/>
    <col min="11007" max="11007" width="14.42578125" style="6" customWidth="1"/>
    <col min="11008" max="11008" width="38" style="6" customWidth="1"/>
    <col min="11009" max="11009" width="31.42578125" style="6" customWidth="1"/>
    <col min="11010" max="11010" width="21.42578125" style="6" customWidth="1"/>
    <col min="11011" max="11011" width="19" style="6" customWidth="1"/>
    <col min="11012" max="11012" width="14" style="6" customWidth="1"/>
    <col min="11013" max="11013" width="19.140625" style="6" customWidth="1"/>
    <col min="11014" max="11014" width="15.85546875" style="6" customWidth="1"/>
    <col min="11015" max="11016" width="11.42578125" style="6"/>
    <col min="11017" max="11017" width="12.85546875" style="6" customWidth="1"/>
    <col min="11018" max="11018" width="11.42578125" style="6" customWidth="1"/>
    <col min="11019" max="11019" width="14.42578125" style="6" customWidth="1"/>
    <col min="11020" max="11262" width="11.42578125" style="6"/>
    <col min="11263" max="11263" width="14.42578125" style="6" customWidth="1"/>
    <col min="11264" max="11264" width="38" style="6" customWidth="1"/>
    <col min="11265" max="11265" width="31.42578125" style="6" customWidth="1"/>
    <col min="11266" max="11266" width="21.42578125" style="6" customWidth="1"/>
    <col min="11267" max="11267" width="19" style="6" customWidth="1"/>
    <col min="11268" max="11268" width="14" style="6" customWidth="1"/>
    <col min="11269" max="11269" width="19.140625" style="6" customWidth="1"/>
    <col min="11270" max="11270" width="15.85546875" style="6" customWidth="1"/>
    <col min="11271" max="11272" width="11.42578125" style="6"/>
    <col min="11273" max="11273" width="12.85546875" style="6" customWidth="1"/>
    <col min="11274" max="11274" width="11.42578125" style="6" customWidth="1"/>
    <col min="11275" max="11275" width="14.42578125" style="6" customWidth="1"/>
    <col min="11276" max="11518" width="11.42578125" style="6"/>
    <col min="11519" max="11519" width="14.42578125" style="6" customWidth="1"/>
    <col min="11520" max="11520" width="38" style="6" customWidth="1"/>
    <col min="11521" max="11521" width="31.42578125" style="6" customWidth="1"/>
    <col min="11522" max="11522" width="21.42578125" style="6" customWidth="1"/>
    <col min="11523" max="11523" width="19" style="6" customWidth="1"/>
    <col min="11524" max="11524" width="14" style="6" customWidth="1"/>
    <col min="11525" max="11525" width="19.140625" style="6" customWidth="1"/>
    <col min="11526" max="11526" width="15.85546875" style="6" customWidth="1"/>
    <col min="11527" max="11528" width="11.42578125" style="6"/>
    <col min="11529" max="11529" width="12.85546875" style="6" customWidth="1"/>
    <col min="11530" max="11530" width="11.42578125" style="6" customWidth="1"/>
    <col min="11531" max="11531" width="14.42578125" style="6" customWidth="1"/>
    <col min="11532" max="11774" width="11.42578125" style="6"/>
    <col min="11775" max="11775" width="14.42578125" style="6" customWidth="1"/>
    <col min="11776" max="11776" width="38" style="6" customWidth="1"/>
    <col min="11777" max="11777" width="31.42578125" style="6" customWidth="1"/>
    <col min="11778" max="11778" width="21.42578125" style="6" customWidth="1"/>
    <col min="11779" max="11779" width="19" style="6" customWidth="1"/>
    <col min="11780" max="11780" width="14" style="6" customWidth="1"/>
    <col min="11781" max="11781" width="19.140625" style="6" customWidth="1"/>
    <col min="11782" max="11782" width="15.85546875" style="6" customWidth="1"/>
    <col min="11783" max="11784" width="11.42578125" style="6"/>
    <col min="11785" max="11785" width="12.85546875" style="6" customWidth="1"/>
    <col min="11786" max="11786" width="11.42578125" style="6" customWidth="1"/>
    <col min="11787" max="11787" width="14.42578125" style="6" customWidth="1"/>
    <col min="11788" max="12030" width="11.42578125" style="6"/>
    <col min="12031" max="12031" width="14.42578125" style="6" customWidth="1"/>
    <col min="12032" max="12032" width="38" style="6" customWidth="1"/>
    <col min="12033" max="12033" width="31.42578125" style="6" customWidth="1"/>
    <col min="12034" max="12034" width="21.42578125" style="6" customWidth="1"/>
    <col min="12035" max="12035" width="19" style="6" customWidth="1"/>
    <col min="12036" max="12036" width="14" style="6" customWidth="1"/>
    <col min="12037" max="12037" width="19.140625" style="6" customWidth="1"/>
    <col min="12038" max="12038" width="15.85546875" style="6" customWidth="1"/>
    <col min="12039" max="12040" width="11.42578125" style="6"/>
    <col min="12041" max="12041" width="12.85546875" style="6" customWidth="1"/>
    <col min="12042" max="12042" width="11.42578125" style="6" customWidth="1"/>
    <col min="12043" max="12043" width="14.42578125" style="6" customWidth="1"/>
    <col min="12044" max="12286" width="11.42578125" style="6"/>
    <col min="12287" max="12287" width="14.42578125" style="6" customWidth="1"/>
    <col min="12288" max="12288" width="38" style="6" customWidth="1"/>
    <col min="12289" max="12289" width="31.42578125" style="6" customWidth="1"/>
    <col min="12290" max="12290" width="21.42578125" style="6" customWidth="1"/>
    <col min="12291" max="12291" width="19" style="6" customWidth="1"/>
    <col min="12292" max="12292" width="14" style="6" customWidth="1"/>
    <col min="12293" max="12293" width="19.140625" style="6" customWidth="1"/>
    <col min="12294" max="12294" width="15.85546875" style="6" customWidth="1"/>
    <col min="12295" max="12296" width="11.42578125" style="6"/>
    <col min="12297" max="12297" width="12.85546875" style="6" customWidth="1"/>
    <col min="12298" max="12298" width="11.42578125" style="6" customWidth="1"/>
    <col min="12299" max="12299" width="14.42578125" style="6" customWidth="1"/>
    <col min="12300" max="12542" width="11.42578125" style="6"/>
    <col min="12543" max="12543" width="14.42578125" style="6" customWidth="1"/>
    <col min="12544" max="12544" width="38" style="6" customWidth="1"/>
    <col min="12545" max="12545" width="31.42578125" style="6" customWidth="1"/>
    <col min="12546" max="12546" width="21.42578125" style="6" customWidth="1"/>
    <col min="12547" max="12547" width="19" style="6" customWidth="1"/>
    <col min="12548" max="12548" width="14" style="6" customWidth="1"/>
    <col min="12549" max="12549" width="19.140625" style="6" customWidth="1"/>
    <col min="12550" max="12550" width="15.85546875" style="6" customWidth="1"/>
    <col min="12551" max="12552" width="11.42578125" style="6"/>
    <col min="12553" max="12553" width="12.85546875" style="6" customWidth="1"/>
    <col min="12554" max="12554" width="11.42578125" style="6" customWidth="1"/>
    <col min="12555" max="12555" width="14.42578125" style="6" customWidth="1"/>
    <col min="12556" max="12798" width="11.42578125" style="6"/>
    <col min="12799" max="12799" width="14.42578125" style="6" customWidth="1"/>
    <col min="12800" max="12800" width="38" style="6" customWidth="1"/>
    <col min="12801" max="12801" width="31.42578125" style="6" customWidth="1"/>
    <col min="12802" max="12802" width="21.42578125" style="6" customWidth="1"/>
    <col min="12803" max="12803" width="19" style="6" customWidth="1"/>
    <col min="12804" max="12804" width="14" style="6" customWidth="1"/>
    <col min="12805" max="12805" width="19.140625" style="6" customWidth="1"/>
    <col min="12806" max="12806" width="15.85546875" style="6" customWidth="1"/>
    <col min="12807" max="12808" width="11.42578125" style="6"/>
    <col min="12809" max="12809" width="12.85546875" style="6" customWidth="1"/>
    <col min="12810" max="12810" width="11.42578125" style="6" customWidth="1"/>
    <col min="12811" max="12811" width="14.42578125" style="6" customWidth="1"/>
    <col min="12812" max="13054" width="11.42578125" style="6"/>
    <col min="13055" max="13055" width="14.42578125" style="6" customWidth="1"/>
    <col min="13056" max="13056" width="38" style="6" customWidth="1"/>
    <col min="13057" max="13057" width="31.42578125" style="6" customWidth="1"/>
    <col min="13058" max="13058" width="21.42578125" style="6" customWidth="1"/>
    <col min="13059" max="13059" width="19" style="6" customWidth="1"/>
    <col min="13060" max="13060" width="14" style="6" customWidth="1"/>
    <col min="13061" max="13061" width="19.140625" style="6" customWidth="1"/>
    <col min="13062" max="13062" width="15.85546875" style="6" customWidth="1"/>
    <col min="13063" max="13064" width="11.42578125" style="6"/>
    <col min="13065" max="13065" width="12.85546875" style="6" customWidth="1"/>
    <col min="13066" max="13066" width="11.42578125" style="6" customWidth="1"/>
    <col min="13067" max="13067" width="14.42578125" style="6" customWidth="1"/>
    <col min="13068" max="13310" width="11.42578125" style="6"/>
    <col min="13311" max="13311" width="14.42578125" style="6" customWidth="1"/>
    <col min="13312" max="13312" width="38" style="6" customWidth="1"/>
    <col min="13313" max="13313" width="31.42578125" style="6" customWidth="1"/>
    <col min="13314" max="13314" width="21.42578125" style="6" customWidth="1"/>
    <col min="13315" max="13315" width="19" style="6" customWidth="1"/>
    <col min="13316" max="13316" width="14" style="6" customWidth="1"/>
    <col min="13317" max="13317" width="19.140625" style="6" customWidth="1"/>
    <col min="13318" max="13318" width="15.85546875" style="6" customWidth="1"/>
    <col min="13319" max="13320" width="11.42578125" style="6"/>
    <col min="13321" max="13321" width="12.85546875" style="6" customWidth="1"/>
    <col min="13322" max="13322" width="11.42578125" style="6" customWidth="1"/>
    <col min="13323" max="13323" width="14.42578125" style="6" customWidth="1"/>
    <col min="13324" max="13566" width="11.42578125" style="6"/>
    <col min="13567" max="13567" width="14.42578125" style="6" customWidth="1"/>
    <col min="13568" max="13568" width="38" style="6" customWidth="1"/>
    <col min="13569" max="13569" width="31.42578125" style="6" customWidth="1"/>
    <col min="13570" max="13570" width="21.42578125" style="6" customWidth="1"/>
    <col min="13571" max="13571" width="19" style="6" customWidth="1"/>
    <col min="13572" max="13572" width="14" style="6" customWidth="1"/>
    <col min="13573" max="13573" width="19.140625" style="6" customWidth="1"/>
    <col min="13574" max="13574" width="15.85546875" style="6" customWidth="1"/>
    <col min="13575" max="13576" width="11.42578125" style="6"/>
    <col min="13577" max="13577" width="12.85546875" style="6" customWidth="1"/>
    <col min="13578" max="13578" width="11.42578125" style="6" customWidth="1"/>
    <col min="13579" max="13579" width="14.42578125" style="6" customWidth="1"/>
    <col min="13580" max="13822" width="11.42578125" style="6"/>
    <col min="13823" max="13823" width="14.42578125" style="6" customWidth="1"/>
    <col min="13824" max="13824" width="38" style="6" customWidth="1"/>
    <col min="13825" max="13825" width="31.42578125" style="6" customWidth="1"/>
    <col min="13826" max="13826" width="21.42578125" style="6" customWidth="1"/>
    <col min="13827" max="13827" width="19" style="6" customWidth="1"/>
    <col min="13828" max="13828" width="14" style="6" customWidth="1"/>
    <col min="13829" max="13829" width="19.140625" style="6" customWidth="1"/>
    <col min="13830" max="13830" width="15.85546875" style="6" customWidth="1"/>
    <col min="13831" max="13832" width="11.42578125" style="6"/>
    <col min="13833" max="13833" width="12.85546875" style="6" customWidth="1"/>
    <col min="13834" max="13834" width="11.42578125" style="6" customWidth="1"/>
    <col min="13835" max="13835" width="14.42578125" style="6" customWidth="1"/>
    <col min="13836" max="14078" width="11.42578125" style="6"/>
    <col min="14079" max="14079" width="14.42578125" style="6" customWidth="1"/>
    <col min="14080" max="14080" width="38" style="6" customWidth="1"/>
    <col min="14081" max="14081" width="31.42578125" style="6" customWidth="1"/>
    <col min="14082" max="14082" width="21.42578125" style="6" customWidth="1"/>
    <col min="14083" max="14083" width="19" style="6" customWidth="1"/>
    <col min="14084" max="14084" width="14" style="6" customWidth="1"/>
    <col min="14085" max="14085" width="19.140625" style="6" customWidth="1"/>
    <col min="14086" max="14086" width="15.85546875" style="6" customWidth="1"/>
    <col min="14087" max="14088" width="11.42578125" style="6"/>
    <col min="14089" max="14089" width="12.85546875" style="6" customWidth="1"/>
    <col min="14090" max="14090" width="11.42578125" style="6" customWidth="1"/>
    <col min="14091" max="14091" width="14.42578125" style="6" customWidth="1"/>
    <col min="14092" max="14334" width="11.42578125" style="6"/>
    <col min="14335" max="14335" width="14.42578125" style="6" customWidth="1"/>
    <col min="14336" max="14336" width="38" style="6" customWidth="1"/>
    <col min="14337" max="14337" width="31.42578125" style="6" customWidth="1"/>
    <col min="14338" max="14338" width="21.42578125" style="6" customWidth="1"/>
    <col min="14339" max="14339" width="19" style="6" customWidth="1"/>
    <col min="14340" max="14340" width="14" style="6" customWidth="1"/>
    <col min="14341" max="14341" width="19.140625" style="6" customWidth="1"/>
    <col min="14342" max="14342" width="15.85546875" style="6" customWidth="1"/>
    <col min="14343" max="14344" width="11.42578125" style="6"/>
    <col min="14345" max="14345" width="12.85546875" style="6" customWidth="1"/>
    <col min="14346" max="14346" width="11.42578125" style="6" customWidth="1"/>
    <col min="14347" max="14347" width="14.42578125" style="6" customWidth="1"/>
    <col min="14348" max="14590" width="11.42578125" style="6"/>
    <col min="14591" max="14591" width="14.42578125" style="6" customWidth="1"/>
    <col min="14592" max="14592" width="38" style="6" customWidth="1"/>
    <col min="14593" max="14593" width="31.42578125" style="6" customWidth="1"/>
    <col min="14594" max="14594" width="21.42578125" style="6" customWidth="1"/>
    <col min="14595" max="14595" width="19" style="6" customWidth="1"/>
    <col min="14596" max="14596" width="14" style="6" customWidth="1"/>
    <col min="14597" max="14597" width="19.140625" style="6" customWidth="1"/>
    <col min="14598" max="14598" width="15.85546875" style="6" customWidth="1"/>
    <col min="14599" max="14600" width="11.42578125" style="6"/>
    <col min="14601" max="14601" width="12.85546875" style="6" customWidth="1"/>
    <col min="14602" max="14602" width="11.42578125" style="6" customWidth="1"/>
    <col min="14603" max="14603" width="14.42578125" style="6" customWidth="1"/>
    <col min="14604" max="14846" width="11.42578125" style="6"/>
    <col min="14847" max="14847" width="14.42578125" style="6" customWidth="1"/>
    <col min="14848" max="14848" width="38" style="6" customWidth="1"/>
    <col min="14849" max="14849" width="31.42578125" style="6" customWidth="1"/>
    <col min="14850" max="14850" width="21.42578125" style="6" customWidth="1"/>
    <col min="14851" max="14851" width="19" style="6" customWidth="1"/>
    <col min="14852" max="14852" width="14" style="6" customWidth="1"/>
    <col min="14853" max="14853" width="19.140625" style="6" customWidth="1"/>
    <col min="14854" max="14854" width="15.85546875" style="6" customWidth="1"/>
    <col min="14855" max="14856" width="11.42578125" style="6"/>
    <col min="14857" max="14857" width="12.85546875" style="6" customWidth="1"/>
    <col min="14858" max="14858" width="11.42578125" style="6" customWidth="1"/>
    <col min="14859" max="14859" width="14.42578125" style="6" customWidth="1"/>
    <col min="14860" max="15102" width="11.42578125" style="6"/>
    <col min="15103" max="15103" width="14.42578125" style="6" customWidth="1"/>
    <col min="15104" max="15104" width="38" style="6" customWidth="1"/>
    <col min="15105" max="15105" width="31.42578125" style="6" customWidth="1"/>
    <col min="15106" max="15106" width="21.42578125" style="6" customWidth="1"/>
    <col min="15107" max="15107" width="19" style="6" customWidth="1"/>
    <col min="15108" max="15108" width="14" style="6" customWidth="1"/>
    <col min="15109" max="15109" width="19.140625" style="6" customWidth="1"/>
    <col min="15110" max="15110" width="15.85546875" style="6" customWidth="1"/>
    <col min="15111" max="15112" width="11.42578125" style="6"/>
    <col min="15113" max="15113" width="12.85546875" style="6" customWidth="1"/>
    <col min="15114" max="15114" width="11.42578125" style="6" customWidth="1"/>
    <col min="15115" max="15115" width="14.42578125" style="6" customWidth="1"/>
    <col min="15116" max="15358" width="11.42578125" style="6"/>
    <col min="15359" max="15359" width="14.42578125" style="6" customWidth="1"/>
    <col min="15360" max="15360" width="38" style="6" customWidth="1"/>
    <col min="15361" max="15361" width="31.42578125" style="6" customWidth="1"/>
    <col min="15362" max="15362" width="21.42578125" style="6" customWidth="1"/>
    <col min="15363" max="15363" width="19" style="6" customWidth="1"/>
    <col min="15364" max="15364" width="14" style="6" customWidth="1"/>
    <col min="15365" max="15365" width="19.140625" style="6" customWidth="1"/>
    <col min="15366" max="15366" width="15.85546875" style="6" customWidth="1"/>
    <col min="15367" max="15368" width="11.42578125" style="6"/>
    <col min="15369" max="15369" width="12.85546875" style="6" customWidth="1"/>
    <col min="15370" max="15370" width="11.42578125" style="6" customWidth="1"/>
    <col min="15371" max="15371" width="14.42578125" style="6" customWidth="1"/>
    <col min="15372" max="15614" width="11.42578125" style="6"/>
    <col min="15615" max="15615" width="14.42578125" style="6" customWidth="1"/>
    <col min="15616" max="15616" width="38" style="6" customWidth="1"/>
    <col min="15617" max="15617" width="31.42578125" style="6" customWidth="1"/>
    <col min="15618" max="15618" width="21.42578125" style="6" customWidth="1"/>
    <col min="15619" max="15619" width="19" style="6" customWidth="1"/>
    <col min="15620" max="15620" width="14" style="6" customWidth="1"/>
    <col min="15621" max="15621" width="19.140625" style="6" customWidth="1"/>
    <col min="15622" max="15622" width="15.85546875" style="6" customWidth="1"/>
    <col min="15623" max="15624" width="11.42578125" style="6"/>
    <col min="15625" max="15625" width="12.85546875" style="6" customWidth="1"/>
    <col min="15626" max="15626" width="11.42578125" style="6" customWidth="1"/>
    <col min="15627" max="15627" width="14.42578125" style="6" customWidth="1"/>
    <col min="15628" max="15870" width="11.42578125" style="6"/>
    <col min="15871" max="15871" width="14.42578125" style="6" customWidth="1"/>
    <col min="15872" max="15872" width="38" style="6" customWidth="1"/>
    <col min="15873" max="15873" width="31.42578125" style="6" customWidth="1"/>
    <col min="15874" max="15874" width="21.42578125" style="6" customWidth="1"/>
    <col min="15875" max="15875" width="19" style="6" customWidth="1"/>
    <col min="15876" max="15876" width="14" style="6" customWidth="1"/>
    <col min="15877" max="15877" width="19.140625" style="6" customWidth="1"/>
    <col min="15878" max="15878" width="15.85546875" style="6" customWidth="1"/>
    <col min="15879" max="15880" width="11.42578125" style="6"/>
    <col min="15881" max="15881" width="12.85546875" style="6" customWidth="1"/>
    <col min="15882" max="15882" width="11.42578125" style="6" customWidth="1"/>
    <col min="15883" max="15883" width="14.42578125" style="6" customWidth="1"/>
    <col min="15884" max="16126" width="11.42578125" style="6"/>
    <col min="16127" max="16127" width="14.42578125" style="6" customWidth="1"/>
    <col min="16128" max="16128" width="38" style="6" customWidth="1"/>
    <col min="16129" max="16129" width="31.42578125" style="6" customWidth="1"/>
    <col min="16130" max="16130" width="21.42578125" style="6" customWidth="1"/>
    <col min="16131" max="16131" width="19" style="6" customWidth="1"/>
    <col min="16132" max="16132" width="14" style="6" customWidth="1"/>
    <col min="16133" max="16133" width="19.140625" style="6" customWidth="1"/>
    <col min="16134" max="16134" width="15.85546875" style="6" customWidth="1"/>
    <col min="16135" max="16136" width="11.42578125" style="6"/>
    <col min="16137" max="16137" width="12.85546875" style="6" customWidth="1"/>
    <col min="16138" max="16138" width="11.42578125" style="6" customWidth="1"/>
    <col min="16139" max="16139" width="14.42578125" style="6" customWidth="1"/>
    <col min="16140" max="16384" width="11.42578125" style="6"/>
  </cols>
  <sheetData>
    <row r="1" spans="2:21" ht="15.75" thickBot="1" x14ac:dyDescent="0.3"/>
    <row r="2" spans="2:21" ht="14.45" customHeight="1" x14ac:dyDescent="0.25">
      <c r="B2" s="333" t="s">
        <v>42</v>
      </c>
      <c r="C2" s="304"/>
      <c r="D2" s="304"/>
      <c r="E2" s="304"/>
      <c r="F2" s="304"/>
      <c r="G2" s="304"/>
      <c r="H2" s="304"/>
      <c r="I2" s="304"/>
      <c r="J2" s="304"/>
      <c r="K2" s="304"/>
      <c r="L2" s="304"/>
      <c r="M2" s="304"/>
      <c r="N2" s="304"/>
      <c r="O2" s="304"/>
      <c r="P2" s="304"/>
      <c r="Q2" s="304"/>
      <c r="R2" s="304"/>
      <c r="S2" s="304"/>
      <c r="T2" s="305"/>
    </row>
    <row r="3" spans="2:21" ht="14.45" customHeight="1" x14ac:dyDescent="0.25">
      <c r="B3" s="334"/>
      <c r="C3" s="307"/>
      <c r="D3" s="307"/>
      <c r="E3" s="307"/>
      <c r="F3" s="307"/>
      <c r="G3" s="307"/>
      <c r="H3" s="307"/>
      <c r="I3" s="307"/>
      <c r="J3" s="307"/>
      <c r="K3" s="307"/>
      <c r="L3" s="307"/>
      <c r="M3" s="307"/>
      <c r="N3" s="307"/>
      <c r="O3" s="307"/>
      <c r="P3" s="307"/>
      <c r="Q3" s="307"/>
      <c r="R3" s="307"/>
      <c r="S3" s="307"/>
      <c r="T3" s="308"/>
      <c r="U3" s="8"/>
    </row>
    <row r="4" spans="2:21" ht="14.45" customHeight="1" thickBot="1" x14ac:dyDescent="0.3">
      <c r="B4" s="335"/>
      <c r="C4" s="336"/>
      <c r="D4" s="336"/>
      <c r="E4" s="336"/>
      <c r="F4" s="336"/>
      <c r="G4" s="336"/>
      <c r="H4" s="336"/>
      <c r="I4" s="336"/>
      <c r="J4" s="336"/>
      <c r="K4" s="336"/>
      <c r="L4" s="336"/>
      <c r="M4" s="336"/>
      <c r="N4" s="336"/>
      <c r="O4" s="336"/>
      <c r="P4" s="336"/>
      <c r="Q4" s="336"/>
      <c r="R4" s="336"/>
      <c r="S4" s="336"/>
      <c r="T4" s="337"/>
      <c r="U4" s="8"/>
    </row>
    <row r="5" spans="2:21" ht="16.5" thickBot="1" x14ac:dyDescent="0.3">
      <c r="B5" s="338" t="s">
        <v>4</v>
      </c>
      <c r="C5" s="339"/>
      <c r="D5" s="339"/>
      <c r="E5" s="339"/>
      <c r="F5" s="339"/>
      <c r="G5" s="339"/>
      <c r="H5" s="339"/>
      <c r="I5" s="339"/>
      <c r="J5" s="339"/>
      <c r="K5" s="339"/>
      <c r="L5" s="339"/>
      <c r="M5" s="339"/>
      <c r="N5" s="339"/>
      <c r="O5" s="339"/>
      <c r="P5" s="339"/>
      <c r="Q5" s="339"/>
      <c r="R5" s="339"/>
      <c r="S5" s="339"/>
      <c r="T5" s="340"/>
      <c r="U5" s="8"/>
    </row>
    <row r="6" spans="2:21" ht="16.5" thickBot="1" x14ac:dyDescent="0.3">
      <c r="B6" s="312" t="s">
        <v>8</v>
      </c>
      <c r="C6" s="313"/>
      <c r="D6" s="20"/>
      <c r="E6" s="341"/>
      <c r="F6" s="342"/>
      <c r="G6" s="342"/>
      <c r="H6" s="342"/>
      <c r="I6" s="342"/>
      <c r="J6" s="342"/>
      <c r="K6" s="342"/>
      <c r="L6" s="342"/>
      <c r="M6" s="342"/>
      <c r="N6" s="342"/>
      <c r="O6" s="342"/>
      <c r="P6" s="342"/>
      <c r="Q6" s="342"/>
      <c r="R6" s="342"/>
      <c r="S6" s="342"/>
      <c r="T6" s="343"/>
      <c r="U6" s="8"/>
    </row>
    <row r="7" spans="2:21" ht="15" hidden="1" customHeight="1" thickBot="1" x14ac:dyDescent="0.3">
      <c r="B7" s="19"/>
      <c r="C7" s="19"/>
      <c r="D7" s="19"/>
      <c r="E7" s="19"/>
      <c r="F7" s="19"/>
      <c r="G7" s="19"/>
      <c r="H7" s="19"/>
      <c r="I7" s="19"/>
      <c r="J7" s="19"/>
      <c r="K7" s="19"/>
      <c r="L7" s="19"/>
      <c r="M7" s="19"/>
      <c r="N7" s="19"/>
      <c r="O7" s="19"/>
      <c r="P7" s="19"/>
      <c r="Q7" s="19"/>
      <c r="R7" s="19"/>
      <c r="S7" s="19"/>
      <c r="T7" s="34"/>
      <c r="U7" s="8"/>
    </row>
    <row r="8" spans="2:21" ht="15" customHeight="1" thickBot="1" x14ac:dyDescent="0.3">
      <c r="B8" s="292" t="s">
        <v>39</v>
      </c>
      <c r="C8" s="292" t="s">
        <v>10</v>
      </c>
      <c r="D8" s="292" t="s">
        <v>34</v>
      </c>
      <c r="E8" s="348" t="s">
        <v>11</v>
      </c>
      <c r="F8" s="292" t="s">
        <v>13</v>
      </c>
      <c r="G8" s="292" t="s">
        <v>14</v>
      </c>
      <c r="H8" s="345" t="s">
        <v>15</v>
      </c>
      <c r="I8" s="346"/>
      <c r="J8" s="346"/>
      <c r="K8" s="346"/>
      <c r="L8" s="346"/>
      <c r="M8" s="346"/>
      <c r="N8" s="346"/>
      <c r="O8" s="346"/>
      <c r="P8" s="346"/>
      <c r="Q8" s="346"/>
      <c r="R8" s="346"/>
      <c r="S8" s="346"/>
      <c r="T8" s="347"/>
    </row>
    <row r="9" spans="2:21" ht="43.7" customHeight="1" thickBot="1" x14ac:dyDescent="0.3">
      <c r="B9" s="344"/>
      <c r="C9" s="344"/>
      <c r="D9" s="344"/>
      <c r="E9" s="349"/>
      <c r="F9" s="344"/>
      <c r="G9" s="344"/>
      <c r="H9" s="9" t="s">
        <v>16</v>
      </c>
      <c r="I9" s="10" t="s">
        <v>17</v>
      </c>
      <c r="J9" s="11" t="s">
        <v>18</v>
      </c>
      <c r="K9" s="11" t="s">
        <v>19</v>
      </c>
      <c r="L9" s="11" t="s">
        <v>20</v>
      </c>
      <c r="M9" s="11" t="s">
        <v>21</v>
      </c>
      <c r="N9" s="11" t="s">
        <v>22</v>
      </c>
      <c r="O9" s="11" t="s">
        <v>23</v>
      </c>
      <c r="P9" s="11" t="s">
        <v>24</v>
      </c>
      <c r="Q9" s="11" t="s">
        <v>25</v>
      </c>
      <c r="R9" s="11" t="s">
        <v>26</v>
      </c>
      <c r="S9" s="11" t="s">
        <v>27</v>
      </c>
      <c r="T9" s="12" t="s">
        <v>28</v>
      </c>
    </row>
    <row r="10" spans="2:21" ht="15" customHeight="1" x14ac:dyDescent="0.25">
      <c r="B10" s="325" t="s">
        <v>29</v>
      </c>
      <c r="C10" s="325"/>
      <c r="D10" s="330" t="s">
        <v>35</v>
      </c>
      <c r="E10" s="331"/>
      <c r="F10" s="323"/>
      <c r="G10" s="319"/>
      <c r="H10" s="53" t="s">
        <v>36</v>
      </c>
      <c r="I10" s="50"/>
      <c r="J10" s="36"/>
      <c r="K10" s="36"/>
      <c r="L10" s="36"/>
      <c r="M10" s="36"/>
      <c r="N10" s="36"/>
      <c r="O10" s="36"/>
      <c r="P10" s="36"/>
      <c r="Q10" s="36"/>
      <c r="R10" s="36"/>
      <c r="S10" s="36"/>
      <c r="T10" s="37"/>
    </row>
    <row r="11" spans="2:21" x14ac:dyDescent="0.25">
      <c r="B11" s="326"/>
      <c r="C11" s="326"/>
      <c r="D11" s="329"/>
      <c r="E11" s="332"/>
      <c r="F11" s="324"/>
      <c r="G11" s="320"/>
      <c r="H11" s="54" t="s">
        <v>36</v>
      </c>
      <c r="I11" s="51"/>
      <c r="J11" s="13"/>
      <c r="K11" s="13"/>
      <c r="L11" s="13"/>
      <c r="M11" s="13"/>
      <c r="N11" s="13"/>
      <c r="O11" s="13"/>
      <c r="P11" s="13"/>
      <c r="Q11" s="13"/>
      <c r="R11" s="13"/>
      <c r="S11" s="13"/>
      <c r="T11" s="14"/>
    </row>
    <row r="12" spans="2:21" x14ac:dyDescent="0.25">
      <c r="B12" s="326"/>
      <c r="C12" s="328"/>
      <c r="D12" s="329"/>
      <c r="E12" s="327"/>
      <c r="F12" s="322"/>
      <c r="G12" s="321"/>
      <c r="H12" s="54" t="s">
        <v>36</v>
      </c>
      <c r="I12" s="51"/>
      <c r="J12" s="13"/>
      <c r="K12" s="13"/>
      <c r="L12" s="13"/>
      <c r="M12" s="13"/>
      <c r="N12" s="13"/>
      <c r="O12" s="13"/>
      <c r="P12" s="13"/>
      <c r="Q12" s="13"/>
      <c r="R12" s="13"/>
      <c r="S12" s="13"/>
      <c r="T12" s="14"/>
    </row>
    <row r="13" spans="2:21" x14ac:dyDescent="0.25">
      <c r="B13" s="326"/>
      <c r="C13" s="328"/>
      <c r="D13" s="329"/>
      <c r="E13" s="327"/>
      <c r="F13" s="322"/>
      <c r="G13" s="321"/>
      <c r="H13" s="54" t="s">
        <v>36</v>
      </c>
      <c r="I13" s="51"/>
      <c r="J13" s="13"/>
      <c r="K13" s="13"/>
      <c r="L13" s="13"/>
      <c r="M13" s="13"/>
      <c r="N13" s="13"/>
      <c r="O13" s="13"/>
      <c r="P13" s="13"/>
      <c r="Q13" s="13"/>
      <c r="R13" s="13"/>
      <c r="S13" s="13"/>
      <c r="T13" s="14"/>
    </row>
    <row r="14" spans="2:21" ht="15.75" thickBot="1" x14ac:dyDescent="0.3">
      <c r="B14" s="21"/>
      <c r="C14" s="22"/>
      <c r="D14" s="41"/>
      <c r="E14" s="40"/>
      <c r="F14" s="23"/>
      <c r="G14" s="49"/>
      <c r="H14" s="55" t="s">
        <v>36</v>
      </c>
      <c r="I14" s="52"/>
      <c r="J14" s="38"/>
      <c r="K14" s="38"/>
      <c r="L14" s="38"/>
      <c r="M14" s="38"/>
      <c r="N14" s="38"/>
      <c r="O14" s="38"/>
      <c r="P14" s="38"/>
      <c r="Q14" s="38"/>
      <c r="R14" s="38"/>
      <c r="S14" s="38"/>
      <c r="T14" s="39"/>
    </row>
    <row r="15" spans="2:21" ht="15.75" thickBot="1" x14ac:dyDescent="0.3">
      <c r="B15" s="316" t="s">
        <v>31</v>
      </c>
      <c r="C15" s="317"/>
      <c r="D15" s="318"/>
      <c r="E15" s="35">
        <f>SUM(E10:E14)</f>
        <v>0</v>
      </c>
      <c r="F15" s="57"/>
      <c r="G15" s="58"/>
      <c r="H15" s="59"/>
      <c r="I15" s="59"/>
      <c r="J15" s="59"/>
      <c r="K15" s="58"/>
      <c r="L15" s="59"/>
      <c r="M15" s="59"/>
      <c r="N15" s="59"/>
      <c r="O15" s="59"/>
      <c r="P15" s="59"/>
      <c r="Q15" s="59"/>
      <c r="R15" s="59"/>
      <c r="S15" s="59"/>
      <c r="T15" s="60"/>
    </row>
    <row r="16" spans="2:21" ht="15.75" thickBot="1" x14ac:dyDescent="0.3">
      <c r="B16" s="274" t="s">
        <v>32</v>
      </c>
      <c r="C16" s="275"/>
      <c r="D16" s="276"/>
      <c r="E16" s="15"/>
      <c r="F16" s="61"/>
      <c r="G16" s="32"/>
      <c r="H16" s="8"/>
      <c r="I16" s="8"/>
      <c r="J16" s="8"/>
      <c r="K16" s="32"/>
      <c r="L16" s="8"/>
      <c r="M16" s="8"/>
      <c r="N16" s="8"/>
      <c r="O16" s="8"/>
      <c r="P16" s="8"/>
      <c r="Q16" s="8"/>
      <c r="R16" s="8"/>
      <c r="S16" s="8"/>
      <c r="T16" s="62"/>
    </row>
    <row r="17" spans="2:20" ht="15.75" thickBot="1" x14ac:dyDescent="0.3">
      <c r="B17" s="274" t="s">
        <v>33</v>
      </c>
      <c r="C17" s="275"/>
      <c r="D17" s="276"/>
      <c r="E17" s="16">
        <f>+E16-E15</f>
        <v>0</v>
      </c>
      <c r="F17" s="63"/>
      <c r="G17" s="64"/>
      <c r="H17" s="65"/>
      <c r="I17" s="65"/>
      <c r="J17" s="65"/>
      <c r="K17" s="64"/>
      <c r="L17" s="65"/>
      <c r="M17" s="65"/>
      <c r="N17" s="65"/>
      <c r="O17" s="65"/>
      <c r="P17" s="65"/>
      <c r="Q17" s="65"/>
      <c r="R17" s="65"/>
      <c r="S17" s="65"/>
      <c r="T17" s="66"/>
    </row>
    <row r="18" spans="2:20" x14ac:dyDescent="0.25">
      <c r="B18" s="280" t="s">
        <v>40</v>
      </c>
      <c r="C18" s="281"/>
      <c r="D18" s="281"/>
      <c r="E18" s="281"/>
      <c r="F18" s="281"/>
      <c r="G18" s="281"/>
      <c r="H18" s="281"/>
      <c r="I18" s="281"/>
      <c r="J18" s="281"/>
      <c r="K18" s="281"/>
      <c r="L18" s="281"/>
      <c r="M18" s="281"/>
      <c r="N18" s="281"/>
      <c r="O18" s="281"/>
      <c r="P18" s="281"/>
      <c r="Q18" s="281"/>
      <c r="R18" s="281"/>
      <c r="S18" s="281"/>
      <c r="T18" s="282"/>
    </row>
    <row r="19" spans="2:20" x14ac:dyDescent="0.25">
      <c r="B19" s="283"/>
      <c r="C19" s="284"/>
      <c r="D19" s="284"/>
      <c r="E19" s="284"/>
      <c r="F19" s="284"/>
      <c r="G19" s="284"/>
      <c r="H19" s="284"/>
      <c r="I19" s="284"/>
      <c r="J19" s="284"/>
      <c r="K19" s="284"/>
      <c r="L19" s="284"/>
      <c r="M19" s="284"/>
      <c r="N19" s="284"/>
      <c r="O19" s="284"/>
      <c r="P19" s="284"/>
      <c r="Q19" s="284"/>
      <c r="R19" s="284"/>
      <c r="S19" s="284"/>
      <c r="T19" s="285"/>
    </row>
    <row r="20" spans="2:20" ht="15.75" thickBot="1" x14ac:dyDescent="0.3">
      <c r="B20" s="286"/>
      <c r="C20" s="287"/>
      <c r="D20" s="287"/>
      <c r="E20" s="287"/>
      <c r="F20" s="287"/>
      <c r="G20" s="287"/>
      <c r="H20" s="287"/>
      <c r="I20" s="287"/>
      <c r="J20" s="287"/>
      <c r="K20" s="287"/>
      <c r="L20" s="287"/>
      <c r="M20" s="287"/>
      <c r="N20" s="287"/>
      <c r="O20" s="287"/>
      <c r="P20" s="287"/>
      <c r="Q20" s="287"/>
      <c r="R20" s="287"/>
      <c r="S20" s="287"/>
      <c r="T20" s="288"/>
    </row>
    <row r="21" spans="2:20" x14ac:dyDescent="0.25">
      <c r="B21" s="18"/>
      <c r="C21" s="18"/>
      <c r="D21" s="18"/>
      <c r="E21" s="18"/>
    </row>
    <row r="22" spans="2:20" x14ac:dyDescent="0.25">
      <c r="B22" s="67" t="s">
        <v>41</v>
      </c>
    </row>
    <row r="23" spans="2:20" x14ac:dyDescent="0.25">
      <c r="F23" s="32"/>
      <c r="G23" s="32"/>
      <c r="K23" s="56"/>
      <c r="L23" s="8"/>
      <c r="M23" s="32"/>
      <c r="N23" s="32"/>
      <c r="O23" s="8"/>
      <c r="P23" s="8"/>
      <c r="Q23" s="8"/>
      <c r="R23" s="8"/>
    </row>
    <row r="24" spans="2:20" x14ac:dyDescent="0.25">
      <c r="K24" s="6"/>
      <c r="N24" s="7"/>
    </row>
  </sheetData>
  <mergeCells count="27">
    <mergeCell ref="B2:T4"/>
    <mergeCell ref="B5:T5"/>
    <mergeCell ref="B6:C6"/>
    <mergeCell ref="E6:T6"/>
    <mergeCell ref="G8:G9"/>
    <mergeCell ref="H8:T8"/>
    <mergeCell ref="F8:F9"/>
    <mergeCell ref="B8:B9"/>
    <mergeCell ref="C8:C9"/>
    <mergeCell ref="E8:E9"/>
    <mergeCell ref="D8:D9"/>
    <mergeCell ref="B18:T20"/>
    <mergeCell ref="B15:D15"/>
    <mergeCell ref="B16:D16"/>
    <mergeCell ref="B17:D17"/>
    <mergeCell ref="G10:G11"/>
    <mergeCell ref="G12:G13"/>
    <mergeCell ref="F12:F13"/>
    <mergeCell ref="F10:F11"/>
    <mergeCell ref="B10:B11"/>
    <mergeCell ref="C10:C11"/>
    <mergeCell ref="B12:B13"/>
    <mergeCell ref="E12:E13"/>
    <mergeCell ref="C12:C13"/>
    <mergeCell ref="D12:D13"/>
    <mergeCell ref="D10:D11"/>
    <mergeCell ref="E10:E11"/>
  </mergeCells>
  <dataValidations count="2">
    <dataValidation type="list" allowBlank="1" showInputMessage="1" showErrorMessage="1" sqref="D10:D13">
      <formula1>"Aseguramiento,Consultoria"</formula1>
    </dataValidation>
    <dataValidation type="list" allowBlank="1" showInputMessage="1" showErrorMessage="1" sqref="H10:H14">
      <formula1>"Sin Iniciar,Finalizada,En Proceso,"</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16</vt:i4>
      </vt:variant>
    </vt:vector>
  </HeadingPairs>
  <TitlesOfParts>
    <vt:vector size="22" baseType="lpstr">
      <vt:lpstr>Orientaciones Grales.</vt:lpstr>
      <vt:lpstr>Parámetros</vt:lpstr>
      <vt:lpstr>Priorización A</vt:lpstr>
      <vt:lpstr>Plan de trabajo 2022</vt:lpstr>
      <vt:lpstr>Procesos A Auditar Vs Recursos</vt:lpstr>
      <vt:lpstr>Seguimiento Programa Anual</vt:lpstr>
      <vt:lpstr>'Plan de trabajo 2022'!Área_de_impresión</vt:lpstr>
      <vt:lpstr>Ciclo_Rotación_Calif</vt:lpstr>
      <vt:lpstr>Ciclo_Rotación_Def</vt:lpstr>
      <vt:lpstr>Impacto_Obj_Est_Calif</vt:lpstr>
      <vt:lpstr>Impacto_Obj_Est_Def</vt:lpstr>
      <vt:lpstr>Impacto_Ppto_Calif</vt:lpstr>
      <vt:lpstr>Impacto_Ppto_Def</vt:lpstr>
      <vt:lpstr>Nivel_Criticidad</vt:lpstr>
      <vt:lpstr>Nivel_Directivo_Calif</vt:lpstr>
      <vt:lpstr>Nivel_Directivo_Def</vt:lpstr>
      <vt:lpstr>Nivel_Directivo_Def_PQR</vt:lpstr>
      <vt:lpstr>Result_Aud_Ant_Calif</vt:lpstr>
      <vt:lpstr>Result_Aud_Ant_Def</vt:lpstr>
      <vt:lpstr>Tiempo_Ult_Aud_Calif</vt:lpstr>
      <vt:lpstr>Tiempo_Ult_Aud_Def</vt:lpstr>
      <vt:lpstr>'Plan de trabajo 2022'!Títulos_a_imprimir</vt:lpstr>
    </vt:vector>
  </TitlesOfParts>
  <Company>Banco Popular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ARLEY GIRALDO ZAPATA</dc:creator>
  <cp:lastModifiedBy>Alex Alberto Rodríguez Cubides</cp:lastModifiedBy>
  <cp:lastPrinted>2021-09-17T13:51:50Z</cp:lastPrinted>
  <dcterms:created xsi:type="dcterms:W3CDTF">2014-03-13T13:58:02Z</dcterms:created>
  <dcterms:modified xsi:type="dcterms:W3CDTF">2022-02-03T16:17:00Z</dcterms:modified>
</cp:coreProperties>
</file>