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2022\Mapa de Riesgos\"/>
    </mc:Choice>
  </mc:AlternateContent>
  <bookViews>
    <workbookView xWindow="0" yWindow="0" windowWidth="20490" windowHeight="7350"/>
  </bookViews>
  <sheets>
    <sheet name="MAPA CORRUPCION" sheetId="1" r:id="rId1"/>
  </sheets>
  <externalReferences>
    <externalReference r:id="rId2"/>
    <externalReference r:id="rId3"/>
    <externalReference r:id="rId4"/>
    <externalReference r:id="rId5"/>
    <externalReference r:id="rId6"/>
    <externalReference r:id="rId7"/>
  </externalReferences>
  <definedNames>
    <definedName name="CONTROLG">'[1]Tabla Valoración controles'!$C$28:$C$41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53" i="1" l="1"/>
  <c r="T53" i="1"/>
  <c r="AE52" i="1"/>
  <c r="AD52" i="1" s="1"/>
  <c r="AA52" i="1"/>
  <c r="AC52" i="1" s="1"/>
  <c r="W52" i="1"/>
  <c r="T52" i="1"/>
  <c r="AE53" i="1" s="1"/>
  <c r="AD53" i="1" s="1"/>
  <c r="W51" i="1"/>
  <c r="T51" i="1"/>
  <c r="W50" i="1"/>
  <c r="T50" i="1"/>
  <c r="AE51" i="1" s="1"/>
  <c r="AD51" i="1" s="1"/>
  <c r="W49" i="1"/>
  <c r="T49" i="1"/>
  <c r="AE50" i="1" s="1"/>
  <c r="AD50" i="1" s="1"/>
  <c r="AE48" i="1"/>
  <c r="AD48" i="1" s="1"/>
  <c r="AA48" i="1"/>
  <c r="AC48" i="1" s="1"/>
  <c r="W48" i="1"/>
  <c r="T48" i="1"/>
  <c r="AE49" i="1" s="1"/>
  <c r="AD49" i="1" s="1"/>
  <c r="P48" i="1"/>
  <c r="K48" i="1"/>
  <c r="J48" i="1"/>
  <c r="Q48" i="1" s="1"/>
  <c r="D48" i="1"/>
  <c r="W47" i="1"/>
  <c r="T47" i="1"/>
  <c r="W46" i="1"/>
  <c r="T46" i="1"/>
  <c r="AE47" i="1" s="1"/>
  <c r="AD47" i="1" s="1"/>
  <c r="AE45" i="1"/>
  <c r="AD45" i="1"/>
  <c r="AA45" i="1"/>
  <c r="AC45" i="1" s="1"/>
  <c r="W45" i="1"/>
  <c r="T45" i="1"/>
  <c r="AE46" i="1" s="1"/>
  <c r="AD46" i="1" s="1"/>
  <c r="AE44" i="1"/>
  <c r="AD44" i="1" s="1"/>
  <c r="AA44" i="1"/>
  <c r="AC44" i="1" s="1"/>
  <c r="W44" i="1"/>
  <c r="T44" i="1"/>
  <c r="W43" i="1"/>
  <c r="T43" i="1"/>
  <c r="W42" i="1"/>
  <c r="T42" i="1"/>
  <c r="AE43" i="1" s="1"/>
  <c r="AD43" i="1" s="1"/>
  <c r="P42" i="1"/>
  <c r="K42" i="1"/>
  <c r="J42" i="1"/>
  <c r="Q42" i="1" s="1"/>
  <c r="D42" i="1"/>
  <c r="AE41" i="1"/>
  <c r="AD41" i="1" s="1"/>
  <c r="AA41" i="1"/>
  <c r="AC41" i="1" s="1"/>
  <c r="W41" i="1"/>
  <c r="T41" i="1"/>
  <c r="W40" i="1"/>
  <c r="T40" i="1"/>
  <c r="W39" i="1"/>
  <c r="T39" i="1"/>
  <c r="AE40" i="1" s="1"/>
  <c r="AD40" i="1" s="1"/>
  <c r="AE38" i="1"/>
  <c r="AD38" i="1"/>
  <c r="AA38" i="1"/>
  <c r="AC38" i="1" s="1"/>
  <c r="W38" i="1"/>
  <c r="T38" i="1"/>
  <c r="AE39" i="1" s="1"/>
  <c r="AD39" i="1" s="1"/>
  <c r="AE37" i="1"/>
  <c r="AD37" i="1" s="1"/>
  <c r="AA37" i="1"/>
  <c r="AC37" i="1" s="1"/>
  <c r="W37" i="1"/>
  <c r="T37" i="1"/>
  <c r="W36" i="1"/>
  <c r="T36" i="1"/>
  <c r="AE36" i="1" s="1"/>
  <c r="AD36" i="1" s="1"/>
  <c r="P36" i="1"/>
  <c r="J36" i="1"/>
  <c r="K36" i="1" s="1"/>
  <c r="D36" i="1"/>
  <c r="AE35" i="1"/>
  <c r="AD35" i="1"/>
  <c r="AA35" i="1"/>
  <c r="AC35" i="1" s="1"/>
  <c r="W35" i="1"/>
  <c r="T35" i="1"/>
  <c r="AE34" i="1"/>
  <c r="AD34" i="1" s="1"/>
  <c r="AA34" i="1"/>
  <c r="AC34" i="1" s="1"/>
  <c r="W34" i="1"/>
  <c r="T34" i="1"/>
  <c r="W33" i="1"/>
  <c r="T33" i="1"/>
  <c r="W32" i="1"/>
  <c r="T32" i="1"/>
  <c r="AE33" i="1" s="1"/>
  <c r="AD33" i="1" s="1"/>
  <c r="AE31" i="1"/>
  <c r="AD31" i="1"/>
  <c r="AA31" i="1"/>
  <c r="AC31" i="1" s="1"/>
  <c r="W31" i="1"/>
  <c r="T31" i="1"/>
  <c r="AE32" i="1" s="1"/>
  <c r="AD32" i="1" s="1"/>
  <c r="AE30" i="1"/>
  <c r="AD30" i="1" s="1"/>
  <c r="AA30" i="1"/>
  <c r="AC30" i="1" s="1"/>
  <c r="W30" i="1"/>
  <c r="T30" i="1"/>
  <c r="P30" i="1"/>
  <c r="J30" i="1"/>
  <c r="K30" i="1" s="1"/>
  <c r="D30" i="1"/>
  <c r="W29" i="1"/>
  <c r="T29" i="1"/>
  <c r="AE28" i="1"/>
  <c r="AD28" i="1"/>
  <c r="AA28" i="1"/>
  <c r="AC28" i="1" s="1"/>
  <c r="W28" i="1"/>
  <c r="T28" i="1"/>
  <c r="AE27" i="1"/>
  <c r="AD27" i="1" s="1"/>
  <c r="AA27" i="1"/>
  <c r="W27" i="1"/>
  <c r="T27" i="1"/>
  <c r="W26" i="1"/>
  <c r="T26" i="1"/>
  <c r="W25" i="1"/>
  <c r="T25" i="1"/>
  <c r="AE24" i="1"/>
  <c r="AD24" i="1"/>
  <c r="AA24" i="1"/>
  <c r="AC24" i="1" s="1"/>
  <c r="W24" i="1"/>
  <c r="T24" i="1"/>
  <c r="AE25" i="1" s="1"/>
  <c r="AD25" i="1" s="1"/>
  <c r="P24" i="1"/>
  <c r="K24" i="1"/>
  <c r="J24" i="1"/>
  <c r="Q24" i="1" s="1"/>
  <c r="D24" i="1"/>
  <c r="W23" i="1"/>
  <c r="T23" i="1"/>
  <c r="W22" i="1"/>
  <c r="T22" i="1"/>
  <c r="AE21" i="1"/>
  <c r="AD21" i="1"/>
  <c r="AA21" i="1"/>
  <c r="AC21" i="1" s="1"/>
  <c r="W21" i="1"/>
  <c r="T21" i="1"/>
  <c r="AE22" i="1" s="1"/>
  <c r="AD22" i="1" s="1"/>
  <c r="AE20" i="1"/>
  <c r="AD20" i="1" s="1"/>
  <c r="AA20" i="1"/>
  <c r="W20" i="1"/>
  <c r="T20" i="1"/>
  <c r="W19" i="1"/>
  <c r="T19" i="1"/>
  <c r="W18" i="1"/>
  <c r="T18" i="1"/>
  <c r="P18" i="1"/>
  <c r="K18" i="1"/>
  <c r="J18" i="1"/>
  <c r="Q18" i="1" s="1"/>
  <c r="D18" i="1"/>
  <c r="AE17" i="1"/>
  <c r="AD17" i="1" s="1"/>
  <c r="W17" i="1"/>
  <c r="T17" i="1"/>
  <c r="W16" i="1"/>
  <c r="T16" i="1"/>
  <c r="J16" i="1"/>
  <c r="AE15" i="1"/>
  <c r="AD15" i="1" s="1"/>
  <c r="W15" i="1"/>
  <c r="T15" i="1"/>
  <c r="W14" i="1"/>
  <c r="T14" i="1"/>
  <c r="N14" i="1"/>
  <c r="O14" i="1" s="1"/>
  <c r="P14" i="1" s="1"/>
  <c r="K14" i="1"/>
  <c r="J14" i="1"/>
  <c r="W13" i="1"/>
  <c r="T13" i="1"/>
  <c r="J13" i="1"/>
  <c r="D13" i="1"/>
  <c r="W12" i="1"/>
  <c r="T12" i="1"/>
  <c r="W11" i="1"/>
  <c r="T11" i="1"/>
  <c r="W10" i="1"/>
  <c r="T10" i="1"/>
  <c r="N10" i="1"/>
  <c r="O10" i="1" s="1"/>
  <c r="P10" i="1" s="1"/>
  <c r="AE10" i="1" s="1"/>
  <c r="K10" i="1"/>
  <c r="AA10" i="1" s="1"/>
  <c r="J10" i="1"/>
  <c r="Q10" i="1" s="1"/>
  <c r="W9" i="1"/>
  <c r="T9" i="1"/>
  <c r="W8" i="1"/>
  <c r="T8" i="1"/>
  <c r="W7" i="1"/>
  <c r="T7" i="1"/>
  <c r="W6" i="1"/>
  <c r="T6" i="1"/>
  <c r="N6" i="1"/>
  <c r="O6" i="1" s="1"/>
  <c r="P6" i="1" s="1"/>
  <c r="AE6" i="1" s="1"/>
  <c r="AD6" i="1" s="1"/>
  <c r="J6" i="1"/>
  <c r="K6" i="1" s="1"/>
  <c r="AA6" i="1" s="1"/>
  <c r="W5" i="1"/>
  <c r="T5" i="1"/>
  <c r="N5" i="1"/>
  <c r="O5" i="1" s="1"/>
  <c r="P5" i="1" s="1"/>
  <c r="J5" i="1"/>
  <c r="Q5" i="1" s="1"/>
  <c r="D5" i="1"/>
  <c r="N49" i="1"/>
  <c r="N29" i="1"/>
  <c r="N12" i="1"/>
  <c r="N35" i="1"/>
  <c r="N11" i="1"/>
  <c r="N37" i="1"/>
  <c r="N17" i="1"/>
  <c r="N40" i="1"/>
  <c r="N26" i="1"/>
  <c r="N34" i="1"/>
  <c r="N33" i="1"/>
  <c r="N32" i="1"/>
  <c r="N13" i="1"/>
  <c r="N46" i="1"/>
  <c r="N25" i="1"/>
  <c r="N52" i="1"/>
  <c r="N31" i="1"/>
  <c r="N51" i="1"/>
  <c r="N50" i="1"/>
  <c r="N21" i="1"/>
  <c r="N43" i="1"/>
  <c r="N39" i="1"/>
  <c r="N22" i="1"/>
  <c r="N45" i="1"/>
  <c r="N28" i="1"/>
  <c r="N44" i="1"/>
  <c r="N27" i="1"/>
  <c r="N47" i="1"/>
  <c r="N23" i="1"/>
  <c r="N53" i="1"/>
  <c r="N38" i="1"/>
  <c r="N41" i="1"/>
  <c r="N20" i="1"/>
  <c r="N19" i="1"/>
  <c r="O13" i="1" l="1"/>
  <c r="P13" i="1" s="1"/>
  <c r="AE13" i="1" s="1"/>
  <c r="AD13" i="1" s="1"/>
  <c r="AE5" i="1"/>
  <c r="AD5" i="1" s="1"/>
  <c r="AA7" i="1"/>
  <c r="AC10" i="1"/>
  <c r="AA11" i="1" s="1"/>
  <c r="AB10" i="1"/>
  <c r="AB6" i="1"/>
  <c r="AF6" i="1" s="1"/>
  <c r="AC6" i="1"/>
  <c r="AD10" i="1"/>
  <c r="AE11" i="1"/>
  <c r="AD11" i="1" s="1"/>
  <c r="Q6" i="1"/>
  <c r="AE7" i="1"/>
  <c r="AC20" i="1"/>
  <c r="AB20" i="1"/>
  <c r="AF20" i="1" s="1"/>
  <c r="AA5" i="1"/>
  <c r="AE12" i="1"/>
  <c r="AD12" i="1" s="1"/>
  <c r="K5" i="1"/>
  <c r="Q14" i="1"/>
  <c r="AE26" i="1"/>
  <c r="AD26" i="1" s="1"/>
  <c r="AA26" i="1"/>
  <c r="AE29" i="1"/>
  <c r="AD29" i="1" s="1"/>
  <c r="K13" i="1"/>
  <c r="AA13" i="1" s="1"/>
  <c r="AA14" i="1"/>
  <c r="AE19" i="1"/>
  <c r="AD19" i="1" s="1"/>
  <c r="AA19" i="1"/>
  <c r="AE18" i="1"/>
  <c r="AD18" i="1" s="1"/>
  <c r="AA18" i="1"/>
  <c r="AE23" i="1"/>
  <c r="AD23" i="1" s="1"/>
  <c r="AA23" i="1"/>
  <c r="AC27" i="1"/>
  <c r="AB27" i="1"/>
  <c r="AF27" i="1" s="1"/>
  <c r="Q36" i="1"/>
  <c r="AA51" i="1"/>
  <c r="Q30" i="1"/>
  <c r="AB30" i="1"/>
  <c r="AF30" i="1" s="1"/>
  <c r="AB34" i="1"/>
  <c r="AF34" i="1" s="1"/>
  <c r="AB37" i="1"/>
  <c r="AF37" i="1" s="1"/>
  <c r="AB41" i="1"/>
  <c r="AF41" i="1" s="1"/>
  <c r="AB44" i="1"/>
  <c r="AF44" i="1" s="1"/>
  <c r="AB21" i="1"/>
  <c r="AF21" i="1" s="1"/>
  <c r="AA22" i="1"/>
  <c r="AB24" i="1"/>
  <c r="AF24" i="1" s="1"/>
  <c r="AA25" i="1"/>
  <c r="AB28" i="1"/>
  <c r="AF28" i="1" s="1"/>
  <c r="AA29" i="1"/>
  <c r="AB31" i="1"/>
  <c r="AF31" i="1" s="1"/>
  <c r="AA32" i="1"/>
  <c r="AB35" i="1"/>
  <c r="AF35" i="1" s="1"/>
  <c r="AB38" i="1"/>
  <c r="AF38" i="1" s="1"/>
  <c r="AA39" i="1"/>
  <c r="AA42" i="1"/>
  <c r="AE42" i="1"/>
  <c r="AD42" i="1" s="1"/>
  <c r="AB45" i="1"/>
  <c r="AF45" i="1" s="1"/>
  <c r="AA46" i="1"/>
  <c r="AB48" i="1"/>
  <c r="AF48" i="1" s="1"/>
  <c r="AA49" i="1"/>
  <c r="AB52" i="1"/>
  <c r="AF52" i="1" s="1"/>
  <c r="AA53" i="1"/>
  <c r="K16" i="1"/>
  <c r="AA16" i="1" s="1"/>
  <c r="AA33" i="1"/>
  <c r="AA36" i="1"/>
  <c r="AA40" i="1"/>
  <c r="AA43" i="1"/>
  <c r="AA47" i="1"/>
  <c r="AA50" i="1"/>
  <c r="Q13" i="1" l="1"/>
  <c r="AB16" i="1"/>
  <c r="AC16" i="1"/>
  <c r="AA17" i="1" s="1"/>
  <c r="AC40" i="1"/>
  <c r="AB40" i="1"/>
  <c r="AF40" i="1" s="1"/>
  <c r="AC50" i="1"/>
  <c r="AB50" i="1"/>
  <c r="AF50" i="1" s="1"/>
  <c r="AC36" i="1"/>
  <c r="AB36" i="1"/>
  <c r="AF36" i="1" s="1"/>
  <c r="AB29" i="1"/>
  <c r="AF29" i="1" s="1"/>
  <c r="AC29" i="1"/>
  <c r="AB22" i="1"/>
  <c r="AF22" i="1" s="1"/>
  <c r="AC22" i="1"/>
  <c r="AB18" i="1"/>
  <c r="AF18" i="1" s="1"/>
  <c r="AC18" i="1"/>
  <c r="AC14" i="1"/>
  <c r="AA15" i="1" s="1"/>
  <c r="AB14" i="1"/>
  <c r="AC26" i="1"/>
  <c r="AB26" i="1"/>
  <c r="AF26" i="1" s="1"/>
  <c r="AC47" i="1"/>
  <c r="AB47" i="1"/>
  <c r="AF47" i="1" s="1"/>
  <c r="AB49" i="1"/>
  <c r="AF49" i="1" s="1"/>
  <c r="AC49" i="1"/>
  <c r="AC51" i="1"/>
  <c r="AB51" i="1"/>
  <c r="AF51" i="1" s="1"/>
  <c r="AC23" i="1"/>
  <c r="AB23" i="1"/>
  <c r="AF23" i="1" s="1"/>
  <c r="AC13" i="1"/>
  <c r="AB13" i="1"/>
  <c r="AF13" i="1" s="1"/>
  <c r="AE8" i="1"/>
  <c r="AD7" i="1"/>
  <c r="AB7" i="1"/>
  <c r="AC7" i="1"/>
  <c r="AA8" i="1" s="1"/>
  <c r="AC33" i="1"/>
  <c r="AB33" i="1"/>
  <c r="AF33" i="1" s="1"/>
  <c r="AC43" i="1"/>
  <c r="AB43" i="1"/>
  <c r="AF43" i="1" s="1"/>
  <c r="AB42" i="1"/>
  <c r="AF42" i="1" s="1"/>
  <c r="AC42" i="1"/>
  <c r="AB32" i="1"/>
  <c r="AF32" i="1" s="1"/>
  <c r="AC32" i="1"/>
  <c r="AB25" i="1"/>
  <c r="AF25" i="1" s="1"/>
  <c r="AC25" i="1"/>
  <c r="AC19" i="1"/>
  <c r="AB19" i="1"/>
  <c r="AF19" i="1" s="1"/>
  <c r="AB5" i="1"/>
  <c r="AF5" i="1" s="1"/>
  <c r="AC5" i="1"/>
  <c r="AF10" i="1"/>
  <c r="AB53" i="1"/>
  <c r="AF53" i="1" s="1"/>
  <c r="AC53" i="1"/>
  <c r="AB46" i="1"/>
  <c r="AF46" i="1" s="1"/>
  <c r="AC46" i="1"/>
  <c r="AB39" i="1"/>
  <c r="AF39" i="1" s="1"/>
  <c r="AC39" i="1"/>
  <c r="AC11" i="1"/>
  <c r="AA12" i="1" s="1"/>
  <c r="AB11" i="1"/>
  <c r="AF11" i="1" s="1"/>
  <c r="AB8" i="1" l="1"/>
  <c r="AC8" i="1"/>
  <c r="AA9" i="1" s="1"/>
  <c r="AF7" i="1"/>
  <c r="AC15" i="1"/>
  <c r="AB15" i="1"/>
  <c r="AF15" i="1" s="1"/>
  <c r="AB12" i="1"/>
  <c r="AF12" i="1" s="1"/>
  <c r="AC12" i="1"/>
  <c r="AC17" i="1"/>
  <c r="AB17" i="1"/>
  <c r="AF17" i="1" s="1"/>
  <c r="AD8" i="1"/>
  <c r="AE9" i="1"/>
  <c r="AD9" i="1" s="1"/>
  <c r="AB9" i="1" l="1"/>
  <c r="AF9" i="1" s="1"/>
  <c r="AC9" i="1"/>
  <c r="AF8" i="1"/>
  <c r="N30" i="1" l="1"/>
  <c r="N48" i="1"/>
  <c r="N36" i="1"/>
  <c r="N24" i="1"/>
  <c r="N42" i="1"/>
  <c r="N16" i="1"/>
  <c r="O16" i="1" s="1"/>
  <c r="N18" i="1"/>
  <c r="P16" i="1" l="1"/>
  <c r="Q16" i="1"/>
</calcChain>
</file>

<file path=xl/sharedStrings.xml><?xml version="1.0" encoding="utf-8"?>
<sst xmlns="http://schemas.openxmlformats.org/spreadsheetml/2006/main" count="201" uniqueCount="107">
  <si>
    <t>MAPA DE RIESGOS DE CORRUPCIÓN</t>
  </si>
  <si>
    <t>Identificación del riesgo</t>
  </si>
  <si>
    <t>Análisis del riesgo inherente</t>
  </si>
  <si>
    <t>Evaluación del riesgo - Valoración de los controles</t>
  </si>
  <si>
    <t>Evaluación del riesgo - Nivel del riesgo residual</t>
  </si>
  <si>
    <t>Plan de Acción</t>
  </si>
  <si>
    <t xml:space="preserve">Referencia </t>
  </si>
  <si>
    <t>Proceso</t>
  </si>
  <si>
    <t>Impacto</t>
  </si>
  <si>
    <t>Zona de criterio de corrupción</t>
  </si>
  <si>
    <t>Causa Inmediata</t>
  </si>
  <si>
    <t>Causa Raíz</t>
  </si>
  <si>
    <t>Descripción del Riesgo</t>
  </si>
  <si>
    <t>Clasificación del Riesgo</t>
  </si>
  <si>
    <t>Frecuencia con la cual el proceso realiza la actividad</t>
  </si>
  <si>
    <t>Probabilidad Inherente</t>
  </si>
  <si>
    <t>%</t>
  </si>
  <si>
    <t>Criterios de la probabilidad</t>
  </si>
  <si>
    <t>Criterios de impacto
(Económico y/o Reputacional)</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</si>
  <si>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</si>
  <si>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</si>
  <si>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</si>
  <si>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</si>
  <si>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</si>
  <si>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</si>
  <si>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</si>
  <si>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</si>
  <si>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</si>
  <si>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</si>
  <si>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Final</t>
  </si>
  <si>
    <t>Tratamiento</t>
  </si>
  <si>
    <t>Plan de Acción o Plan de Manejo</t>
  </si>
  <si>
    <t>Fecha Implementación</t>
  </si>
  <si>
    <t>Fecha Seguimiento</t>
  </si>
  <si>
    <t>Seguimiento</t>
  </si>
  <si>
    <t>Estado</t>
  </si>
  <si>
    <t>Tipo</t>
  </si>
  <si>
    <t>Implementación</t>
  </si>
  <si>
    <t>Calificación</t>
  </si>
  <si>
    <t>Documentación</t>
  </si>
  <si>
    <t>Frecuencia</t>
  </si>
  <si>
    <t>Evidencia</t>
  </si>
  <si>
    <t>Gestión de Talento Humano</t>
  </si>
  <si>
    <t>Económico y Reputacional</t>
  </si>
  <si>
    <t xml:space="preserve">Por revocatoria de nombramiento y sanciones disciplinarias </t>
  </si>
  <si>
    <t>Debido al incumplimiento en la verificación y  certificación de requisitos exigidos para el desempeño del empleo público</t>
  </si>
  <si>
    <t xml:space="preserve"> Posibilidad de
afectación económica y reputacional, por revocatoria de nombramiento y sanciones disciplinarias, debido al incumplimiento en la verificación y certificación de requisitos exigidos para el desempeño del empleo público</t>
  </si>
  <si>
    <t>Ejecucion y Administracion de procesos</t>
  </si>
  <si>
    <t>La actividad que conlleva el riesgo se ejecuta de 24 a 500 veces por año</t>
  </si>
  <si>
    <t xml:space="preserve">     El riesgo afecta la imagen de alguna área de la organización</t>
  </si>
  <si>
    <t>El(la) coordinador(a) del grupo interno de trabajo de gestión de talento humano: Expide certificación de cumplimiento de requisitos y verifica los antecedentes disciplinarios, policiales y fiscales, antes del nombramiento del aspirante en el cargo público
Periodicidad del control: Trimestral
Propósito del control: Asegurar el cumplimiento de los requisitos para el nombramiento en el cargo público  
Cómo se ejecuta el control: 
Consulta, imprime y archiva en la historia laboral, los certificados generados por las entidades de control y vigilancia, y Verifica el manual de funciones para el cargo en cuanto a formación y experiencia exigida, confrontando con los soportes aportados por el aspirante 
Qué pasa con las observaciones o desviaciones del control: En caso que el aspirante no cumpla con los requisitos o lo inhabiliten, se informa al Director(a) Administrativo(a) y Financiero(a) para continuar con el proceso de provisión del cargo con otros aspirantes
Evidencias o soportes de la ejecución del control: Certificado de cumplimiento de requisitos para el desempeño del cargo, y de antecedentes generados por los órganos de control</t>
  </si>
  <si>
    <t>Preventivo</t>
  </si>
  <si>
    <t>Manual</t>
  </si>
  <si>
    <t>Documentado</t>
  </si>
  <si>
    <t>Continua</t>
  </si>
  <si>
    <t>Con Registro</t>
  </si>
  <si>
    <t>Aceptar</t>
  </si>
  <si>
    <t>El(la) coordinador(a) del grupo interno de trabajo de gestión de talento humano: Aplica el proceso para la revocatoria de nombramiento e investigación disciplinaria 
Periodicidad del plan: Se desarrollará durante la vigencia: Anual
Propósito del plan: Prevenir el incmuplimiento de los requisitos y del manual de funciones para cargos públicos
Cómo se ejecuta el plan: Notifica por acto administrativo y comunicación de las acciones a las que haya lugar   
Qué pasa con las observaciones o desviaciones del plan: En caso de requerirse, el(la) responsable de atender los disciplinarios procederá de acuerdo con lo establecido en la normatividad  vigente 
Evidencias o soportes de la ejecución del plan: Comunicación, acto administrativo, entre otros</t>
  </si>
  <si>
    <t>Preparación y formulación de cooperación internacional</t>
  </si>
  <si>
    <t>Catastrófico</t>
  </si>
  <si>
    <t>Por una sanción de las autoridades disciplinarias, fiscales y/o penales competentes</t>
  </si>
  <si>
    <t>Ocasionado por la destinación indebida de los recursos asignados a contrapartida</t>
  </si>
  <si>
    <t>Posibildad de afectación económica y reputacional, por una sanción de las autoridades disciplinarias, fiscales y/o penales competentes, ocasionada por la destinación indebida de los recursos asignados a contrapartidas</t>
  </si>
  <si>
    <t>La actividad que conlleva el riesgo se ejecuta de 3 a 24 veces por año</t>
  </si>
  <si>
    <t xml:space="preserve">     El riesgo afecta la imagen de de la entidad con efecto publicitario sostenido a nivel de sector administrativo, nivel departamental o municipal</t>
  </si>
  <si>
    <t xml:space="preserve">El(la) coordinador(a) del grupo interno de trabajo de apoyos financieros de cooperación internacional: Revisa y ajusta, y el(la) profesional implementa el Manual para la asignación de recursos de Contrapartida Nacional
Periodicidad del control: Se realiza una vez al año
Propósito del control: Mantener actualizado el Manual para la Asignación de Recursos de Contrapartida Nacional para su cumplimiento según las lecciones aprendidas
Cómo se ejecuta el control: Revisa y ajusta el manual teniendo en cuenta las lecciones aprendidas en la vigencia anterior. Aprueba por el Comité de Contrapartidas. Socializa y publica en el aplicativo tecnológico de Brújula
Qué pasa con las observaciones o desviaciones del control: 
Revisan las recomendaciones, ajustan el Manual y se pone a consideración del Comité de Contrapartidas para aprobación, posterior socialización y publicación
Evidencias o soportes de la ejecución del control: Manual de contrapartidas actualizado y publicado en Brújula. Acta de aprobación por el Comité de Contrapartida. Correo electrónico o control de asistencia o publicación en Mi Agencia para la socialización
</t>
  </si>
  <si>
    <t>Reducir (mitigar)</t>
  </si>
  <si>
    <t>El(la) coordinador(a) del grupo interno de trabajo de apoyos financieros para la cooperación internacional: Hace seguimiento a la supervisión contractual de los convenios suscritos para proyectos con cofinanciación aprobada
Periodicidad del plan: Mensual
Propósito del plan: Que los supervisores desarrollen sus actividades de control técnica y financiera de manera oportuna, adecuada y pertinente
Cómo se ejecuta el plan: A través de reuniones y correos electrónicos
Qué pasa con las observaciones o desviaciones del plan: Genera un reporte a la Directora técnica coordinación interinstitucional de cooperación internacional 
6- Evidencias o soportes de la ejecución del plan: Control de asistencia, correo electrónico y/o memorando (en caso de presentar una observación o desviación)</t>
  </si>
  <si>
    <t xml:space="preserve">El(la) profesional especializado(a): Verifica el cumplimiento de todos los requisitos definidos en la ficha de evaluación del proyecto
Periodicidad del control: Se realiza de manera mensual hasta que culmine la fase de formulación de iniciativas
Propósito del control: Controla que las iniciativas radicadas cumplan con los criterios técnicos y financieros para su evaluación favorable
Cómo se ejecuta el control: Para la lidentificación de proyectos, se socializa el Manual de Contrapartida Nacional con las partes interesadas en presentar proyectos. Revisión del proyecto por parte del equipo técnico (enlace, abogado y profesional con conocimiento en finanzas). Se envía comunicación a los solicitantes con las observaciones y ajustes requeridos. El equipo técnico emite concepto técnico y evaluación del proyecto
Qué pasa con las observaciones o desviaciones del control: Informa al solicitante, se reciben documentos con los ajustes requeridos, y se realiza nueva revisión del proyecto 
Evidencias o soportes de la ejecución del control: Correo electrónico, oficio, formato de revisión de proyectos, formato de concepto técnico y calificación, firmados por el equipo técnico </t>
  </si>
  <si>
    <t xml:space="preserve">El Comité de Contrapartida Nacional aprueba la cofinanciación de los proyectos, que cumplan los requisitos establecidos
Periodicidad del control: Se realiza de manera mensual, una vez las iniciativas culminen la fase de formulación
Propósito del control : Controlar que las iniciativas que se presentan al Comité de Contrapartida cumplan el requisito de aprobación por la instancia competente para su confinanciación. 
2. Cómo se ejecuta el control: La Secretaría técnica del Comité de Contrapartida cita al Comité, presentando los proyectos cuyo concepto técnico sea favorable y con puntaje mayor o igual a 80 puntos. El enlace del proyecto realiza la presentación ante el Comité. El comité decide de manera unánime sobre cuales proyectos se cofinancian
Qué pasa con las observaciones o desviaciones del control: Las solicitudes son informadas a través de oficio sobre la no aprobación del proyecto, y se devuelven los documentos radicados. Si el Comité solicita ajustes al proyecto, se comunican al enlace del proyecto para informar a los proponentes y recibir los ajustes requeridos
Evidencias o soportes de la ejecución del control: Acta de comité de Contrapartida, oficio y correo electrónico
</t>
  </si>
  <si>
    <t>.</t>
  </si>
  <si>
    <t>El(la) profesional delegado(a) supervisa a los proyectos cofinanciados con recursos de contrapartida
Periodicidad del control: Mensual, una vez se firmen los Convenios y/o Contratos
Propósito del control: Verifica a través del seguimiento contractual que los ejecutores cumplan las obligaciones contractuales técnicamente y se destinen correctamente los recursos públicos
Cómo se ejecuta el control: El(la) supervisor(a) designado(a) para el proyecto revisa el estado en SECOP.  Verifica la aprobación de pólizas, y realiza acta de inicio en los casos que aplique. Realiza control y seguimiento a la ejecución del proyecto de acuerdo con lo establecido en el convenio y la normatividad vigente. Elabora informes mensuales de seguimiento. El(la) Director(a) técnico(a) y el(la) Asesor(a) responsable del proceso, realizan reuniones mensuales de control y seguimiento a la ejecución de los convenios hasta la liquidación 
Qué pasa con las observaciones o desviaciones del control: Se informa a la Dirección Admministrativa y Financiera sobre las posibles irregularidades e incumplimientos del convenio
6. Evidencias o soportes de la ejecución del control: Informe de supervisión,  SECOP II</t>
  </si>
  <si>
    <t>Gestión contractual</t>
  </si>
  <si>
    <t>Por sanción, multa o penalidad</t>
  </si>
  <si>
    <t>Ocasionada por la indebida supervisión de los contratos o convenios suscritos</t>
  </si>
  <si>
    <t xml:space="preserve">Por la posibilidad de afectación económica y reputacional, por sanción, multa o penalidad, ocasionada por la indebida supervisión de los contratos o convenios suscritos </t>
  </si>
  <si>
    <t xml:space="preserve">     El riesgo afecta la imagen de la entidad con algunos usuarios de relevancia frente al logro de los objetivos</t>
  </si>
  <si>
    <t>El(la) coordinador(a) del grupo interno de trabajo de gestión contractual: Gestiona la capacitación a los supervisores en normatividad y regulación interna, en cuanto a las funciones del supervisor de contratos o convenios
Periodicidad del control: Anual
Propósito del control: Prevenir la indebida supervisión de los contratos o convenios suscritos, acorde con la  normatividad y regulación interna, en cuanto a las funciones del supervisor, entre otros 
Cómo se ejecuta el control: Gestiona la capacitación a los supervisores de contratos y convenios sobre normatividad vigente y posibles riesgos y/o afectaciones en el ejercicio de la supervisión    
Qué pasa con las observaciones o desviaciones del control: Cuando aplique se realiza ajustes necesarios frente a los temas a capacitar y/o reprograma la capacitación   
Evidencias o soportes de la ejecución del control: Presentación, control de asistencia, invitación, entre otros</t>
  </si>
  <si>
    <t>El(la) ordenador(a) del gasto, el(la) director(a) general, los directores técnicos, y el(la)
coordinador(a) del grupo interno de trabajo de gestión contractual: Informa a la dirección general y comités institucionales que corresponda para la toma de decisiones
Periodicidad del plan: Anual
Propósito del plan: Prevenir la indebida supervisión de los contratos o convenios suscritos  
Cómo se ejecuta el plan: Presenta el avance y estado en la ejecución de los contratos y convenios. Así como, las novedades presentadas en  cumplimiento de la totalidad de las obligaciones para la toma de decisiones
Qué pasa con las observaciones o desviaciones del plan: Presenta concepto técnico y/o jurídico ante la dirección general y comités institucionales que corresponda para la toma de decisiones
Evidencias o soportes de la ejecución del plan: Acta de reunión, control de asistencia con temas propuestos y discutidos, entre otros</t>
  </si>
  <si>
    <t xml:space="preserve">El(la) coordinador(a) del grupo interno de trabajo de gestión contractual: Realiza la verificación del cargue de los informes de seguimiento de contratos y convenios en SECOP II para pagos en SIIF Nación
Periodicidad del control: Trimestral 
Propósito del control: Validar la gestión de cargue de los informes de seguimiento de contratos y convenios por parte de los supervisores  en SECOP II para aprobación de los pagos en SIIF Nación
Cómo se ejecuta el control: A partir de la revisión de la normatividad y regulación interna sobre las funciones de supervisión, el supervisor revisa la totalidad de la documentación inherente al contrato y convenio, genera las herramientas metodológicas para verificar el cumplimiento del objeto y la  totalidad de las obligaciones del contrato y convenio para los pagos en la plataforma establecida para tal fin
Qué pasa con las observaciones o desviaciones del control: Informa al jefe inmediato del supervisor del contrato o convenio para la toma de acciones correctivas frente a la situación presentada 
Evidencias o soportes de la ejecución del control: Base de datos generada en SIIF o información registrada en SECOP II </t>
  </si>
  <si>
    <t xml:space="preserve">El(la) ordenador(a) del gasto, el(la) director(a) general, los directores técnicos, y el(la)
coordinador(a) del grupo interno de trabajo de gestión contractual: Realiza seguimiento a la supervisión de contratos y convenios suscritos 
Periodicidad del control: Trimestral 
Propósito del control: Prevenir la posibilidad de afectación por sanción, multa o penalidad ocasionada por la indebida supervisión de los contratos o convenios suscritos 
Cómo se ejecuta el control: A través de reuniones con los supervisores se verifica el avance en la ejecución de los contratos y convenios para el cumplimiento de la totalidad de las obligaciones y la generación de análisis de recomendaciones cuando haya lugar acorde con lo evidenciado 
Qué pasa con las observaciones o desviaciones del control: Se analizan  las novedades presentadas en el ejercicio de la supervisón para tomar las medidas respectivas, escalando a la instancia correspondiente y evitar la la indebida supervisión de los contratos o convenios suscritos
Evidencias o soportes de la ejecución del control: Acta de reunión, ayuda de memoria, control de asistencia con temas propuestos y discutidos, comunicación, correo electrónico, entre otros   </t>
  </si>
  <si>
    <t xml:space="preserve">Administración de recursos de cooperación internacional no reembolsables y donaciones en especie </t>
  </si>
  <si>
    <t>por la Reclamación  del donante</t>
  </si>
  <si>
    <t>Debido a la ausencia en el seguimiento de la donación frente al beneficiario final.</t>
  </si>
  <si>
    <t>Posibilidad de afectación económica y reputacional, por la reclamación del donante, debido a la ausencia del seguimiento frente a la entrega final de la donación realizada por el donante</t>
  </si>
  <si>
    <t>El(la) profesional asignado(a) a desarrollar las actividades necesarias para la canalización de donaciones en especie: Verifica los documentos entregados por el donante (carta de intención y anexos) antes y durante el proceso, donde se indentifica la entidad  beneficiaria de la donación y se realiza la validación de los antecedentes y reconocimiento de bienes lícitos e ilícitos
Periocidad del control: Cada vez que llegue una donación 
Propósito del control: Prevenir la posibilidad de afectación a la Agencia por el ingreso de bienes ilícitos, y Grarantizar la entrega de los bienes a los beneficiarios finales definidos por voluntad del donante 
Cómo se ejecuta el control: A través de reuniones con los donantes y beneficiarios finales para hacer seguimiento en el proceso de la donación. De igual forma, a los seis (6) meses de entregados los bienes se les solicitará un informe ejecutivo con el impacto que ha generado la donación en la población específica 
Qué pasa con las observaciones o desviaciones del control: Se analizan  las novedades presentadas en el ejercicio de la supervisón para tomar las medidas respectivas, escalando a la instancia correspondiente y evitar la indebida supervisión de los contratos o convenios suscritos
Evidencias o soportes de la ejecución del control: Acta de reunión, acta de ingreso, acta de salida, ayuda de memoria, control de asistencia con temas propuestos y discutidos, comunicación, correo electrónico e informe de ejecución</t>
  </si>
  <si>
    <t xml:space="preserve">El(la) profesional asignado(a) a desarrollar las actividades necesarias para la canalización de donaciones en especie: Solicita al donante que, en cada comunicación enviada antes y durante el proceso de la canalización de la donación mencione claramente el nombre o razón social de la entidad beneficiaria de la donación con NIT y datos específicos como: Ciudad, Dirección, Teléfonos
Periodicidad del plan: Cada vez que llegue una donación 
Propósito del plan: Mítigar aún más la posibilidad de afectación a la Agencia por el ingreso de bienes ilícitos  
Qué pasa con las observaciones o desviaciones del plan: Teniendo en cuenta la experiencia del procedimiento de canalización de donaciones en especie, se analizan las novedades presentadas en el ejercicio de la supervisón para tomar las medidas respectivas
Evidencias o soportes de la ejecución del plan: Acta de reunión, acta de ingreso, acta de salida, ayuda de memoria, control de asistencia con temas propuestos y discutidos, comunicación, correo electrónico e informe de ejecución, comunicación
</t>
  </si>
  <si>
    <t>Gestión financiera</t>
  </si>
  <si>
    <t>Mayor</t>
  </si>
  <si>
    <t xml:space="preserve">Por la desviación de los recursos financieros consignados en las cuentas bancarias autorizadas para la Agencia </t>
  </si>
  <si>
    <t>Debido al incumplimiento en la aplicación del protocolo de seguridad y manejo cuentas autorizadas por el Ministerio de Hacienda</t>
  </si>
  <si>
    <t>Posibilidad de afectación económica y reputacional, por la desviación de los recursos financieros consignados en las cuentas bancarias autorizadas para la Agencia, debido al incumplimiento en la aplicación del protocolo de seguridad y manejo cuentas autorizadas por el Ministerio de Hacienda</t>
  </si>
  <si>
    <t>El(la) coordinador(a) del grupo interno de trabajo de gestión financiera: Valida el cumplimiento de los lineamientos establecidos (protocolo)
Periodicidad del control: Trimestral
Propósito del control: Prevenir la indebida actuación frente al manejo de los recursos depositados en las cuentas bancarias autorizadas 
Cómo se ejecuta el control: Cada vez que se realiza una transacción de pago con recursos depositados en las  cuentas bancarias autorizadas se debe cumplir con los lineamientos establecidos (protocolo)
Qué pasa con las observaciones o desviaciones del control: Cualquier solicitud a la entidad bancaria que implique cambios en la plataforma de pagos o que no se encuentre dentro del protocolo establecido, debe ser firmada por el representante legal de la Agencia
Evidencias o soportes de la ejecución del control: Protocolo, comprobante de pagos a través de la plataforma bancaria, solicitud de pago al banco, entre otros</t>
  </si>
  <si>
    <t>Moderado</t>
  </si>
  <si>
    <t>El(la) coordinador(a) del grupo interno de trabajo de gestión financiera: Revisa y actualiza el protocolo y procedimiento 
Periodicidad del plan: Anual
Propósito del plan: Actualiza los documentos para revenir la indebida actuación frente al manejo de los recursos depositados en las cuentas bancarias autorizadas 
Cómo se ejecuta el plan: Realiza la revisión del contenido de los documentos, solicita la actualización de estos en el aplicativo tecnológico de Brújula y socializa en los medios que considere necesarios  
Qué pasa con las observaciones o desviaciones del plan: En caso de requerirse ajuste en el contenido de dichos documentos; realiza el análisis respectivo, plantea los ajustes necesarios y presenta nueva propuesta de solicitud para actualizarlos 
Evidencias o soportes de la ejecución del plan: Protocolo y procedimiento actualizados, entre otros</t>
  </si>
  <si>
    <t>El(la) profesional con funciones de central de cuentas del proceso de gestión financiera: Realiza conciliaciones bancarias a corde con lo establecido en el procedimiento de elaboración de estados financieros 
Periodicidad del control: Trimestral
Propósito del control: Prevenir la indebida actuación frente al manejo de los recursos depositados en las cuentas bancarias autorizadas 
Cómo se ejecuta el control: Verifican los saldos de los extractos bancarios y de las cuentas contables y bancarias en el aplicativo SIIF Nación, identificando las diferencias si las hubiere para realizar los ajustes contables correspondientes 
Qué pasa con las observaciones o desviaciones del control: En caso de no realizarse la conciliación bancaria en los tiempos establecidos, el profesional especializado con funciones de contador de la Agencia identifica las razones de la no conciliación, por parte del reponsable de la función y procede a su realización
Evidencias o soportes de la ejecución del control: Formato de conciliación bancaria con soportes</t>
  </si>
  <si>
    <t>Identificación y priorización de cooperacion internacional</t>
  </si>
  <si>
    <t>Reputacional</t>
  </si>
  <si>
    <t>Por expedición de Constancia de Proyecto o Certificado de Utilidad Común para recursos que no corresponden a Ayuda Oficial al Desarrollo (AOD)</t>
  </si>
  <si>
    <t>Debido a debilidades en el proceso de validación de la información y los documentos soporte</t>
  </si>
  <si>
    <t>Posibilidad de afectación reputacional, por expedición de Constancias de registro de proyecto o Certificado de utilidad común para recursos que no corresponden a Ayuda Oficial al Desarrollo (AOD), debido a debilidades en el proceso de validación de la información y los documentos soporte</t>
  </si>
  <si>
    <t>Fraude Interno</t>
  </si>
  <si>
    <t>Los profesionales de la Dirección de gestión de demanda de cooperación internacional: Verificarán permanentemente la calidad de la información de los proyectos registrados en Ciclope por parte de las personas técnicas del equipo de trabajo de CUC, y Validarán que la información coincida con los soportes documentales, con el propósito de garantizar que la información registrada en el sistema de información y en los formatos de constancia de registro y CUC coincidan plenamente; el resultado de esta validación se registrará en la matriz de seguimiento a CUC que será consolidada bimestralmente como evidencia de la implementación del control
Periodicidad del control: Bimestral
Propósito del control: Garantizar que la información registrada en el sistema de información y en los formatos de constancia de registro y CUC coincidan plenamente
Cómo se ejecuta el control: Los profesionales validarán y constrastarán la información registrada en el sistema como paso previo a la generación de la constancia de registro o certificado de utilidad común
Qué pasa con las observaciones o desviaciones del control: Los profesionales deberan hacer las correcciones directamente en el sistema información y en la constancia de registro o el CUC según corresponda
Evidencias o soportes de la ejecución del control: Reporte de la validación en la matriz de seguimiento a CUC</t>
  </si>
  <si>
    <t>Los profesionales de la Dirección de gestión de demadna de cooperación internacional: Validaran con los cooperantes la vigencia de los proyectos de cooperación que sean objeto de solicitud de CUC en caso de tener dudas sobre el origen de los recursos de cooperación, con el propósito de confirmar la procedencia de los recursos y garantizar el registro de información confiable
Periodicidad del plan: Trimestral
Propósito del plan: Confirmar la procedencia de los recursos y garantizar el registro de información confiable
Cómo se ejecuta el plan: Se hará envio de correos electrónicos solicitando la confirmación de la vigencia de los documentos entregados por un usuario de CUC
Qué pasa con las observaciones o desviaciones del plan: En caso que el cooperante no de respuesta, se dará respuesta negativa al usuario explicando la situación
Evidencias o soportes de la ejecución del plan: Correo enviado a los cooperantes</t>
  </si>
  <si>
    <t>Las(los) coordinadores(ras) de los equipos de cooperación bilateral y multilateral: Validarán la información registrada en las constancias de registro de proyectos y los certificados de utilidad común contra la información registrada en el Sistema de Información CICLOPE antes de firmar estos documentos con el propósito de garantizar que la información sea confiable y corresponda con los soportes documentales existentes. Para esto deberán ingresar al sistema, verificar la información registrada y constrastarla con los datos que reportan la constancia de registro y/o el CUC, su aprobación quedará confirmada con la firma de estos documentos y será registrada en la matriz de seguimiento a CUC que se consolidará bimestralmente
Periodicidad del control: Trimestral
Propósito del control: Hacer una validación final de la información registrada en el sistema y la registrada en las constancias de proyectos y en los CUC
Cómo se ejecuta el control: Los(las) coordinadores(ras) deberán ingresar al sistema, verificar la información registrada y constrastarla con los datos que reportan la constancia de registro y/o el CUC, su aprobación quedará confirmada con la firma de estos documentos y será registrada en la matriz de seguimiento a CUC que se consolidará
Qué pasa con las observaciones o desviaciones del control: Por diferencias en la información o errores en su registro, los((las) coordinadorres(ras) rechazarán el documento y solicitarán su corrección
Evidencias o soportes de la ejecución del control: Matriz de seguimiento a CUC</t>
  </si>
  <si>
    <r>
      <rPr>
        <b/>
        <sz val="12"/>
        <color theme="9" tint="-0.249977111117893"/>
        <rFont val="Arial"/>
        <family val="2"/>
      </rPr>
      <t xml:space="preserve">*Nota: </t>
    </r>
    <r>
      <rPr>
        <sz val="12"/>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</si>
  <si>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Nota:  Este documento no se encuentra elaborado plenamente con criterios de accesibilidad web .  No obstante, se está trabajando para que la versión oficial cumpla al máximo con este requerimiento.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</si>
</sst>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b/>
      <sz val="12"/>
      <name val="Arial"/>
      <family val="2"/>
    </font>
    <font>
      <b/>
      <sz val="12"/>
      <color rgb="FF00B050"/>
      <name val="Arial"/>
      <family val="2"/>
    </font>
    <font>
      <sz val="12"/>
      <color rgb="FF00B050"/>
      <name val="Arial"/>
      <family val="2"/>
    </font>
    <font>
      <sz val="12"/>
      <name val="Arial"/>
      <family val="2"/>
    </font>
    <font>
      <sz val="12"/>
      <color rgb="FFFF0000"/>
      <name val="Arial"/>
      <family val="2"/>
    </font>
    <font>
      <b/>
      <sz val="12"/>
      <color rgb="FF00B0F0"/>
      <name val="Arial"/>
      <family val="2"/>
    </font>
    <font>
      <sz val="12"/>
      <color rgb="FF00B0F0"/>
      <name val="Arial"/>
      <family val="2"/>
    </font>
    <font>
      <b/>
      <sz val="12"/>
      <color theme="9" tint="-0.249977111117893"/>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ashed">
        <color theme="9" tint="-0.24994659260841701"/>
      </left>
      <right style="dashed">
        <color theme="9" tint="-0.24994659260841701"/>
      </right>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s>
  <cellStyleXfs count="2">
    <xf numFmtId="0" fontId="0" fillId="0" borderId="0"/>
    <xf numFmtId="9" fontId="1" fillId="0" borderId="0" applyFont="0" applyFill="0" applyBorder="0" applyAlignment="0" applyProtection="0"/>
  </cellStyleXfs>
  <cellXfs count="169">
    <xf numFmtId="0" fontId="0" fillId="0" borderId="0" xfId="0"/>
    <xf numFmtId="0" fontId="3" fillId="3" borderId="0" xfId="0" applyFont="1" applyFill="1" applyAlignment="1">
      <alignment horizontal="center" vertical="center"/>
    </xf>
    <xf numFmtId="0" fontId="3" fillId="2" borderId="0" xfId="0" applyFont="1" applyFill="1" applyAlignment="1">
      <alignment horizontal="center" vertical="center"/>
    </xf>
    <xf numFmtId="0" fontId="2" fillId="2" borderId="1" xfId="0" applyFont="1" applyFill="1" applyBorder="1" applyAlignment="1">
      <alignment vertical="center"/>
    </xf>
    <xf numFmtId="0" fontId="2" fillId="2" borderId="1" xfId="0" applyFont="1" applyFill="1" applyBorder="1" applyAlignment="1">
      <alignment horizontal="center" vertical="center" textRotation="90"/>
    </xf>
    <xf numFmtId="0" fontId="2" fillId="3" borderId="0" xfId="0" applyFont="1" applyFill="1" applyAlignment="1">
      <alignment horizontal="center" vertical="center"/>
    </xf>
    <xf numFmtId="0" fontId="2" fillId="2" borderId="0" xfId="0" applyFont="1" applyFill="1" applyAlignment="1">
      <alignment horizontal="center" vertical="center"/>
    </xf>
    <xf numFmtId="0" fontId="5"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hidden="1"/>
    </xf>
    <xf numFmtId="9" fontId="3" fillId="0" borderId="1" xfId="0" applyNumberFormat="1" applyFont="1" applyBorder="1" applyAlignment="1" applyProtection="1">
      <alignment horizontal="center" vertical="center" wrapText="1"/>
      <protection hidden="1"/>
    </xf>
    <xf numFmtId="9" fontId="3"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textRotation="90" wrapText="1"/>
      <protection locked="0"/>
    </xf>
    <xf numFmtId="9" fontId="3" fillId="0" borderId="1" xfId="0" applyNumberFormat="1" applyFont="1" applyBorder="1" applyAlignment="1" applyProtection="1">
      <alignment horizontal="center" vertical="center"/>
      <protection hidden="1"/>
    </xf>
    <xf numFmtId="164" fontId="3" fillId="0" borderId="1" xfId="1" applyNumberFormat="1" applyFont="1" applyBorder="1" applyAlignment="1">
      <alignment horizontal="center" vertical="center"/>
    </xf>
    <xf numFmtId="0" fontId="2" fillId="0" borderId="1" xfId="0" applyFont="1" applyFill="1" applyBorder="1" applyAlignment="1" applyProtection="1">
      <alignment horizontal="center" vertical="center" textRotation="90" wrapText="1"/>
      <protection hidden="1"/>
    </xf>
    <xf numFmtId="0" fontId="2" fillId="0" borderId="1" xfId="0" applyFont="1" applyBorder="1" applyAlignment="1" applyProtection="1">
      <alignment horizontal="center" vertical="center" textRotation="90"/>
      <protection hidden="1"/>
    </xf>
    <xf numFmtId="0" fontId="3" fillId="0" borderId="1" xfId="0" applyFont="1" applyBorder="1" applyAlignment="1" applyProtection="1">
      <alignment horizontal="center" vertical="center" textRotation="90" wrapText="1"/>
      <protection locked="0"/>
    </xf>
    <xf numFmtId="14" fontId="7" fillId="0" borderId="1" xfId="0" applyNumberFormat="1" applyFont="1" applyBorder="1" applyAlignment="1" applyProtection="1">
      <alignment horizontal="center" vertical="center"/>
      <protection locked="0"/>
    </xf>
    <xf numFmtId="0" fontId="3" fillId="3" borderId="0" xfId="0" applyFont="1" applyFill="1" applyAlignment="1">
      <alignment horizontal="center" vertical="center" wrapText="1"/>
    </xf>
    <xf numFmtId="0" fontId="3" fillId="0" borderId="0" xfId="0" applyFont="1" applyAlignment="1">
      <alignment horizontal="center" vertical="center"/>
    </xf>
    <xf numFmtId="9" fontId="3" fillId="0" borderId="5" xfId="0" applyNumberFormat="1" applyFont="1" applyBorder="1" applyAlignment="1" applyProtection="1">
      <alignment horizontal="center" vertical="center" wrapText="1"/>
      <protection hidden="1"/>
    </xf>
    <xf numFmtId="0" fontId="3" fillId="0" borderId="1" xfId="0" applyFont="1" applyBorder="1" applyAlignment="1" applyProtection="1">
      <alignment horizontal="center" vertical="center" textRotation="90"/>
      <protection locked="0"/>
    </xf>
    <xf numFmtId="0" fontId="8" fillId="3" borderId="0" xfId="0" applyFont="1" applyFill="1" applyAlignment="1">
      <alignment horizontal="center" vertical="center"/>
    </xf>
    <xf numFmtId="9" fontId="3" fillId="0" borderId="7" xfId="0" applyNumberFormat="1" applyFont="1" applyBorder="1" applyAlignment="1" applyProtection="1">
      <alignment horizontal="center" vertical="center" wrapText="1"/>
      <protection hidden="1"/>
    </xf>
    <xf numFmtId="9" fontId="3" fillId="0" borderId="6" xfId="0" applyNumberFormat="1" applyFont="1" applyBorder="1" applyAlignment="1" applyProtection="1">
      <alignment horizontal="center" vertical="center" wrapText="1"/>
      <protection hidden="1"/>
    </xf>
    <xf numFmtId="9" fontId="7" fillId="0" borderId="1" xfId="0" applyNumberFormat="1" applyFont="1" applyBorder="1" applyAlignment="1" applyProtection="1">
      <alignment horizontal="center" vertical="center" wrapText="1"/>
      <protection hidden="1"/>
    </xf>
    <xf numFmtId="0" fontId="7" fillId="0" borderId="1" xfId="0" applyFont="1" applyBorder="1" applyAlignment="1" applyProtection="1">
      <alignment horizontal="center" vertical="center"/>
    </xf>
    <xf numFmtId="0" fontId="7" fillId="0" borderId="1" xfId="0" applyFont="1" applyBorder="1" applyAlignment="1" applyProtection="1">
      <alignment horizontal="center" vertical="center" wrapText="1"/>
      <protection hidden="1"/>
    </xf>
    <xf numFmtId="164" fontId="7" fillId="0" borderId="1" xfId="1" applyNumberFormat="1" applyFont="1" applyBorder="1" applyAlignment="1">
      <alignment horizontal="center" vertical="center" wrapText="1"/>
    </xf>
    <xf numFmtId="0" fontId="4" fillId="0" borderId="1" xfId="0" applyFont="1" applyFill="1" applyBorder="1" applyAlignment="1" applyProtection="1">
      <alignment horizontal="center" vertical="center" textRotation="90" wrapText="1"/>
      <protection hidden="1"/>
    </xf>
    <xf numFmtId="0" fontId="4" fillId="0" borderId="1" xfId="0" applyFont="1" applyBorder="1" applyAlignment="1" applyProtection="1">
      <alignment horizontal="center" vertical="center" textRotation="90" wrapText="1"/>
      <protection hidden="1"/>
    </xf>
    <xf numFmtId="0" fontId="7" fillId="3" borderId="0" xfId="0" applyFont="1" applyFill="1" applyAlignment="1">
      <alignment horizontal="center" vertical="center"/>
    </xf>
    <xf numFmtId="0" fontId="8" fillId="3" borderId="0" xfId="0" applyFont="1" applyFill="1" applyAlignment="1">
      <alignment horizontal="right" vertical="center"/>
    </xf>
    <xf numFmtId="0" fontId="3" fillId="3" borderId="0" xfId="0" applyFont="1" applyFill="1" applyAlignment="1">
      <alignment horizontal="right" vertical="center"/>
    </xf>
    <xf numFmtId="0" fontId="5" fillId="3" borderId="1" xfId="0" applyFont="1" applyFill="1" applyBorder="1" applyAlignment="1" applyProtection="1">
      <alignment horizontal="center" vertical="center"/>
    </xf>
    <xf numFmtId="0" fontId="6" fillId="3" borderId="1" xfId="0" applyFont="1" applyFill="1" applyBorder="1" applyAlignment="1">
      <alignment horizontal="center" vertical="center" wrapText="1"/>
    </xf>
    <xf numFmtId="0" fontId="3" fillId="0" borderId="1" xfId="0" applyFont="1" applyBorder="1" applyAlignment="1" applyProtection="1">
      <alignment horizontal="center" vertical="center" wrapText="1"/>
      <protection hidden="1"/>
    </xf>
    <xf numFmtId="164" fontId="3" fillId="0" borderId="1" xfId="1" applyNumberFormat="1" applyFont="1" applyBorder="1" applyAlignment="1">
      <alignment horizontal="center" vertical="center" wrapText="1"/>
    </xf>
    <xf numFmtId="0" fontId="2" fillId="0" borderId="1" xfId="0" applyFont="1" applyBorder="1" applyAlignment="1" applyProtection="1">
      <alignment horizontal="center" vertical="center" textRotation="90" wrapText="1"/>
      <protection hidden="1"/>
    </xf>
    <xf numFmtId="14" fontId="3" fillId="0" borderId="1" xfId="0" applyNumberFormat="1" applyFont="1" applyBorder="1" applyAlignment="1" applyProtection="1">
      <alignment horizontal="center" vertical="center" wrapText="1"/>
      <protection locked="0"/>
    </xf>
    <xf numFmtId="9" fontId="7" fillId="0" borderId="1"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locked="0"/>
    </xf>
    <xf numFmtId="9" fontId="3" fillId="0" borderId="8" xfId="0" applyNumberFormat="1" applyFont="1" applyBorder="1" applyAlignment="1" applyProtection="1">
      <alignment horizontal="center" vertical="center" wrapText="1"/>
      <protection hidden="1"/>
    </xf>
    <xf numFmtId="0" fontId="3" fillId="0" borderId="9" xfId="0" applyFont="1" applyBorder="1" applyAlignment="1" applyProtection="1">
      <alignment horizontal="center" vertical="center"/>
    </xf>
    <xf numFmtId="0" fontId="3" fillId="0" borderId="9"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protection hidden="1"/>
    </xf>
    <xf numFmtId="0" fontId="3" fillId="0" borderId="9" xfId="0" applyFont="1" applyBorder="1" applyAlignment="1" applyProtection="1">
      <alignment horizontal="center" vertical="center" textRotation="90"/>
      <protection locked="0"/>
    </xf>
    <xf numFmtId="9" fontId="3" fillId="0" borderId="9" xfId="0" applyNumberFormat="1" applyFont="1" applyBorder="1" applyAlignment="1" applyProtection="1">
      <alignment horizontal="center" vertical="center"/>
      <protection hidden="1"/>
    </xf>
    <xf numFmtId="164" fontId="3" fillId="0" borderId="10" xfId="1" applyNumberFormat="1" applyFont="1" applyBorder="1" applyAlignment="1">
      <alignment horizontal="center" vertical="center"/>
    </xf>
    <xf numFmtId="0" fontId="2" fillId="0" borderId="10" xfId="0" applyFont="1" applyFill="1" applyBorder="1" applyAlignment="1" applyProtection="1">
      <alignment horizontal="center" vertical="center" textRotation="90" wrapText="1"/>
      <protection hidden="1"/>
    </xf>
    <xf numFmtId="9" fontId="3" fillId="0" borderId="11" xfId="0" applyNumberFormat="1" applyFont="1" applyBorder="1" applyAlignment="1" applyProtection="1">
      <alignment horizontal="center" vertical="center"/>
      <protection hidden="1"/>
    </xf>
    <xf numFmtId="0" fontId="2" fillId="0" borderId="10" xfId="0" applyFont="1" applyBorder="1" applyAlignment="1" applyProtection="1">
      <alignment horizontal="center" vertical="center" textRotation="90"/>
      <protection hidden="1"/>
    </xf>
    <xf numFmtId="0" fontId="3" fillId="0" borderId="11" xfId="0" applyFont="1" applyBorder="1" applyAlignment="1" applyProtection="1">
      <alignment horizontal="center" vertical="center" textRotation="90"/>
      <protection locked="0"/>
    </xf>
    <xf numFmtId="0" fontId="3" fillId="0" borderId="10" xfId="0" applyFont="1" applyBorder="1" applyAlignment="1" applyProtection="1">
      <alignment horizontal="center" vertical="center" wrapText="1"/>
      <protection locked="0"/>
    </xf>
    <xf numFmtId="14" fontId="3" fillId="0" borderId="10" xfId="0" applyNumberFormat="1"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Border="1" applyAlignment="1" applyProtection="1">
      <alignment horizontal="center" vertical="center"/>
      <protection hidden="1"/>
    </xf>
    <xf numFmtId="0" fontId="3" fillId="0" borderId="10" xfId="0" applyFont="1" applyBorder="1" applyAlignment="1" applyProtection="1">
      <alignment horizontal="center" vertical="center" textRotation="90"/>
      <protection locked="0"/>
    </xf>
    <xf numFmtId="9" fontId="3" fillId="0" borderId="10" xfId="0" applyNumberFormat="1" applyFont="1" applyBorder="1" applyAlignment="1" applyProtection="1">
      <alignment horizontal="center" vertical="center"/>
      <protection hidden="1"/>
    </xf>
    <xf numFmtId="0" fontId="3" fillId="0" borderId="10" xfId="0" applyFont="1" applyBorder="1" applyAlignment="1" applyProtection="1">
      <alignment horizontal="center" vertical="center"/>
      <protection locked="0"/>
    </xf>
    <xf numFmtId="9" fontId="3" fillId="0" borderId="9" xfId="0" applyNumberFormat="1" applyFont="1" applyBorder="1" applyAlignment="1" applyProtection="1">
      <alignment horizontal="center" vertical="center" wrapText="1"/>
      <protection hidden="1"/>
    </xf>
    <xf numFmtId="9" fontId="3" fillId="0" borderId="11" xfId="0" applyNumberFormat="1" applyFont="1" applyBorder="1" applyAlignment="1" applyProtection="1">
      <alignment horizontal="center" vertical="center" wrapText="1"/>
      <protection hidden="1"/>
    </xf>
    <xf numFmtId="0" fontId="2" fillId="0" borderId="10" xfId="0" applyFont="1" applyBorder="1" applyAlignment="1">
      <alignment horizontal="center" vertical="center"/>
    </xf>
    <xf numFmtId="0" fontId="3" fillId="0" borderId="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1" xfId="0" applyFont="1" applyFill="1" applyBorder="1" applyAlignment="1">
      <alignment vertical="center" textRotation="90"/>
    </xf>
    <xf numFmtId="0" fontId="4" fillId="2" borderId="5" xfId="0" applyFont="1" applyFill="1" applyBorder="1" applyAlignment="1">
      <alignment vertical="center" wrapText="1"/>
    </xf>
    <xf numFmtId="0" fontId="2" fillId="2" borderId="5" xfId="0" applyFont="1" applyFill="1" applyBorder="1"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vertical="center" textRotation="90" wrapText="1"/>
    </xf>
    <xf numFmtId="0" fontId="4" fillId="2" borderId="6" xfId="0" applyFont="1" applyFill="1" applyBorder="1" applyAlignment="1">
      <alignment vertical="center" wrapText="1"/>
    </xf>
    <xf numFmtId="0" fontId="2" fillId="2" borderId="6" xfId="0" applyFont="1" applyFill="1" applyBorder="1" applyAlignment="1">
      <alignmen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9" fontId="3" fillId="0" borderId="11" xfId="0" applyNumberFormat="1" applyFont="1" applyBorder="1" applyAlignment="1" applyProtection="1">
      <alignment horizontal="center" vertical="center" wrapText="1"/>
      <protection hidden="1"/>
    </xf>
    <xf numFmtId="9" fontId="3" fillId="0" borderId="8" xfId="0" applyNumberFormat="1" applyFont="1" applyBorder="1" applyAlignment="1" applyProtection="1">
      <alignment horizontal="center" vertical="center" wrapText="1"/>
      <protection hidden="1"/>
    </xf>
    <xf numFmtId="9" fontId="3" fillId="0" borderId="9" xfId="0" applyNumberFormat="1" applyFont="1" applyBorder="1" applyAlignment="1" applyProtection="1">
      <alignment horizontal="center" vertical="center" wrapText="1"/>
      <protection hidden="1"/>
    </xf>
    <xf numFmtId="9" fontId="3" fillId="0" borderId="11" xfId="0" applyNumberFormat="1" applyFont="1" applyBorder="1" applyAlignment="1" applyProtection="1">
      <alignment horizontal="center" vertical="center" wrapText="1"/>
      <protection locked="0"/>
    </xf>
    <xf numFmtId="9" fontId="3" fillId="0" borderId="8" xfId="0" applyNumberFormat="1" applyFont="1" applyBorder="1" applyAlignment="1" applyProtection="1">
      <alignment horizontal="center" vertical="center" wrapText="1"/>
      <protection locked="0"/>
    </xf>
    <xf numFmtId="9" fontId="3" fillId="0" borderId="9" xfId="0" applyNumberFormat="1" applyFont="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wrapText="1"/>
      <protection hidden="1"/>
    </xf>
    <xf numFmtId="0" fontId="2" fillId="0" borderId="9" xfId="0" applyFont="1" applyFill="1" applyBorder="1" applyAlignment="1" applyProtection="1">
      <alignment horizontal="center" vertical="center" wrapText="1"/>
      <protection hidden="1"/>
    </xf>
    <xf numFmtId="0" fontId="2" fillId="0" borderId="11"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0" borderId="11"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3" fillId="0" borderId="1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7" fillId="0" borderId="11"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wrapText="1"/>
      <protection locked="0"/>
    </xf>
    <xf numFmtId="9" fontId="3" fillId="0" borderId="5" xfId="0" applyNumberFormat="1" applyFont="1" applyBorder="1" applyAlignment="1" applyProtection="1">
      <alignment horizontal="center" vertical="center" wrapText="1"/>
      <protection locked="0"/>
    </xf>
    <xf numFmtId="9" fontId="3" fillId="0" borderId="6" xfId="0" applyNumberFormat="1" applyFont="1" applyBorder="1" applyAlignment="1" applyProtection="1">
      <alignment horizontal="center" vertical="center" wrapText="1"/>
      <protection locked="0"/>
    </xf>
    <xf numFmtId="9" fontId="3" fillId="0" borderId="1" xfId="0" applyNumberFormat="1" applyFont="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9" fontId="3" fillId="0" borderId="5" xfId="0" applyNumberFormat="1" applyFont="1" applyBorder="1" applyAlignment="1" applyProtection="1">
      <alignment horizontal="center" vertical="center" wrapText="1"/>
      <protection hidden="1"/>
    </xf>
    <xf numFmtId="9" fontId="3" fillId="0" borderId="6" xfId="0" applyNumberFormat="1" applyFont="1" applyBorder="1" applyAlignment="1" applyProtection="1">
      <alignment horizontal="center" vertical="center" wrapText="1"/>
      <protection hidden="1"/>
    </xf>
    <xf numFmtId="0" fontId="2" fillId="0" borderId="5"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xf>
    <xf numFmtId="0" fontId="2" fillId="0" borderId="1" xfId="0" applyFont="1" applyFill="1" applyBorder="1" applyAlignment="1" applyProtection="1">
      <alignment horizontal="center" vertical="center" wrapText="1"/>
      <protection hidden="1"/>
    </xf>
    <xf numFmtId="14" fontId="7" fillId="0" borderId="5" xfId="0" applyNumberFormat="1" applyFont="1" applyBorder="1" applyAlignment="1" applyProtection="1">
      <alignment horizontal="center" vertical="center"/>
      <protection locked="0"/>
    </xf>
    <xf numFmtId="14" fontId="7" fillId="0" borderId="7" xfId="0" applyNumberFormat="1" applyFont="1" applyBorder="1" applyAlignment="1" applyProtection="1">
      <alignment horizontal="center" vertical="center"/>
      <protection locked="0"/>
    </xf>
    <xf numFmtId="14" fontId="7" fillId="0" borderId="6" xfId="0" applyNumberFormat="1" applyFont="1" applyBorder="1" applyAlignment="1" applyProtection="1">
      <alignment horizontal="center" vertical="center"/>
      <protection locked="0"/>
    </xf>
    <xf numFmtId="9" fontId="7" fillId="0" borderId="5" xfId="0" applyNumberFormat="1" applyFont="1" applyBorder="1" applyAlignment="1" applyProtection="1">
      <alignment horizontal="center" vertical="center" wrapText="1"/>
      <protection locked="0"/>
    </xf>
    <xf numFmtId="9" fontId="7" fillId="0" borderId="7" xfId="0" applyNumberFormat="1" applyFont="1" applyBorder="1" applyAlignment="1" applyProtection="1">
      <alignment horizontal="center" vertical="center" wrapText="1"/>
      <protection locked="0"/>
    </xf>
    <xf numFmtId="9" fontId="7" fillId="0" borderId="6" xfId="0" applyNumberFormat="1" applyFont="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hidden="1"/>
    </xf>
    <xf numFmtId="9" fontId="7" fillId="0" borderId="1" xfId="0" applyNumberFormat="1" applyFont="1" applyBorder="1" applyAlignment="1" applyProtection="1">
      <alignment horizontal="center" vertical="center" wrapText="1"/>
      <protection hidden="1"/>
    </xf>
    <xf numFmtId="0" fontId="4" fillId="0" borderId="1" xfId="0" applyFont="1" applyBorder="1" applyAlignment="1" applyProtection="1">
      <alignment horizontal="center" vertical="center"/>
      <protection hidden="1"/>
    </xf>
    <xf numFmtId="0" fontId="7" fillId="0" borderId="7" xfId="0" applyFont="1" applyBorder="1" applyAlignment="1" applyProtection="1">
      <alignment horizontal="center" vertical="center" wrapText="1"/>
      <protection locked="0"/>
    </xf>
    <xf numFmtId="14" fontId="7" fillId="0" borderId="5" xfId="0" applyNumberFormat="1" applyFont="1" applyBorder="1" applyAlignment="1" applyProtection="1">
      <alignment horizontal="center" vertical="center" wrapText="1"/>
      <protection locked="0"/>
    </xf>
    <xf numFmtId="14" fontId="7" fillId="0" borderId="7" xfId="0" applyNumberFormat="1" applyFont="1" applyBorder="1" applyAlignment="1" applyProtection="1">
      <alignment horizontal="center" vertical="center" wrapText="1"/>
      <protection locked="0"/>
    </xf>
    <xf numFmtId="14" fontId="7" fillId="0" borderId="6"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9" fontId="7" fillId="0" borderId="5" xfId="0" applyNumberFormat="1" applyFont="1" applyBorder="1" applyAlignment="1" applyProtection="1">
      <alignment horizontal="center" vertical="center" wrapText="1"/>
      <protection hidden="1"/>
    </xf>
    <xf numFmtId="9" fontId="7" fillId="0" borderId="7" xfId="0" applyNumberFormat="1" applyFont="1" applyBorder="1" applyAlignment="1" applyProtection="1">
      <alignment horizontal="center" vertical="center" wrapText="1"/>
      <protection hidden="1"/>
    </xf>
    <xf numFmtId="9" fontId="7" fillId="0" borderId="6" xfId="0" applyNumberFormat="1" applyFont="1" applyBorder="1" applyAlignment="1" applyProtection="1">
      <alignment horizontal="center" vertical="center" wrapText="1"/>
      <protection hidden="1"/>
    </xf>
    <xf numFmtId="0" fontId="9" fillId="0" borderId="1" xfId="0" applyFont="1" applyBorder="1" applyAlignment="1" applyProtection="1">
      <alignment horizontal="center" vertical="center"/>
    </xf>
    <xf numFmtId="0" fontId="10" fillId="3" borderId="5"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3" fillId="0" borderId="7"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9" fontId="3" fillId="0" borderId="7" xfId="0" applyNumberFormat="1" applyFont="1" applyBorder="1" applyAlignment="1" applyProtection="1">
      <alignment horizontal="center" vertical="center" wrapText="1"/>
      <protection hidden="1"/>
    </xf>
    <xf numFmtId="9" fontId="3" fillId="0" borderId="7" xfId="0" applyNumberFormat="1" applyFont="1" applyBorder="1" applyAlignment="1" applyProtection="1">
      <alignment horizontal="center" vertical="center" wrapText="1"/>
      <protection locked="0"/>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2" fillId="0" borderId="8" xfId="0" applyFont="1" applyBorder="1" applyAlignment="1" applyProtection="1">
      <alignment horizontal="left" vertical="center"/>
    </xf>
  </cellXfs>
  <cellStyles count="2">
    <cellStyle name="Normal" xfId="0" builtinId="0"/>
    <cellStyle name="Porcentaje" xfId="1" builtinId="5"/>
  </cellStyles>
  <dxfs count="334">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0</xdr:row>
      <xdr:rowOff>129116</xdr:rowOff>
    </xdr:from>
    <xdr:to>
      <xdr:col>3</xdr:col>
      <xdr:colOff>384938</xdr:colOff>
      <xdr:row>0</xdr:row>
      <xdr:rowOff>544000</xdr:rowOff>
    </xdr:to>
    <xdr:pic>
      <xdr:nvPicPr>
        <xdr:cNvPr id="2" name="Imagen 2" descr="Logo de APC Colombiaes de origen" title="Logo de APC Colombia">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129116"/>
          <a:ext cx="2661413" cy="41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scargas\FORMATO%20DE%20RIESGO%20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ianabriceno\Downloads\MAPA%20DE%20RIESGOS%20DE%20CORRUPCIO&#769;N%20APC-COLOMBIA%20SEP-2021%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QUIPO20\Users\marialosada\Desktop\Descarga\Mapa%20de%20riesgos%20institucional%20V1%2031-01-2022%20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anabriceno\Downloads\Mapa%20de%20riesgos%20demanda%2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Descargas\FORMATO%20DE%20RIESGO%20-%20CORRUPCION%20GESTION%20FINAL%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Descargas\FORMATO%20DE%20RIESGO%20%20CORRUPCION%20GESTION%20Y%20SEG%20INF%20FINA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row>
      </sheetData>
      <sheetData sheetId="6">
        <row r="28">
          <cell r="C28" t="str">
            <v>POLITICAS DE SEGURIDAD</v>
          </cell>
        </row>
        <row r="29">
          <cell r="C29" t="str">
            <v>ASPECTOS ORGANIZATIVOS DE LA SEGURIDAD DE LA INFORMACION</v>
          </cell>
        </row>
        <row r="30">
          <cell r="C30" t="str">
            <v>SEGURIDAD LIGADA A LOS RECURSOS HUMANOS</v>
          </cell>
        </row>
        <row r="31">
          <cell r="C31" t="str">
            <v>GESTIÓN DE ACTIVOS.</v>
          </cell>
        </row>
        <row r="32">
          <cell r="C32" t="str">
            <v>CONTROL DE ACCESOS.</v>
          </cell>
        </row>
        <row r="33">
          <cell r="C33" t="str">
            <v>CIFRADO.</v>
          </cell>
        </row>
        <row r="34">
          <cell r="C34" t="str">
            <v>SEGURIDAD FÍSICA Y AMBIENTAL.</v>
          </cell>
        </row>
        <row r="35">
          <cell r="C35" t="str">
            <v>SEGURIDAD EN LA OPERATIVA.</v>
          </cell>
        </row>
        <row r="36">
          <cell r="C36" t="str">
            <v>SEGURIDAD EN LAS TELECOMUNICACIONES.</v>
          </cell>
        </row>
        <row r="37">
          <cell r="C37" t="str">
            <v>ADQUISICION DESARROLLO Y MANTENIMIENTO DE LOS SI</v>
          </cell>
        </row>
        <row r="38">
          <cell r="C38" t="str">
            <v>RELACIONES CON SUMINISTRADORES.</v>
          </cell>
        </row>
        <row r="39">
          <cell r="C39" t="str">
            <v>GESTIÓN DE INCIDENTES EN LA SEGURIDAD DE LA INFORMACIÓN.</v>
          </cell>
        </row>
        <row r="40">
          <cell r="C40" t="str">
            <v>ASPECTOS DE SEGURIDAD DE LA INFORMACION EN LA GESTIÓN DE LA CONTINUIDAD DEL NEGOCIO.</v>
          </cell>
        </row>
        <row r="41">
          <cell r="C41" t="str">
            <v>CUMPLIMIENTO.</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Hoja2"/>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row r="24">
          <cell r="F24" t="str">
            <v>Mayor</v>
          </cell>
        </row>
      </sheetData>
      <sheetData sheetId="5"/>
      <sheetData sheetId="6"/>
      <sheetData sheetId="7"/>
      <sheetData sheetId="8"/>
      <sheetData sheetId="9">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GESTION"/>
      <sheetName val="Hoja2"/>
      <sheetName val="MAPA CORRUPCION"/>
      <sheetName val="Preguntas Corrupció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row r="221">
          <cell r="B221" t="e">
            <v>#NAME?</v>
          </cell>
        </row>
        <row r="222">
          <cell r="B222" t="e">
            <v>#NAME?</v>
          </cell>
        </row>
        <row r="223">
          <cell r="B223" t="e">
            <v>#NAME?</v>
          </cell>
          <cell r="F223" t="str">
            <v>❌</v>
          </cell>
        </row>
      </sheetData>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GESTION"/>
      <sheetName val="Hoja2"/>
      <sheetName val="MAPA CORRUPCION"/>
      <sheetName val="Preguntas Corrupció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S56"/>
  <sheetViews>
    <sheetView tabSelected="1" topLeftCell="A16" zoomScaleNormal="100" workbookViewId="0">
      <selection activeCell="A18" sqref="A18"/>
    </sheetView>
  </sheetViews>
  <sheetFormatPr baseColWidth="10" defaultRowHeight="15.75" x14ac:dyDescent="0.25"/>
  <cols>
    <col min="1" max="1" width="4.7109375" style="74" customWidth="1"/>
    <col min="2" max="2" width="20.7109375" style="27" customWidth="1"/>
    <col min="3" max="4" width="15.7109375" style="27" customWidth="1"/>
    <col min="5" max="6" width="20.7109375" style="27" customWidth="1"/>
    <col min="7" max="7" width="30.7109375" style="27" customWidth="1"/>
    <col min="8" max="8" width="19" style="27" customWidth="1"/>
    <col min="9" max="10" width="12.7109375" style="27" customWidth="1"/>
    <col min="11" max="11" width="8.7109375" style="27" customWidth="1"/>
    <col min="12" max="12" width="18.5703125" style="27" customWidth="1"/>
    <col min="13" max="13" width="39.140625" style="27" customWidth="1"/>
    <col min="14" max="14" width="27.85546875" style="27" hidden="1" customWidth="1"/>
    <col min="15" max="15" width="12.85546875" style="27" customWidth="1"/>
    <col min="16" max="16" width="6.7109375" style="27" customWidth="1"/>
    <col min="17" max="17" width="12.7109375" style="27" customWidth="1"/>
    <col min="18" max="18" width="6.7109375" style="27" customWidth="1"/>
    <col min="19" max="19" width="40.7109375" style="27" customWidth="1"/>
    <col min="20" max="20" width="20.7109375" style="27" customWidth="1"/>
    <col min="21" max="26" width="6.7109375" style="27" customWidth="1"/>
    <col min="27" max="27" width="8.7109375" style="27" customWidth="1"/>
    <col min="28" max="33" width="6.7109375" style="27" customWidth="1"/>
    <col min="34" max="34" width="40.7109375" style="27" customWidth="1"/>
    <col min="35" max="36" width="12.7109375" style="27" customWidth="1"/>
    <col min="37" max="38" width="20.7109375" style="27" customWidth="1"/>
    <col min="39" max="39" width="4.140625" style="1" customWidth="1"/>
    <col min="40" max="40" width="19.85546875" style="1" customWidth="1"/>
    <col min="41" max="41" width="37.140625" style="1" customWidth="1"/>
    <col min="42" max="42" width="21.42578125" style="1" customWidth="1"/>
    <col min="43" max="70" width="11.42578125" style="1"/>
    <col min="71" max="16384" width="11.42578125" style="27"/>
  </cols>
  <sheetData>
    <row r="1" spans="1:71" s="2" customFormat="1" ht="50.25" customHeight="1" x14ac:dyDescent="0.25">
      <c r="A1" s="3"/>
      <c r="B1" s="3"/>
      <c r="C1" s="3"/>
      <c r="D1" s="3"/>
      <c r="E1" s="3" t="s">
        <v>0</v>
      </c>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1:71" s="2" customFormat="1" ht="15.75" customHeight="1" x14ac:dyDescent="0.25">
      <c r="A2" s="75" t="s">
        <v>1</v>
      </c>
      <c r="B2" s="76"/>
      <c r="C2" s="76"/>
      <c r="D2" s="76"/>
      <c r="E2" s="76"/>
      <c r="F2" s="76"/>
      <c r="G2" s="76"/>
      <c r="H2" s="76"/>
      <c r="I2" s="77"/>
      <c r="J2" s="75" t="s">
        <v>2</v>
      </c>
      <c r="K2" s="76"/>
      <c r="L2" s="76"/>
      <c r="M2" s="76"/>
      <c r="N2" s="77"/>
      <c r="O2" s="3"/>
      <c r="P2" s="3"/>
      <c r="Q2" s="3"/>
      <c r="R2" s="3" t="s">
        <v>3</v>
      </c>
      <c r="S2" s="3"/>
      <c r="T2" s="3"/>
      <c r="U2" s="3"/>
      <c r="V2" s="3"/>
      <c r="W2" s="3"/>
      <c r="X2" s="3"/>
      <c r="Y2" s="3"/>
      <c r="Z2" s="3"/>
      <c r="AA2" s="3" t="s">
        <v>4</v>
      </c>
      <c r="AB2" s="3"/>
      <c r="AC2" s="3"/>
      <c r="AD2" s="3"/>
      <c r="AE2" s="3"/>
      <c r="AF2" s="3"/>
      <c r="AG2" s="3"/>
      <c r="AH2" s="3" t="s">
        <v>5</v>
      </c>
      <c r="AI2" s="3"/>
      <c r="AJ2" s="3"/>
      <c r="AK2" s="3"/>
      <c r="AL2" s="3"/>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1" s="2" customFormat="1" ht="16.5" customHeight="1" x14ac:dyDescent="0.25">
      <c r="A3" s="78" t="s">
        <v>6</v>
      </c>
      <c r="B3" s="79" t="s">
        <v>7</v>
      </c>
      <c r="C3" s="3" t="s">
        <v>8</v>
      </c>
      <c r="D3" s="80" t="s">
        <v>9</v>
      </c>
      <c r="E3" s="81" t="s">
        <v>10</v>
      </c>
      <c r="F3" s="81" t="s">
        <v>11</v>
      </c>
      <c r="G3" s="3" t="s">
        <v>12</v>
      </c>
      <c r="H3" s="81" t="s">
        <v>13</v>
      </c>
      <c r="I3" s="81" t="s">
        <v>14</v>
      </c>
      <c r="J3" s="81" t="s">
        <v>15</v>
      </c>
      <c r="K3" s="3" t="s">
        <v>16</v>
      </c>
      <c r="L3" s="80" t="s">
        <v>17</v>
      </c>
      <c r="M3" s="81" t="s">
        <v>18</v>
      </c>
      <c r="N3" s="81" t="s">
        <v>19</v>
      </c>
      <c r="O3" s="81" t="s">
        <v>20</v>
      </c>
      <c r="P3" s="3" t="s">
        <v>16</v>
      </c>
      <c r="Q3" s="81" t="s">
        <v>21</v>
      </c>
      <c r="R3" s="82" t="s">
        <v>22</v>
      </c>
      <c r="S3" s="81" t="s">
        <v>23</v>
      </c>
      <c r="T3" s="81" t="s">
        <v>24</v>
      </c>
      <c r="U3" s="81" t="s">
        <v>25</v>
      </c>
      <c r="V3" s="81"/>
      <c r="W3" s="81"/>
      <c r="X3" s="81"/>
      <c r="Y3" s="81"/>
      <c r="Z3" s="81"/>
      <c r="AA3" s="82" t="s">
        <v>26</v>
      </c>
      <c r="AB3" s="82" t="s">
        <v>27</v>
      </c>
      <c r="AC3" s="82" t="s">
        <v>16</v>
      </c>
      <c r="AD3" s="82" t="s">
        <v>28</v>
      </c>
      <c r="AE3" s="82" t="s">
        <v>16</v>
      </c>
      <c r="AF3" s="82" t="s">
        <v>29</v>
      </c>
      <c r="AG3" s="82" t="s">
        <v>30</v>
      </c>
      <c r="AH3" s="81" t="s">
        <v>31</v>
      </c>
      <c r="AI3" s="81" t="s">
        <v>32</v>
      </c>
      <c r="AJ3" s="81" t="s">
        <v>33</v>
      </c>
      <c r="AK3" s="81" t="s">
        <v>34</v>
      </c>
      <c r="AL3" s="81" t="s">
        <v>35</v>
      </c>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1" s="6" customFormat="1" ht="111.75" customHeight="1" x14ac:dyDescent="0.25">
      <c r="A4" s="78"/>
      <c r="B4" s="83"/>
      <c r="C4" s="3"/>
      <c r="D4" s="84"/>
      <c r="E4" s="81"/>
      <c r="F4" s="81"/>
      <c r="G4" s="3"/>
      <c r="H4" s="81"/>
      <c r="I4" s="81"/>
      <c r="J4" s="81"/>
      <c r="K4" s="3"/>
      <c r="L4" s="84"/>
      <c r="M4" s="81"/>
      <c r="N4" s="81"/>
      <c r="O4" s="3"/>
      <c r="P4" s="3"/>
      <c r="Q4" s="81"/>
      <c r="R4" s="82"/>
      <c r="S4" s="81"/>
      <c r="T4" s="81"/>
      <c r="U4" s="4" t="s">
        <v>36</v>
      </c>
      <c r="V4" s="4" t="s">
        <v>37</v>
      </c>
      <c r="W4" s="4" t="s">
        <v>38</v>
      </c>
      <c r="X4" s="4" t="s">
        <v>39</v>
      </c>
      <c r="Y4" s="4" t="s">
        <v>40</v>
      </c>
      <c r="Z4" s="4" t="s">
        <v>41</v>
      </c>
      <c r="AA4" s="82"/>
      <c r="AB4" s="82"/>
      <c r="AC4" s="82"/>
      <c r="AD4" s="82"/>
      <c r="AE4" s="82"/>
      <c r="AF4" s="82"/>
      <c r="AG4" s="82"/>
      <c r="AH4" s="81"/>
      <c r="AI4" s="81"/>
      <c r="AJ4" s="81"/>
      <c r="AK4" s="81"/>
      <c r="AL4" s="81"/>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row>
    <row r="5" spans="1:71" ht="99.75" customHeight="1" x14ac:dyDescent="0.25">
      <c r="A5" s="7">
        <v>1</v>
      </c>
      <c r="B5" s="8" t="s">
        <v>42</v>
      </c>
      <c r="C5" s="9" t="s">
        <v>43</v>
      </c>
      <c r="D5" s="10" t="str">
        <f>'[2]PREGUNTAS DE CORRUPCION'!F24</f>
        <v>Mayor</v>
      </c>
      <c r="E5" s="9" t="s">
        <v>44</v>
      </c>
      <c r="F5" s="9" t="s">
        <v>45</v>
      </c>
      <c r="G5" s="9" t="s">
        <v>46</v>
      </c>
      <c r="H5" s="11" t="s">
        <v>47</v>
      </c>
      <c r="I5" s="12">
        <v>37</v>
      </c>
      <c r="J5" s="13" t="str">
        <f>IF(I5&lt;=0,"",IF(I5&lt;=2,"Muy Baja",IF(I5&lt;=24,"Baja",IF(I5&lt;=500,"Media",IF(I5&lt;=5000,"Alta","Muy Alta")))))</f>
        <v>Media</v>
      </c>
      <c r="K5" s="14">
        <f>IF(J5="","",IF(J5="Muy Baja",0.2,IF(J5="Baja",0.4,IF(J5="Media",0.6,IF(J5="Alta",0.8,IF(J5="Muy Alta",1,))))))</f>
        <v>0.6</v>
      </c>
      <c r="L5" s="14" t="s">
        <v>48</v>
      </c>
      <c r="M5" s="15" t="s">
        <v>49</v>
      </c>
      <c r="N5" s="14" t="str">
        <f>IF(NOT(ISERROR(MATCH(M5,'[2]Tabla Impacto'!$B$221:$B$223,0))),'[2]Tabla Impacto'!$F$223&amp;"Por favor no seleccionar los criterios de impacto(Afectación Económica o presupuestal y Pérdida Reputacional)",M5)</f>
        <v xml:space="preserve">     El riesgo afecta la imagen de alguna área de la organización</v>
      </c>
      <c r="O5" s="13" t="str">
        <f>IF(OR(N5='[2]Tabla Impacto'!$C$11,N5='[2]Tabla Impacto'!$D$11),"Leve",IF(OR(N5='[2]Tabla Impacto'!$C$12,N5='[2]Tabla Impacto'!$D$12),"Menor",IF(OR(N5='[2]Tabla Impacto'!$C$13,N5='[2]Tabla Impacto'!$D$13),"Moderado",IF(OR(N5='[2]Tabla Impacto'!$C$14,N5='[2]Tabla Impacto'!$D$14),"Mayor",IF(OR(N5='[2]Tabla Impacto'!$C$15,N5='[2]Tabla Impacto'!$D$15),"Catastrófico","")))))</f>
        <v>Leve</v>
      </c>
      <c r="P5" s="14">
        <f>IF(O5="","",IF(O5="Leve",0.2,IF(O5="Menor",0.4,IF(O5="Moderado",0.6,IF(O5="Mayor",0.8,IF(O5="Catastrófico",1,))))))</f>
        <v>0.2</v>
      </c>
      <c r="Q5" s="16" t="str">
        <f>IF(OR(AND(J5="Muy Baja",O5="Leve"),AND(J5="Muy Baja",O5="Menor"),AND(J5="Baja",O5="Leve")),"Bajo",IF(OR(AND(J5="Muy baja",O5="Moderado"),AND(J5="Baja",O5="Menor"),AND(J5="Baja",O5="Moderado"),AND(J5="Media",O5="Leve"),AND(J5="Media",O5="Menor"),AND(J5="Media",O5="Moderado"),AND(J5="Alta",O5="Leve"),AND(J5="Alta",O5="Menor")),"Moderado",IF(OR(AND(J5="Muy Baja",O5="Mayor"),AND(J5="Baja",O5="Mayor"),AND(J5="Media",O5="Mayor"),AND(J5="Alta",O5="Moderado"),AND(J5="Alta",O5="Mayor"),AND(J5="Muy Alta",O5="Leve"),AND(J5="Muy Alta",O5="Menor"),AND(J5="Muy Alta",O5="Moderado"),AND(J5="Muy Alta",O5="Mayor")),"Alto",IF(OR(AND(J5="Muy Baja",O5="Catastrófico"),AND(J5="Baja",O5="Catastrófico"),AND(J5="Media",O5="Catastrófico"),AND(J5="Alta",O5="Catastrófico"),AND(J5="Muy Alta",O5="Catastrófico")),"Extremo",""))))</f>
        <v>Moderado</v>
      </c>
      <c r="R5" s="17">
        <v>1</v>
      </c>
      <c r="S5" s="9" t="s">
        <v>50</v>
      </c>
      <c r="T5" s="18" t="str">
        <f>IF(OR(U5="Preventivo",U5="Detectivo"),"Probabilidad",IF(U5="Correctivo","Impacto",""))</f>
        <v>Probabilidad</v>
      </c>
      <c r="U5" s="19" t="s">
        <v>51</v>
      </c>
      <c r="V5" s="19" t="s">
        <v>52</v>
      </c>
      <c r="W5" s="20" t="str">
        <f>IF(AND(U5="Preventivo",V5="Automático"),"50%",IF(AND(U5="Preventivo",V5="Manual"),"40%",IF(AND(U5="Detectivo",V5="Automático"),"40%",IF(AND(U5="Detectivo",V5="Manual"),"30%",IF(AND(U5="Correctivo",V5="Automático"),"35%",IF(AND(U5="Correctivo",V5="Manual"),"25%",""))))))</f>
        <v>40%</v>
      </c>
      <c r="X5" s="19" t="s">
        <v>53</v>
      </c>
      <c r="Y5" s="19" t="s">
        <v>54</v>
      </c>
      <c r="Z5" s="19" t="s">
        <v>55</v>
      </c>
      <c r="AA5" s="21">
        <f>IFERROR(IF(T5="Probabilidad",(K5-(+K5*W5)),IF(T5="Impacto",K5,"")),"")</f>
        <v>0.36</v>
      </c>
      <c r="AB5" s="22" t="str">
        <f>IFERROR(IF(AA5="","",IF(AA5&lt;=0.2,"Muy Baja",IF(AA5&lt;=0.4,"Baja",IF(AA5&lt;=0.6,"Media",IF(AA5&lt;=0.8,"Alta","Muy Alta"))))),"")</f>
        <v>Baja</v>
      </c>
      <c r="AC5" s="20">
        <f>+AA5</f>
        <v>0.36</v>
      </c>
      <c r="AD5" s="22" t="str">
        <f>IFERROR(IF(AE5="","",IF(AE5&lt;=0.2,"Leve",IF(AE5&lt;=0.4,"Menor",IF(AE5&lt;=0.6,"Moderado",IF(AE5&lt;=0.8,"Mayor","Catastrófico"))))),"")</f>
        <v>Leve</v>
      </c>
      <c r="AE5" s="20">
        <f>IFERROR(IF(T5="Impacto",(P5-(+P5*W5)),IF(T5="Probabilidad",P5,"")),"")</f>
        <v>0.2</v>
      </c>
      <c r="AF5" s="23" t="str">
        <f>IFERROR(IF(OR(AND(AB5="Muy Baja",AD5="Leve"),AND(AB5="Muy Baja",AD5="Menor"),AND(AB5="Baja",AD5="Leve")),"Bajo",IF(OR(AND(AB5="Muy baja",AD5="Moderado"),AND(AB5="Baja",AD5="Menor"),AND(AB5="Baja",AD5="Moderado"),AND(AB5="Media",AD5="Leve"),AND(AB5="Media",AD5="Menor"),AND(AB5="Media",AD5="Moderado"),AND(AB5="Alta",AD5="Leve"),AND(AB5="Alta",AD5="Menor")),"Moderado",IF(OR(AND(AB5="Muy Baja",AD5="Mayor"),AND(AB5="Baja",AD5="Mayor"),AND(AB5="Media",AD5="Mayor"),AND(AB5="Alta",AD5="Moderado"),AND(AB5="Alta",AD5="Mayor"),AND(AB5="Muy Alta",AD5="Leve"),AND(AB5="Muy Alta",AD5="Menor"),AND(AB5="Muy Alta",AD5="Moderado"),AND(AB5="Muy Alta",AD5="Mayor")),"Alto",IF(OR(AND(AB5="Muy Baja",AD5="Catastrófico"),AND(AB5="Baja",AD5="Catastrófico"),AND(AB5="Media",AD5="Catastrófico"),AND(AB5="Alta",AD5="Catastrófico"),AND(AB5="Muy Alta",AD5="Catastrófico")),"Extremo","")))),"")</f>
        <v>Bajo</v>
      </c>
      <c r="AG5" s="24" t="s">
        <v>56</v>
      </c>
      <c r="AH5" s="9" t="s">
        <v>57</v>
      </c>
      <c r="AI5" s="25">
        <v>44593</v>
      </c>
      <c r="AJ5" s="25">
        <v>44926</v>
      </c>
      <c r="AK5" s="11"/>
      <c r="AL5" s="12"/>
      <c r="AO5" s="26"/>
      <c r="BS5" s="1"/>
    </row>
    <row r="6" spans="1:71" ht="99.95" customHeight="1" x14ac:dyDescent="0.25">
      <c r="A6" s="132">
        <v>2</v>
      </c>
      <c r="B6" s="162" t="s">
        <v>58</v>
      </c>
      <c r="C6" s="125" t="s">
        <v>43</v>
      </c>
      <c r="D6" s="135" t="s">
        <v>59</v>
      </c>
      <c r="E6" s="165" t="s">
        <v>60</v>
      </c>
      <c r="F6" s="165" t="s">
        <v>61</v>
      </c>
      <c r="G6" s="165" t="s">
        <v>62</v>
      </c>
      <c r="H6" s="125" t="s">
        <v>47</v>
      </c>
      <c r="I6" s="159">
        <v>6</v>
      </c>
      <c r="J6" s="136" t="str">
        <f>IF(I6&lt;=0,"",IF(I6&lt;=2,"Muy Baja",IF(I6&lt;=24,"Baja",IF(I6&lt;=500,"Media",IF(I6&lt;=5000,"Alta","Muy Alta")))))</f>
        <v>Baja</v>
      </c>
      <c r="K6" s="118">
        <f>IF(J6="","",IF(J6="Muy Baja",0.2,IF(J6="Baja",0.4,IF(J6="Media",0.6,IF(J6="Alta",0.8,IF(J6="Muy Alta",1,))))))</f>
        <v>0.4</v>
      </c>
      <c r="L6" s="121" t="s">
        <v>63</v>
      </c>
      <c r="M6" s="116" t="s">
        <v>64</v>
      </c>
      <c r="N6" s="28" t="str">
        <f>IF(NOT(ISERROR(MATCH(M6,'[2]Tabla Impacto'!$B$221:$B$223,0))),'[2]Tabla Impacto'!$F$223&amp;"Por favor no seleccionar los criterios de impacto(Afectación Económica o presupuestal y Pérdida Reputacional)",M6)</f>
        <v xml:space="preserve">     El riesgo afecta la imagen de de la entidad con efecto publicitario sostenido a nivel de sector administrativo, nivel departamental o municipal</v>
      </c>
      <c r="O6" s="136" t="str">
        <f>IF(OR(N6='[2]Tabla Impacto'!$C$11,N6='[2]Tabla Impacto'!$D$11),"Leve",IF(OR(N6='[2]Tabla Impacto'!$C$12,N6='[2]Tabla Impacto'!$D$12),"Menor",IF(OR(N6='[2]Tabla Impacto'!$C$13,N6='[2]Tabla Impacto'!$D$13),"Moderado",IF(OR(N6='[2]Tabla Impacto'!$C$14,N6='[2]Tabla Impacto'!$D$14),"Mayor",IF(OR(N6='[2]Tabla Impacto'!$C$15,N6='[2]Tabla Impacto'!$D$15),"Catastrófico","")))))</f>
        <v>Mayor</v>
      </c>
      <c r="P6" s="118">
        <f>IF(O6="","",IF(O6="Leve",0.2,IF(O6="Menor",0.4,IF(O6="Moderado",0.6,IF(O6="Mayor",0.8,IF(O6="Catastrófico",1,))))))</f>
        <v>0.8</v>
      </c>
      <c r="Q6" s="131" t="str">
        <f>IF(OR(AND(J6="Muy Baja",O6="Leve"),AND(J6="Muy Baja",O6="Menor"),AND(J6="Baja",O6="Leve")),"Bajo",IF(OR(AND(J6="Muy baja",O6="Moderado"),AND(J6="Baja",O6="Menor"),AND(J6="Baja",O6="Moderado"),AND(J6="Media",O6="Leve"),AND(J6="Media",O6="Menor"),AND(J6="Media",O6="Moderado"),AND(J6="Alta",O6="Leve"),AND(J6="Alta",O6="Menor")),"Moderado",IF(OR(AND(J6="Muy Baja",O6="Mayor"),AND(J6="Baja",O6="Mayor"),AND(J6="Media",O6="Mayor"),AND(J6="Alta",O6="Moderado"),AND(J6="Alta",O6="Mayor"),AND(J6="Muy Alta",O6="Leve"),AND(J6="Muy Alta",O6="Menor"),AND(J6="Muy Alta",O6="Moderado"),AND(J6="Muy Alta",O6="Mayor")),"Alto",IF(OR(AND(J6="Muy Baja",O6="Catastrófico"),AND(J6="Baja",O6="Catastrófico"),AND(J6="Media",O6="Catastrófico"),AND(J6="Alta",O6="Catastrófico"),AND(J6="Muy Alta",O6="Catastrófico")),"Extremo",""))))</f>
        <v>Alto</v>
      </c>
      <c r="R6" s="17">
        <v>1</v>
      </c>
      <c r="S6" s="15" t="s">
        <v>65</v>
      </c>
      <c r="T6" s="18" t="str">
        <f>IF(OR(U6="Preventivo",U6="Detectivo"),"Probabilidad",IF(U6="Correctivo","Impacto",""))</f>
        <v>Probabilidad</v>
      </c>
      <c r="U6" s="19" t="s">
        <v>51</v>
      </c>
      <c r="V6" s="19" t="s">
        <v>52</v>
      </c>
      <c r="W6" s="20" t="str">
        <f>IF(AND(U6="Preventivo",V6="Automático"),"50%",IF(AND(U6="Preventivo",V6="Manual"),"40%",IF(AND(U6="Detectivo",V6="Automático"),"40%",IF(AND(U6="Detectivo",V6="Manual"),"30%",IF(AND(U6="Correctivo",V6="Automático"),"35%",IF(AND(U6="Correctivo",V6="Manual"),"25%",""))))))</f>
        <v>40%</v>
      </c>
      <c r="X6" s="29" t="s">
        <v>53</v>
      </c>
      <c r="Y6" s="19" t="s">
        <v>54</v>
      </c>
      <c r="Z6" s="19" t="s">
        <v>55</v>
      </c>
      <c r="AA6" s="21">
        <f>IFERROR(IF(T6="Probabilidad",(K6-(+K6*W6)),IF(T6="Impacto",K6,"")),"")</f>
        <v>0.24</v>
      </c>
      <c r="AB6" s="22" t="str">
        <f>IFERROR(IF(AA6="","",IF(AA6&lt;=0.2,"Muy Baja",IF(AA6&lt;=0.4,"Baja",IF(AA6&lt;=0.6,"Media",IF(AA6&lt;=0.8,"Alta","Muy Alta"))))),"")</f>
        <v>Baja</v>
      </c>
      <c r="AC6" s="20">
        <f>+AA6</f>
        <v>0.24</v>
      </c>
      <c r="AD6" s="22" t="str">
        <f>IFERROR(IF(AE6="","",IF(AE6&lt;=0.2,"Leve",IF(AE6&lt;=0.4,"Menor",IF(AE6&lt;=0.6,"Moderado",IF(AE6&lt;=0.8,"Mayor","Catastrófico"))))),"")</f>
        <v>Mayor</v>
      </c>
      <c r="AE6" s="20">
        <f>IFERROR(IF(T6="Impacto",(P6-(+P6*W6)),IF(T6="Probabilidad",P6,"")),"")</f>
        <v>0.8</v>
      </c>
      <c r="AF6" s="23" t="str">
        <f>IFERROR(IF(OR(AND(AB6="Muy Baja",AD6="Leve"),AND(AB6="Muy Baja",AD6="Menor"),AND(AB6="Baja",AD6="Leve")),"Bajo",IF(OR(AND(AB6="Muy baja",AD6="Moderado"),AND(AB6="Baja",AD6="Menor"),AND(AB6="Baja",AD6="Moderado"),AND(AB6="Media",AD6="Leve"),AND(AB6="Media",AD6="Menor"),AND(AB6="Media",AD6="Moderado"),AND(AB6="Alta",AD6="Leve"),AND(AB6="Alta",AD6="Menor")),"Moderado",IF(OR(AND(AB6="Muy Baja",AD6="Mayor"),AND(AB6="Baja",AD6="Mayor"),AND(AB6="Media",AD6="Mayor"),AND(AB6="Alta",AD6="Moderado"),AND(AB6="Alta",AD6="Mayor"),AND(AB6="Muy Alta",AD6="Leve"),AND(AB6="Muy Alta",AD6="Menor"),AND(AB6="Muy Alta",AD6="Moderado"),AND(AB6="Muy Alta",AD6="Mayor")),"Alto",IF(OR(AND(AB6="Muy Baja",AD6="Catastrófico"),AND(AB6="Baja",AD6="Catastrófico"),AND(AB6="Media",AD6="Catastrófico"),AND(AB6="Alta",AD6="Catastrófico"),AND(AB6="Muy Alta",AD6="Catastrófico")),"Extremo","")))),"")</f>
        <v>Alto</v>
      </c>
      <c r="AG6" s="24" t="s">
        <v>66</v>
      </c>
      <c r="AH6" s="125" t="s">
        <v>67</v>
      </c>
      <c r="AI6" s="137">
        <v>44593</v>
      </c>
      <c r="AJ6" s="137">
        <v>44926</v>
      </c>
      <c r="AK6" s="11"/>
      <c r="AL6" s="12"/>
      <c r="AM6" s="30"/>
      <c r="AO6" s="26"/>
      <c r="AS6" s="30"/>
      <c r="BS6" s="1"/>
    </row>
    <row r="7" spans="1:71" ht="99.95" customHeight="1" x14ac:dyDescent="0.25">
      <c r="A7" s="132"/>
      <c r="B7" s="163"/>
      <c r="C7" s="158"/>
      <c r="D7" s="135"/>
      <c r="E7" s="165"/>
      <c r="F7" s="165"/>
      <c r="G7" s="165"/>
      <c r="H7" s="158"/>
      <c r="I7" s="159"/>
      <c r="J7" s="136"/>
      <c r="K7" s="118"/>
      <c r="L7" s="160"/>
      <c r="M7" s="161"/>
      <c r="N7" s="31"/>
      <c r="O7" s="136"/>
      <c r="P7" s="118"/>
      <c r="Q7" s="131"/>
      <c r="R7" s="17">
        <v>2</v>
      </c>
      <c r="S7" s="15" t="s">
        <v>68</v>
      </c>
      <c r="T7" s="18" t="str">
        <f>IF(OR(U7="Preventivo",U7="Detectivo"),"Probabilidad",IF(U7="Correctivo","Impacto",""))</f>
        <v>Probabilidad</v>
      </c>
      <c r="U7" s="19" t="s">
        <v>51</v>
      </c>
      <c r="V7" s="19" t="s">
        <v>52</v>
      </c>
      <c r="W7" s="20" t="str">
        <f t="shared" ref="W7:W9" si="0">IF(AND(U7="Preventivo",V7="Automático"),"50%",IF(AND(U7="Preventivo",V7="Manual"),"40%",IF(AND(U7="Detectivo",V7="Automático"),"40%",IF(AND(U7="Detectivo",V7="Manual"),"30%",IF(AND(U7="Correctivo",V7="Automático"),"35%",IF(AND(U7="Correctivo",V7="Manual"),"25%",""))))))</f>
        <v>40%</v>
      </c>
      <c r="X7" s="29" t="s">
        <v>53</v>
      </c>
      <c r="Y7" s="19" t="s">
        <v>54</v>
      </c>
      <c r="Z7" s="19" t="s">
        <v>55</v>
      </c>
      <c r="AA7" s="21">
        <f>IFERROR(IF(AND(T6="Probabilidad",T7="Probabilidad"),(AC6-(+AC6*W7)),IF(T7="Probabilidad",(K6-(+K6*W7)),IF(T7="Impacto",AC6,""))),"")</f>
        <v>0.14399999999999999</v>
      </c>
      <c r="AB7" s="22" t="str">
        <f t="shared" ref="AB7:AB15" si="1">IFERROR(IF(AA7="","",IF(AA7&lt;=0.2,"Muy Baja",IF(AA7&lt;=0.4,"Baja",IF(AA7&lt;=0.6,"Media",IF(AA7&lt;=0.8,"Alta","Muy Alta"))))),"")</f>
        <v>Muy Baja</v>
      </c>
      <c r="AC7" s="20">
        <f t="shared" ref="AC7:AC9" si="2">+AA7</f>
        <v>0.14399999999999999</v>
      </c>
      <c r="AD7" s="22" t="str">
        <f t="shared" ref="AD7:AD9" si="3">IFERROR(IF(AE7="","",IF(AE7&lt;=0.2,"Leve",IF(AE7&lt;=0.4,"Menor",IF(AE7&lt;=0.6,"Moderado",IF(AE7&lt;=0.8,"Mayor","Catastrófico"))))),"")</f>
        <v>Mayor</v>
      </c>
      <c r="AE7" s="20">
        <f>IFERROR(IF(AND(T6="Impacto",T7="Impacto"),(AE6-(+AE6*W7)),IF(T7="Impacto",($P$6-(+$P$6*W7)),IF(T7="Probabilidad",AE6,""))),"")</f>
        <v>0.8</v>
      </c>
      <c r="AF7" s="23" t="str">
        <f t="shared" ref="AF7:AF8" si="4">IFERROR(IF(OR(AND(AB7="Muy Baja",AD7="Leve"),AND(AB7="Muy Baja",AD7="Menor"),AND(AB7="Baja",AD7="Leve")),"Bajo",IF(OR(AND(AB7="Muy baja",AD7="Moderado"),AND(AB7="Baja",AD7="Menor"),AND(AB7="Baja",AD7="Moderado"),AND(AB7="Media",AD7="Leve"),AND(AB7="Media",AD7="Menor"),AND(AB7="Media",AD7="Moderado"),AND(AB7="Alta",AD7="Leve"),AND(AB7="Alta",AD7="Menor")),"Moderado",IF(OR(AND(AB7="Muy Baja",AD7="Mayor"),AND(AB7="Baja",AD7="Mayor"),AND(AB7="Media",AD7="Mayor"),AND(AB7="Alta",AD7="Moderado"),AND(AB7="Alta",AD7="Mayor"),AND(AB7="Muy Alta",AD7="Leve"),AND(AB7="Muy Alta",AD7="Menor"),AND(AB7="Muy Alta",AD7="Moderado"),AND(AB7="Muy Alta",AD7="Mayor")),"Alto",IF(OR(AND(AB7="Muy Baja",AD7="Catastrófico"),AND(AB7="Baja",AD7="Catastrófico"),AND(AB7="Media",AD7="Catastrófico"),AND(AB7="Alta",AD7="Catastrófico"),AND(AB7="Muy Alta",AD7="Catastrófico")),"Extremo","")))),"")</f>
        <v>Alto</v>
      </c>
      <c r="AG7" s="24" t="s">
        <v>66</v>
      </c>
      <c r="AH7" s="158"/>
      <c r="AI7" s="138"/>
      <c r="AJ7" s="138"/>
      <c r="AK7" s="11"/>
      <c r="AL7" s="12"/>
      <c r="AM7" s="30"/>
      <c r="AO7" s="26"/>
      <c r="AS7" s="30"/>
      <c r="BS7" s="1"/>
    </row>
    <row r="8" spans="1:71" ht="99.95" customHeight="1" x14ac:dyDescent="0.25">
      <c r="A8" s="132"/>
      <c r="B8" s="163"/>
      <c r="C8" s="158"/>
      <c r="D8" s="135"/>
      <c r="E8" s="165"/>
      <c r="F8" s="165"/>
      <c r="G8" s="165"/>
      <c r="H8" s="158"/>
      <c r="I8" s="159"/>
      <c r="J8" s="136"/>
      <c r="K8" s="118"/>
      <c r="L8" s="160"/>
      <c r="M8" s="161"/>
      <c r="N8" s="31"/>
      <c r="O8" s="136"/>
      <c r="P8" s="118"/>
      <c r="Q8" s="131"/>
      <c r="R8" s="17">
        <v>3</v>
      </c>
      <c r="S8" s="11" t="s">
        <v>69</v>
      </c>
      <c r="T8" s="18" t="str">
        <f>IF(OR(U8="Preventivo",U8="Detectivo"),"Probabilidad",IF(U8="Correctivo","Impacto",""))</f>
        <v>Probabilidad</v>
      </c>
      <c r="U8" s="19" t="s">
        <v>51</v>
      </c>
      <c r="V8" s="19" t="s">
        <v>52</v>
      </c>
      <c r="W8" s="20" t="str">
        <f t="shared" si="0"/>
        <v>40%</v>
      </c>
      <c r="X8" s="29" t="s">
        <v>53</v>
      </c>
      <c r="Y8" s="19" t="s">
        <v>54</v>
      </c>
      <c r="Z8" s="19" t="s">
        <v>55</v>
      </c>
      <c r="AA8" s="21">
        <f>IFERROR(IF(AND(T7="Probabilidad",T8="Probabilidad"),(AC7-(+AC7*W8)),IF(AND(T7="Impacto",T8="Probabilidad"),(AC6-(+AC6*W8)),IF(T8="Impacto",AC7,""))),"")</f>
        <v>8.6399999999999991E-2</v>
      </c>
      <c r="AB8" s="22" t="str">
        <f t="shared" si="1"/>
        <v>Muy Baja</v>
      </c>
      <c r="AC8" s="20">
        <f t="shared" si="2"/>
        <v>8.6399999999999991E-2</v>
      </c>
      <c r="AD8" s="22" t="str">
        <f t="shared" si="3"/>
        <v>Mayor</v>
      </c>
      <c r="AE8" s="20">
        <f>IFERROR(IF(AND(T7="Impacto",T8="Impacto"),(AE7-(+AE7*W8)),IF(AND(T7="Probabilidad",T8="Impacto"),(AE6-(+AE6*W8)),IF(T8="Probabilidad",AE7,""))),"")</f>
        <v>0.8</v>
      </c>
      <c r="AF8" s="23" t="str">
        <f t="shared" si="4"/>
        <v>Alto</v>
      </c>
      <c r="AG8" s="24" t="s">
        <v>66</v>
      </c>
      <c r="AH8" s="158"/>
      <c r="AI8" s="138"/>
      <c r="AJ8" s="138"/>
      <c r="AK8" s="11"/>
      <c r="AL8" s="12"/>
      <c r="AM8" s="30"/>
      <c r="AN8" s="1" t="s">
        <v>70</v>
      </c>
      <c r="AO8" s="26"/>
      <c r="AS8" s="30"/>
      <c r="BS8" s="1"/>
    </row>
    <row r="9" spans="1:71" ht="99.95" customHeight="1" x14ac:dyDescent="0.25">
      <c r="A9" s="132"/>
      <c r="B9" s="164"/>
      <c r="C9" s="126"/>
      <c r="D9" s="135"/>
      <c r="E9" s="165"/>
      <c r="F9" s="165"/>
      <c r="G9" s="165"/>
      <c r="H9" s="126"/>
      <c r="I9" s="159"/>
      <c r="J9" s="136"/>
      <c r="K9" s="118"/>
      <c r="L9" s="122"/>
      <c r="M9" s="117"/>
      <c r="N9" s="32"/>
      <c r="O9" s="136"/>
      <c r="P9" s="118"/>
      <c r="Q9" s="131"/>
      <c r="R9" s="17">
        <v>4</v>
      </c>
      <c r="S9" s="11" t="s">
        <v>71</v>
      </c>
      <c r="T9" s="18" t="str">
        <f t="shared" ref="T9" si="5">IF(OR(U9="Preventivo",U9="Detectivo"),"Probabilidad",IF(U9="Correctivo","Impacto",""))</f>
        <v>Probabilidad</v>
      </c>
      <c r="U9" s="19" t="s">
        <v>51</v>
      </c>
      <c r="V9" s="19" t="s">
        <v>52</v>
      </c>
      <c r="W9" s="20" t="str">
        <f t="shared" si="0"/>
        <v>40%</v>
      </c>
      <c r="X9" s="29" t="s">
        <v>53</v>
      </c>
      <c r="Y9" s="19" t="s">
        <v>54</v>
      </c>
      <c r="Z9" s="19" t="s">
        <v>55</v>
      </c>
      <c r="AA9" s="21">
        <f t="shared" ref="AA9" si="6">IFERROR(IF(AND(T8="Probabilidad",T9="Probabilidad"),(AC8-(+AC8*W9)),IF(AND(T8="Impacto",T9="Probabilidad"),(AC7-(+AC7*W9)),IF(T9="Impacto",AC8,""))),"")</f>
        <v>5.183999999999999E-2</v>
      </c>
      <c r="AB9" s="22" t="str">
        <f t="shared" si="1"/>
        <v>Muy Baja</v>
      </c>
      <c r="AC9" s="20">
        <f t="shared" si="2"/>
        <v>5.183999999999999E-2</v>
      </c>
      <c r="AD9" s="22" t="str">
        <f t="shared" si="3"/>
        <v>Mayor</v>
      </c>
      <c r="AE9" s="20">
        <f t="shared" ref="AE9" si="7">IFERROR(IF(AND(T8="Impacto",T9="Impacto"),(AE8-(+AE8*W9)),IF(AND(T8="Probabilidad",T9="Impacto"),(AE7-(+AE7*W9)),IF(T9="Probabilidad",AE8,""))),"")</f>
        <v>0.8</v>
      </c>
      <c r="AF9" s="23" t="str">
        <f>IFERROR(IF(OR(AND(AB9="Muy Baja",AD9="Leve"),AND(AB9="Muy Baja",AD9="Menor"),AND(AB9="Baja",AD9="Leve")),"Bajo",IF(OR(AND(AB9="Muy baja",AD9="Moderado"),AND(AB9="Baja",AD9="Menor"),AND(AB9="Baja",AD9="Moderado"),AND(AB9="Media",AD9="Leve"),AND(AB9="Media",AD9="Menor"),AND(AB9="Media",AD9="Moderado"),AND(AB9="Alta",AD9="Leve"),AND(AB9="Alta",AD9="Menor")),"Moderado",IF(OR(AND(AB9="Muy Baja",AD9="Mayor"),AND(AB9="Baja",AD9="Mayor"),AND(AB9="Media",AD9="Mayor"),AND(AB9="Alta",AD9="Moderado"),AND(AB9="Alta",AD9="Mayor"),AND(AB9="Muy Alta",AD9="Leve"),AND(AB9="Muy Alta",AD9="Menor"),AND(AB9="Muy Alta",AD9="Moderado"),AND(AB9="Muy Alta",AD9="Mayor")),"Alto",IF(OR(AND(AB9="Muy Baja",AD9="Catastrófico"),AND(AB9="Baja",AD9="Catastrófico"),AND(AB9="Media",AD9="Catastrófico"),AND(AB9="Alta",AD9="Catastrófico"),AND(AB9="Muy Alta",AD9="Catastrófico")),"Extremo","")))),"")</f>
        <v>Alto</v>
      </c>
      <c r="AG9" s="24" t="s">
        <v>66</v>
      </c>
      <c r="AH9" s="126"/>
      <c r="AI9" s="139"/>
      <c r="AJ9" s="139"/>
      <c r="AK9" s="11"/>
      <c r="AL9" s="12"/>
      <c r="AM9" s="30"/>
      <c r="AO9" s="26"/>
      <c r="AS9" s="30"/>
      <c r="BS9" s="1"/>
    </row>
    <row r="10" spans="1:71" ht="99.95" customHeight="1" x14ac:dyDescent="0.25">
      <c r="A10" s="154">
        <v>3</v>
      </c>
      <c r="B10" s="155" t="s">
        <v>72</v>
      </c>
      <c r="C10" s="125" t="s">
        <v>43</v>
      </c>
      <c r="D10" s="135" t="s">
        <v>59</v>
      </c>
      <c r="E10" s="150" t="s">
        <v>73</v>
      </c>
      <c r="F10" s="150" t="s">
        <v>74</v>
      </c>
      <c r="G10" s="150" t="s">
        <v>75</v>
      </c>
      <c r="H10" s="127" t="s">
        <v>47</v>
      </c>
      <c r="I10" s="150">
        <v>140</v>
      </c>
      <c r="J10" s="143" t="str">
        <f>IF(I10&lt;=0,"",IF(I10&lt;=2,"Muy Baja",IF(I10&lt;=24,"Baja",IF(I10&lt;=500,"Media",IF(I10&lt;=5000,"Alta","Muy Alta")))))</f>
        <v>Media</v>
      </c>
      <c r="K10" s="144">
        <f>IF(J10="","",IF(J10="Muy Baja",0.2,IF(J10="Baja",0.4,IF(J10="Media",0.6,IF(J10="Alta",0.8,IF(J10="Muy Alta",1,))))))</f>
        <v>0.6</v>
      </c>
      <c r="L10" s="151" t="s">
        <v>48</v>
      </c>
      <c r="M10" s="140" t="s">
        <v>76</v>
      </c>
      <c r="N10" s="33" t="str">
        <f>IF(NOT(ISERROR(MATCH(M10,'[2]Tabla Impacto'!$B$221:$B$223,0))),'[2]Tabla Impacto'!$F$223&amp;"Por favor no seleccionar los criterios de impacto(Afectación Económica o presupuestal y Pérdida Reputacional)",M10)</f>
        <v xml:space="preserve">     El riesgo afecta la imagen de la entidad con algunos usuarios de relevancia frente al logro de los objetivos</v>
      </c>
      <c r="O10" s="143" t="str">
        <f>IF(OR(N10='[2]Tabla Impacto'!$C$11,N10='[2]Tabla Impacto'!$D$11),"Leve",IF(OR(N10='[2]Tabla Impacto'!$C$12,N10='[2]Tabla Impacto'!$D$12),"Menor",IF(OR(N10='[2]Tabla Impacto'!$C$13,N10='[2]Tabla Impacto'!$D$13),"Moderado",IF(OR(N10='[2]Tabla Impacto'!$C$14,N10='[2]Tabla Impacto'!$D$14),"Mayor",IF(OR(N10='[2]Tabla Impacto'!$C$15,N10='[2]Tabla Impacto'!$D$15),"Catastrófico","")))))</f>
        <v>Moderado</v>
      </c>
      <c r="P10" s="144">
        <f>IF(O10="","",IF(O10="Leve",0.2,IF(O10="Menor",0.4,IF(O10="Moderado",0.6,IF(O10="Mayor",0.8,IF(O10="Catastrófico",1,))))))</f>
        <v>0.6</v>
      </c>
      <c r="Q10" s="145" t="str">
        <f>IF(OR(AND(J10="Muy Baja",O10="Leve"),AND(J10="Muy Baja",O10="Menor"),AND(J10="Baja",O10="Leve")),"Bajo",IF(OR(AND(J10="Muy baja",O10="Moderado"),AND(J10="Baja",O10="Menor"),AND(J10="Baja",O10="Moderado"),AND(J10="Media",O10="Leve"),AND(J10="Media",O10="Menor"),AND(J10="Media",O10="Moderado"),AND(J10="Alta",O10="Leve"),AND(J10="Alta",O10="Menor")),"Moderado",IF(OR(AND(J10="Muy Baja",O10="Mayor"),AND(J10="Baja",O10="Mayor"),AND(J10="Media",O10="Mayor"),AND(J10="Alta",O10="Moderado"),AND(J10="Alta",O10="Mayor"),AND(J10="Muy Alta",O10="Leve"),AND(J10="Muy Alta",O10="Menor"),AND(J10="Muy Alta",O10="Moderado"),AND(J10="Muy Alta",O10="Mayor")),"Alto",IF(OR(AND(J10="Muy Baja",O10="Catastrófico"),AND(J10="Baja",O10="Catastrófico"),AND(J10="Media",O10="Catastrófico"),AND(J10="Alta",O10="Catastrófico"),AND(J10="Muy Alta",O10="Catastrófico")),"Extremo",""))))</f>
        <v>Moderado</v>
      </c>
      <c r="R10" s="34">
        <v>1</v>
      </c>
      <c r="S10" s="9" t="s">
        <v>77</v>
      </c>
      <c r="T10" s="35" t="str">
        <f>IF(OR(U10="Preventivo",U10="Detectivo"),"Probabilidad",IF(U10="Correctivo","Impacto",""))</f>
        <v>Probabilidad</v>
      </c>
      <c r="U10" s="19" t="s">
        <v>51</v>
      </c>
      <c r="V10" s="19" t="s">
        <v>52</v>
      </c>
      <c r="W10" s="33" t="str">
        <f>IF(AND(U10="Preventivo",V10="Automático"),"50%",IF(AND(U10="Preventivo",V10="Manual"),"40%",IF(AND(U10="Detectivo",V10="Automático"),"40%",IF(AND(U10="Detectivo",V10="Manual"),"30%",IF(AND(U10="Correctivo",V10="Automático"),"35%",IF(AND(U10="Correctivo",V10="Manual"),"25%",""))))))</f>
        <v>40%</v>
      </c>
      <c r="X10" s="19" t="s">
        <v>53</v>
      </c>
      <c r="Y10" s="19" t="s">
        <v>54</v>
      </c>
      <c r="Z10" s="19" t="s">
        <v>55</v>
      </c>
      <c r="AA10" s="36">
        <f>IFERROR(IF(T10="Probabilidad",(K10-(+K10*W10)),IF(T10="Impacto",K10,"")),"")</f>
        <v>0.36</v>
      </c>
      <c r="AB10" s="37" t="str">
        <f>IFERROR(IF(AA10="","",IF(AA10&lt;=0.2,"Muy Baja",IF(AA10&lt;=0.4,"Baja",IF(AA10&lt;=0.6,"Media",IF(AA10&lt;=0.8,"Alta","Muy Alta"))))),"")</f>
        <v>Baja</v>
      </c>
      <c r="AC10" s="33">
        <f>+AA10</f>
        <v>0.36</v>
      </c>
      <c r="AD10" s="37" t="str">
        <f>IFERROR(IF(AE10="","",IF(AE10&lt;=0.2,"Leve",IF(AE10&lt;=0.4,"Menor",IF(AE10&lt;=0.6,"Moderado",IF(AE10&lt;=0.8,"Mayor","Catastrófico"))))),"")</f>
        <v>Moderado</v>
      </c>
      <c r="AE10" s="33">
        <f>IFERROR(IF(T10="Impacto",(P10-(+P10*W10)),IF(T10="Probabilidad",P10,"")),"")</f>
        <v>0.6</v>
      </c>
      <c r="AF10" s="38"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19" t="s">
        <v>66</v>
      </c>
      <c r="AH10" s="127" t="s">
        <v>78</v>
      </c>
      <c r="AI10" s="147">
        <v>44593</v>
      </c>
      <c r="AJ10" s="137">
        <v>44926</v>
      </c>
      <c r="AK10" s="11"/>
      <c r="AL10" s="12"/>
      <c r="AM10" s="39"/>
      <c r="AN10" s="39"/>
      <c r="AP10" s="40"/>
      <c r="AQ10" s="30"/>
      <c r="AR10" s="30"/>
      <c r="AS10" s="30"/>
      <c r="BS10" s="1"/>
    </row>
    <row r="11" spans="1:71" ht="99.95" customHeight="1" x14ac:dyDescent="0.25">
      <c r="A11" s="154"/>
      <c r="B11" s="156"/>
      <c r="C11" s="158"/>
      <c r="D11" s="135"/>
      <c r="E11" s="150"/>
      <c r="F11" s="150"/>
      <c r="G11" s="150"/>
      <c r="H11" s="146"/>
      <c r="I11" s="150"/>
      <c r="J11" s="143"/>
      <c r="K11" s="144"/>
      <c r="L11" s="152"/>
      <c r="M11" s="141"/>
      <c r="N11" s="33">
        <f ca="1">IF(NOT(ISERROR(MATCH(M11,_xlfn.ANCHORARRAY(G18),0))),K20&amp;"Por favor no seleccionar los criterios de impacto",M11)</f>
        <v>0</v>
      </c>
      <c r="O11" s="143"/>
      <c r="P11" s="144"/>
      <c r="Q11" s="145"/>
      <c r="R11" s="34">
        <v>2</v>
      </c>
      <c r="S11" s="9" t="s">
        <v>79</v>
      </c>
      <c r="T11" s="35" t="str">
        <f>IF(OR(U11="Preventivo",U11="Detectivo"),"Probabilidad",IF(U11="Correctivo","Impacto",""))</f>
        <v>Probabilidad</v>
      </c>
      <c r="U11" s="19" t="s">
        <v>51</v>
      </c>
      <c r="V11" s="19" t="s">
        <v>52</v>
      </c>
      <c r="W11" s="33" t="str">
        <f t="shared" ref="W11:W53" si="8">IF(AND(U11="Preventivo",V11="Automático"),"50%",IF(AND(U11="Preventivo",V11="Manual"),"40%",IF(AND(U11="Detectivo",V11="Automático"),"40%",IF(AND(U11="Detectivo",V11="Manual"),"30%",IF(AND(U11="Correctivo",V11="Automático"),"35%",IF(AND(U11="Correctivo",V11="Manual"),"25%",""))))))</f>
        <v>40%</v>
      </c>
      <c r="X11" s="19" t="s">
        <v>53</v>
      </c>
      <c r="Y11" s="19" t="s">
        <v>54</v>
      </c>
      <c r="Z11" s="19" t="s">
        <v>55</v>
      </c>
      <c r="AA11" s="36">
        <f>IFERROR(IF(AND(T10="Probabilidad",T11="Probabilidad"),(AC10-(+AC10*W11)),IF(T11="Probabilidad",(K10-(+K10*W11)),IF(T11="Impacto",AC10,""))),"")</f>
        <v>0.216</v>
      </c>
      <c r="AB11" s="37" t="str">
        <f t="shared" ref="AB11:AB12" si="9">IFERROR(IF(AA11="","",IF(AA11&lt;=0.2,"Muy Baja",IF(AA11&lt;=0.4,"Baja",IF(AA11&lt;=0.6,"Media",IF(AA11&lt;=0.8,"Alta","Muy Alta"))))),"")</f>
        <v>Baja</v>
      </c>
      <c r="AC11" s="33">
        <f t="shared" ref="AC11:AC53" si="10">+AA11</f>
        <v>0.216</v>
      </c>
      <c r="AD11" s="37" t="str">
        <f t="shared" ref="AD11:AD15" si="11">IFERROR(IF(AE11="","",IF(AE11&lt;=0.2,"Leve",IF(AE11&lt;=0.4,"Menor",IF(AE11&lt;=0.6,"Moderado",IF(AE11&lt;=0.8,"Mayor","Catastrófico"))))),"")</f>
        <v>Moderado</v>
      </c>
      <c r="AE11" s="33">
        <f>IFERROR(IF(AND(T10="Impacto",T11="Impacto"),(AE10-(+AE10*W11)),IF(T11="Impacto",($P$5-(+$P$5*W11)),IF(T11="Probabilidad",AE10,""))),"")</f>
        <v>0.6</v>
      </c>
      <c r="AF11" s="38" t="str">
        <f t="shared" ref="AF11:AF15" si="12">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19" t="s">
        <v>66</v>
      </c>
      <c r="AH11" s="146"/>
      <c r="AI11" s="148"/>
      <c r="AJ11" s="138"/>
      <c r="AK11" s="11"/>
      <c r="AL11" s="12"/>
      <c r="AP11" s="40"/>
      <c r="AQ11" s="30"/>
      <c r="BS11" s="1"/>
    </row>
    <row r="12" spans="1:71" ht="99.95" customHeight="1" x14ac:dyDescent="0.25">
      <c r="A12" s="154"/>
      <c r="B12" s="157"/>
      <c r="C12" s="126"/>
      <c r="D12" s="135"/>
      <c r="E12" s="150"/>
      <c r="F12" s="150"/>
      <c r="G12" s="150"/>
      <c r="H12" s="128"/>
      <c r="I12" s="150"/>
      <c r="J12" s="143"/>
      <c r="K12" s="144"/>
      <c r="L12" s="153"/>
      <c r="M12" s="142"/>
      <c r="N12" s="33">
        <f ca="1">IF(NOT(ISERROR(MATCH(M12,_xlfn.ANCHORARRAY(G19),0))),K21&amp;"Por favor no seleccionar los criterios de impacto",M12)</f>
        <v>0</v>
      </c>
      <c r="O12" s="143"/>
      <c r="P12" s="144"/>
      <c r="Q12" s="145"/>
      <c r="R12" s="34">
        <v>3</v>
      </c>
      <c r="S12" s="9" t="s">
        <v>80</v>
      </c>
      <c r="T12" s="35" t="str">
        <f>IF(OR(U12="Preventivo",U12="Detectivo"),"Probabilidad",IF(U12="Correctivo","Impacto",""))</f>
        <v>Probabilidad</v>
      </c>
      <c r="U12" s="19" t="s">
        <v>51</v>
      </c>
      <c r="V12" s="19" t="s">
        <v>52</v>
      </c>
      <c r="W12" s="33" t="str">
        <f t="shared" si="8"/>
        <v>40%</v>
      </c>
      <c r="X12" s="19" t="s">
        <v>53</v>
      </c>
      <c r="Y12" s="19" t="s">
        <v>54</v>
      </c>
      <c r="Z12" s="19" t="s">
        <v>55</v>
      </c>
      <c r="AA12" s="36">
        <f>IFERROR(IF(AND(T11="Probabilidad",T12="Probabilidad"),(AC11-(+AC11*W12)),IF(AND(T11="Impacto",T12="Probabilidad"),(AC10-(+AC10*W12)),IF(T12="Impacto",AC11,""))),"")</f>
        <v>0.12959999999999999</v>
      </c>
      <c r="AB12" s="37" t="str">
        <f t="shared" si="9"/>
        <v>Muy Baja</v>
      </c>
      <c r="AC12" s="33">
        <f t="shared" si="10"/>
        <v>0.12959999999999999</v>
      </c>
      <c r="AD12" s="37" t="str">
        <f t="shared" si="11"/>
        <v>Moderado</v>
      </c>
      <c r="AE12" s="33">
        <f>IFERROR(IF(AND(T11="Impacto",T12="Impacto"),(AE11-(+AE11*W12)),IF(AND(T11="Probabilidad",T12="Impacto"),(AE10-(+AE10*W12)),IF(T12="Probabilidad",AE11,""))),"")</f>
        <v>0.6</v>
      </c>
      <c r="AF12" s="38" t="str">
        <f t="shared" si="12"/>
        <v>Moderado</v>
      </c>
      <c r="AG12" s="19" t="s">
        <v>66</v>
      </c>
      <c r="AH12" s="128"/>
      <c r="AI12" s="149"/>
      <c r="AJ12" s="139"/>
      <c r="AK12" s="11"/>
      <c r="AL12" s="12"/>
      <c r="AP12" s="41"/>
      <c r="BS12" s="1"/>
    </row>
    <row r="13" spans="1:71" ht="99.75" customHeight="1" x14ac:dyDescent="0.25">
      <c r="A13" s="42">
        <v>4</v>
      </c>
      <c r="B13" s="43" t="s">
        <v>81</v>
      </c>
      <c r="C13" s="11" t="s">
        <v>43</v>
      </c>
      <c r="D13" s="10" t="str">
        <f>'[2]PREGUNTAS DE CORRUPCION'!F24</f>
        <v>Mayor</v>
      </c>
      <c r="E13" s="11" t="s">
        <v>82</v>
      </c>
      <c r="F13" s="11" t="s">
        <v>83</v>
      </c>
      <c r="G13" s="9" t="s">
        <v>84</v>
      </c>
      <c r="H13" s="11" t="s">
        <v>47</v>
      </c>
      <c r="I13" s="11">
        <v>20</v>
      </c>
      <c r="J13" s="13" t="str">
        <f>IF(I13&lt;=0,"",IF(I13&lt;=2,"Muy Baja",IF(I13&lt;=24,"Baja",IF(I13&lt;=500,"Media",IF(I13&lt;=5000,"Alta","Muy Alta")))))</f>
        <v>Baja</v>
      </c>
      <c r="K13" s="14">
        <f>IF(J13="","",IF(J13="Muy Baja",0.2,IF(J13="Baja",0.4,IF(J13="Media",0.6,IF(J13="Alta",0.8,IF(J13="Muy Alta",1,))))))</f>
        <v>0.4</v>
      </c>
      <c r="L13" s="14" t="s">
        <v>63</v>
      </c>
      <c r="M13" s="15" t="s">
        <v>76</v>
      </c>
      <c r="N13" s="14" t="str">
        <f ca="1">IF(NOT(ISERROR(MATCH(M13,_xlfn.ANCHORARRAY(G20),0))),K22&amp;"Por favor no seleccionar los criterios de impacto",M13)</f>
        <v xml:space="preserve">     El riesgo afecta la imagen de la entidad con algunos usuarios de relevancia frente al logro de los objetivos</v>
      </c>
      <c r="O13" s="13" t="str">
        <f ca="1">IF(OR(N13='[2]Tabla Impacto'!$C$11,N13='[2]Tabla Impacto'!$D$11),"Leve",IF(OR(N13='[2]Tabla Impacto'!$C$12,N13='[2]Tabla Impacto'!$D$12),"Menor",IF(OR(N13='[2]Tabla Impacto'!$C$13,N13='[2]Tabla Impacto'!$D$13),"Moderado",IF(OR(N13='[2]Tabla Impacto'!$C$14,N13='[2]Tabla Impacto'!$D$14),"Mayor",IF(OR(N13='[2]Tabla Impacto'!$C$15,N13='[2]Tabla Impacto'!$D$15),"Catastrófico","")))))</f>
        <v>Moderado</v>
      </c>
      <c r="P13" s="14">
        <f ca="1">IF(O13="","",IF(O13="Leve",0.2,IF(O13="Menor",0.4,IF(O13="Moderado",0.6,IF(O13="Mayor",0.8,IF(O13="Catastrófico",1,))))))</f>
        <v>0.6</v>
      </c>
      <c r="Q13" s="16" t="str">
        <f ca="1">IF(OR(AND(J13="Muy Baja",O13="Leve"),AND(J13="Muy Baja",O13="Menor"),AND(J13="Baja",O13="Leve")),"Bajo",IF(OR(AND(J13="Muy baja",O13="Moderado"),AND(J13="Baja",O13="Menor"),AND(J13="Baja",O13="Moderado"),AND(J13="Media",O13="Leve"),AND(J13="Media",O13="Menor"),AND(J13="Media",O13="Moderado"),AND(J13="Alta",O13="Leve"),AND(J13="Alta",O13="Menor")),"Moderado",IF(OR(AND(J13="Muy Baja",O13="Mayor"),AND(J13="Baja",O13="Mayor"),AND(J13="Media",O13="Mayor"),AND(J13="Alta",O13="Moderado"),AND(J13="Alta",O13="Mayor"),AND(J13="Muy Alta",O13="Leve"),AND(J13="Muy Alta",O13="Menor"),AND(J13="Muy Alta",O13="Moderado"),AND(J13="Muy Alta",O13="Mayor")),"Alto",IF(OR(AND(J13="Muy Baja",O13="Catastrófico"),AND(J13="Baja",O13="Catastrófico"),AND(J13="Media",O13="Catastrófico"),AND(J13="Alta",O13="Catastrófico"),AND(J13="Muy Alta",O13="Catastrófico")),"Extremo",""))))</f>
        <v>Moderado</v>
      </c>
      <c r="R13" s="17">
        <v>1</v>
      </c>
      <c r="S13" s="11" t="s">
        <v>85</v>
      </c>
      <c r="T13" s="44" t="str">
        <f t="shared" ref="T13:T53" si="13">IF(OR(U13="Preventivo",U13="Detectivo"),"Probabilidad",IF(U13="Correctivo","Impacto",""))</f>
        <v>Probabilidad</v>
      </c>
      <c r="U13" s="19" t="s">
        <v>51</v>
      </c>
      <c r="V13" s="19" t="s">
        <v>52</v>
      </c>
      <c r="W13" s="14" t="str">
        <f t="shared" si="8"/>
        <v>40%</v>
      </c>
      <c r="X13" s="24" t="s">
        <v>53</v>
      </c>
      <c r="Y13" s="19" t="s">
        <v>54</v>
      </c>
      <c r="Z13" s="19" t="s">
        <v>55</v>
      </c>
      <c r="AA13" s="45">
        <f>IFERROR(IF(T13="Probabilidad",(K13-(+K13*W13)),IF(T13="Impacto",K13,"")),"")</f>
        <v>0.24</v>
      </c>
      <c r="AB13" s="22" t="str">
        <f>IFERROR(IF(AA13="","",IF(AA13&lt;=0.2,"Muy Baja",IF(AA13&lt;=0.4,"Baja",IF(AA13&lt;=0.6,"Media",IF(AA13&lt;=0.8,"Alta","Muy Alta"))))),"")</f>
        <v>Baja</v>
      </c>
      <c r="AC13" s="14">
        <f t="shared" si="10"/>
        <v>0.24</v>
      </c>
      <c r="AD13" s="22" t="str">
        <f t="shared" ca="1" si="11"/>
        <v>Moderado</v>
      </c>
      <c r="AE13" s="14">
        <f ca="1">IFERROR(IF(T13="Impacto",(P13-(+P13*W13)),IF(T13="Probabilidad",P13,"")),"")</f>
        <v>0.6</v>
      </c>
      <c r="AF13" s="46" t="str">
        <f t="shared" ca="1" si="12"/>
        <v>Moderado</v>
      </c>
      <c r="AG13" s="24" t="s">
        <v>66</v>
      </c>
      <c r="AH13" s="11" t="s">
        <v>86</v>
      </c>
      <c r="AI13" s="47">
        <v>44593</v>
      </c>
      <c r="AJ13" s="47">
        <v>44926</v>
      </c>
      <c r="AK13" s="11"/>
      <c r="AL13" s="12"/>
      <c r="BS13" s="1"/>
    </row>
    <row r="14" spans="1:71" ht="99.95" customHeight="1" x14ac:dyDescent="0.25">
      <c r="A14" s="132">
        <v>5</v>
      </c>
      <c r="B14" s="133" t="s">
        <v>87</v>
      </c>
      <c r="C14" s="125" t="s">
        <v>43</v>
      </c>
      <c r="D14" s="135" t="s">
        <v>88</v>
      </c>
      <c r="E14" s="135" t="s">
        <v>89</v>
      </c>
      <c r="F14" s="135" t="s">
        <v>90</v>
      </c>
      <c r="G14" s="135" t="s">
        <v>91</v>
      </c>
      <c r="H14" s="125" t="s">
        <v>47</v>
      </c>
      <c r="I14" s="135">
        <v>150</v>
      </c>
      <c r="J14" s="136" t="str">
        <f>IF(I14&lt;=0,"",IF(I14&lt;=2,"Muy Baja",IF(I14&lt;=24,"Baja",IF(I14&lt;=500,"Media",IF(I14&lt;=5000,"Alta","Muy Alta")))))</f>
        <v>Media</v>
      </c>
      <c r="K14" s="118">
        <f>IF(J14="","",IF(J14="Muy Baja",0.2,IF(J14="Baja",0.4,IF(J14="Media",0.6,IF(J14="Alta",0.8,IF(J14="Muy Alta",1,))))))</f>
        <v>0.6</v>
      </c>
      <c r="L14" s="121" t="s">
        <v>48</v>
      </c>
      <c r="M14" s="116" t="s">
        <v>64</v>
      </c>
      <c r="N14" s="28" t="str">
        <f>IF(NOT(ISERROR(MATCH(M14,'[2]Tabla Impacto'!$B$221:$B$223,0))),'[2]Tabla Impacto'!$F$223&amp;"Por favor no seleccionar los criterios de impacto(Afectación Económica o presupuestal y Pérdida Reputacional)",M14)</f>
        <v xml:space="preserve">     El riesgo afecta la imagen de de la entidad con efecto publicitario sostenido a nivel de sector administrativo, nivel departamental o municipal</v>
      </c>
      <c r="O14" s="136" t="str">
        <f>IF(OR(N14='[2]Tabla Impacto'!$C$11,N14='[2]Tabla Impacto'!$D$11),"Leve",IF(OR(N14='[2]Tabla Impacto'!$C$12,N14='[2]Tabla Impacto'!$D$12),"Menor",IF(OR(N14='[2]Tabla Impacto'!$C$13,N14='[2]Tabla Impacto'!$D$13),"Moderado",IF(OR(N14='[2]Tabla Impacto'!$C$14,N14='[2]Tabla Impacto'!$D$14),"Mayor",IF(OR(N14='[2]Tabla Impacto'!$C$15,N14='[2]Tabla Impacto'!$D$15),"Catastrófico","")))))</f>
        <v>Mayor</v>
      </c>
      <c r="P14" s="118">
        <f>IF(O14="","",IF(O14="Leve",0.2,IF(O14="Menor",0.4,IF(O14="Moderado",0.6,IF(O14="Mayor",0.8,IF(O14="Catastrófico",1,))))))</f>
        <v>0.8</v>
      </c>
      <c r="Q14" s="131" t="str">
        <f>IF(OR(AND(J14="Muy Baja",O14="Leve"),AND(J14="Muy Baja",O14="Menor"),AND(J14="Baja",O14="Leve")),"Bajo",IF(OR(AND(J14="Muy baja",O14="Moderado"),AND(J14="Baja",O14="Menor"),AND(J14="Baja",O14="Moderado"),AND(J14="Media",O14="Leve"),AND(J14="Media",O14="Menor"),AND(J14="Media",O14="Moderado"),AND(J14="Alta",O14="Leve"),AND(J14="Alta",O14="Menor")),"Moderado",IF(OR(AND(J14="Muy Baja",O14="Mayor"),AND(J14="Baja",O14="Mayor"),AND(J14="Media",O14="Mayor"),AND(J14="Alta",O14="Moderado"),AND(J14="Alta",O14="Mayor"),AND(J14="Muy Alta",O14="Leve"),AND(J14="Muy Alta",O14="Menor"),AND(J14="Muy Alta",O14="Moderado"),AND(J14="Muy Alta",O14="Mayor")),"Alto",IF(OR(AND(J14="Muy Baja",O14="Catastrófico"),AND(J14="Baja",O14="Catastrófico"),AND(J14="Media",O14="Catastrófico"),AND(J14="Alta",O14="Catastrófico"),AND(J14="Muy Alta",O14="Catastrófico")),"Extremo",""))))</f>
        <v>Alto</v>
      </c>
      <c r="R14" s="17">
        <v>1</v>
      </c>
      <c r="S14" s="9" t="s">
        <v>92</v>
      </c>
      <c r="T14" s="44" t="str">
        <f t="shared" si="13"/>
        <v>Probabilidad</v>
      </c>
      <c r="U14" s="19" t="s">
        <v>51</v>
      </c>
      <c r="V14" s="19" t="s">
        <v>52</v>
      </c>
      <c r="W14" s="14" t="str">
        <f t="shared" si="8"/>
        <v>40%</v>
      </c>
      <c r="X14" s="24" t="s">
        <v>53</v>
      </c>
      <c r="Y14" s="19" t="s">
        <v>54</v>
      </c>
      <c r="Z14" s="19" t="s">
        <v>55</v>
      </c>
      <c r="AA14" s="45">
        <f>IFERROR(IF(T14="Probabilidad",(K14-(+K14*W14)),IF(T14="Impacto",K14,"")),"")</f>
        <v>0.36</v>
      </c>
      <c r="AB14" s="22" t="str">
        <f>IFERROR(IF(AA14="","",IF(AA14&lt;=0.2,"Muy Baja",IF(AA14&lt;=0.4,"Baja",IF(AA14&lt;=0.6,"Media",IF(AA14&lt;=0.8,"Alta","Muy Alta"))))),"")</f>
        <v>Baja</v>
      </c>
      <c r="AC14" s="14">
        <f t="shared" si="10"/>
        <v>0.36</v>
      </c>
      <c r="AD14" s="22" t="s">
        <v>93</v>
      </c>
      <c r="AE14" s="14">
        <v>0.6</v>
      </c>
      <c r="AF14" s="46" t="s">
        <v>93</v>
      </c>
      <c r="AG14" s="24" t="s">
        <v>66</v>
      </c>
      <c r="AH14" s="127" t="s">
        <v>94</v>
      </c>
      <c r="AI14" s="115">
        <v>44593</v>
      </c>
      <c r="AJ14" s="115">
        <v>44926</v>
      </c>
      <c r="AK14" s="11"/>
      <c r="AL14" s="12"/>
      <c r="BS14" s="1"/>
    </row>
    <row r="15" spans="1:71" ht="99.75" customHeight="1" x14ac:dyDescent="0.25">
      <c r="A15" s="132"/>
      <c r="B15" s="134"/>
      <c r="C15" s="126"/>
      <c r="D15" s="135"/>
      <c r="E15" s="135"/>
      <c r="F15" s="135"/>
      <c r="G15" s="135"/>
      <c r="H15" s="126"/>
      <c r="I15" s="135"/>
      <c r="J15" s="136"/>
      <c r="K15" s="118"/>
      <c r="L15" s="122"/>
      <c r="M15" s="117"/>
      <c r="N15" s="14"/>
      <c r="O15" s="136"/>
      <c r="P15" s="118"/>
      <c r="Q15" s="131"/>
      <c r="R15" s="17">
        <v>2</v>
      </c>
      <c r="S15" s="9" t="s">
        <v>95</v>
      </c>
      <c r="T15" s="18" t="str">
        <f t="shared" si="13"/>
        <v>Probabilidad</v>
      </c>
      <c r="U15" s="19" t="s">
        <v>51</v>
      </c>
      <c r="V15" s="19" t="s">
        <v>52</v>
      </c>
      <c r="W15" s="20" t="str">
        <f t="shared" si="8"/>
        <v>40%</v>
      </c>
      <c r="X15" s="29" t="s">
        <v>53</v>
      </c>
      <c r="Y15" s="19" t="s">
        <v>54</v>
      </c>
      <c r="Z15" s="19" t="s">
        <v>55</v>
      </c>
      <c r="AA15" s="21">
        <f t="shared" ref="AA15" si="14">IFERROR(IF(AND(T14="Probabilidad",T15="Probabilidad"),(AC14-(+AC14*W15)),IF(AND(T14="Impacto",T15="Probabilidad"),(AC13-(+AC13*W15)),IF(T15="Impacto",AC14,""))),"")</f>
        <v>0.216</v>
      </c>
      <c r="AB15" s="22" t="str">
        <f t="shared" si="1"/>
        <v>Baja</v>
      </c>
      <c r="AC15" s="20">
        <f t="shared" si="10"/>
        <v>0.216</v>
      </c>
      <c r="AD15" s="22" t="str">
        <f t="shared" si="11"/>
        <v>Leve</v>
      </c>
      <c r="AE15" s="14">
        <f t="shared" ref="AE15" si="15">IFERROR(IF(T15="Impacto",(P15-(+P15*W15)),IF(T15="Probabilidad",P15,"")),"")</f>
        <v>0</v>
      </c>
      <c r="AF15" s="23" t="str">
        <f t="shared" si="12"/>
        <v>Bajo</v>
      </c>
      <c r="AG15" s="24" t="s">
        <v>66</v>
      </c>
      <c r="AH15" s="128"/>
      <c r="AI15" s="115"/>
      <c r="AJ15" s="115"/>
      <c r="AK15" s="11"/>
      <c r="AL15" s="12"/>
      <c r="BS15" s="1"/>
    </row>
    <row r="16" spans="1:71" ht="99.75" customHeight="1" x14ac:dyDescent="0.25">
      <c r="A16" s="132">
        <v>6</v>
      </c>
      <c r="B16" s="133" t="s">
        <v>96</v>
      </c>
      <c r="C16" s="125" t="s">
        <v>97</v>
      </c>
      <c r="D16" s="135" t="s">
        <v>88</v>
      </c>
      <c r="E16" s="125" t="s">
        <v>98</v>
      </c>
      <c r="F16" s="125" t="s">
        <v>99</v>
      </c>
      <c r="G16" s="127" t="s">
        <v>100</v>
      </c>
      <c r="H16" s="125" t="s">
        <v>101</v>
      </c>
      <c r="I16" s="129">
        <v>100</v>
      </c>
      <c r="J16" s="119" t="str">
        <f>IF(I16&lt;=0,"",IF(I16&lt;=2,"Muy Baja",IF(I16&lt;=24,"Baja",IF(I16&lt;=500,"Media",IF(I16&lt;=5000,"Alta","Muy Alta")))))</f>
        <v>Media</v>
      </c>
      <c r="K16" s="121">
        <f>IF(J16="","",IF(J16="Muy Baja",0.2,IF(J16="Baja",0.4,IF(J16="Media",0.6,IF(J16="Alta",0.8,IF(J16="Muy Alta",1,))))))</f>
        <v>0.6</v>
      </c>
      <c r="L16" s="121" t="s">
        <v>48</v>
      </c>
      <c r="M16" s="116" t="s">
        <v>64</v>
      </c>
      <c r="N16" s="118" t="str">
        <f>IF(NOT(ISERROR(MATCH(M16,'[3]Tabla Impacto.'!$B$221:$B$223,0))),'[3]Tabla Impacto.'!$F$223&amp;"Por favor no seleccionar los criterios de impacto(Afectación Económica o presupuestal y Pérdida Reputacional)",M16)</f>
        <v xml:space="preserve">     El riesgo afecta la imagen de de la entidad con efecto publicitario sostenido a nivel de sector administrativo, nivel departamental o municipal</v>
      </c>
      <c r="O16" s="119" t="str">
        <f>IF(OR(N16='[2]Tabla Impacto'!$C$11,N16='[2]Tabla Impacto'!$D$11),"Leve",IF(OR(N16='[2]Tabla Impacto'!$C$12,N16='[2]Tabla Impacto'!$D$12),"Menor",IF(OR(N16='[2]Tabla Impacto'!$C$13,N16='[2]Tabla Impacto'!$D$13),"Moderado",IF(OR(N16='[2]Tabla Impacto'!$C$14,N16='[2]Tabla Impacto'!$D$14),"Mayor",IF(OR(N16='[2]Tabla Impacto'!$C$15,N16='[2]Tabla Impacto'!$D$15),"Catastrófico","")))))</f>
        <v>Mayor</v>
      </c>
      <c r="P16" s="121">
        <f>IF(O16="","",IF(O16="Leve",0.2,IF(O16="Menor",0.4,IF(O16="Moderado",0.6,IF(O16="Mayor",0.8,IF(O16="Catastrófico",1,))))))</f>
        <v>0.8</v>
      </c>
      <c r="Q16" s="123" t="str">
        <f>IF(OR(AND(J16="Muy Baja",O16="Leve"),AND(J16="Muy Baja",O16="Menor"),AND(J16="Baja",O16="Leve")),"Bajo",IF(OR(AND(J16="Muy baja",O16="Moderado"),AND(J16="Baja",O16="Menor"),AND(J16="Baja",O16="Moderado"),AND(J16="Media",O16="Leve"),AND(J16="Media",O16="Menor"),AND(J16="Media",O16="Moderado"),AND(J16="Alta",O16="Leve"),AND(J16="Alta",O16="Menor")),"Moderado",IF(OR(AND(J16="Muy Baja",O16="Mayor"),AND(J16="Baja",O16="Mayor"),AND(J16="Media",O16="Mayor"),AND(J16="Alta",O16="Moderado"),AND(J16="Alta",O16="Mayor"),AND(J16="Muy Alta",O16="Leve"),AND(J16="Muy Alta",O16="Menor"),AND(J16="Muy Alta",O16="Moderado"),AND(J16="Muy Alta",O16="Mayor")),"Alto",IF(OR(AND(J16="Muy Baja",O16="Catastrófico"),AND(J16="Baja",O16="Catastrófico"),AND(J16="Media",O16="Catastrófico"),AND(J16="Alta",O16="Catastrófico"),AND(J16="Muy Alta",O16="Catastrófico")),"Extremo",""))))</f>
        <v>Alto</v>
      </c>
      <c r="R16" s="17">
        <v>1</v>
      </c>
      <c r="S16" s="11" t="s">
        <v>102</v>
      </c>
      <c r="T16" s="18" t="str">
        <f t="shared" si="13"/>
        <v>Probabilidad</v>
      </c>
      <c r="U16" s="19" t="s">
        <v>51</v>
      </c>
      <c r="V16" s="19" t="s">
        <v>52</v>
      </c>
      <c r="W16" s="48" t="str">
        <f t="shared" si="8"/>
        <v>40%</v>
      </c>
      <c r="X16" s="29" t="s">
        <v>53</v>
      </c>
      <c r="Y16" s="19" t="s">
        <v>54</v>
      </c>
      <c r="Z16" s="19" t="s">
        <v>55</v>
      </c>
      <c r="AA16" s="45">
        <f>IFERROR(IF(T16="Probabilidad",(K16-(+K16*W16)),IF(T16="Impacto",K16,"")),"")</f>
        <v>0.36</v>
      </c>
      <c r="AB16" s="22" t="str">
        <f>IFERROR(IF(AA16="","",IF(AA16&lt;=0.2,"Muy Baja",IF(AA16&lt;=0.4,"Baja",IF(AA16&lt;=0.6,"Media",IF(AA16&lt;=0.8,"Alta","Muy Alta"))))),"")</f>
        <v>Baja</v>
      </c>
      <c r="AC16" s="14">
        <f t="shared" si="10"/>
        <v>0.36</v>
      </c>
      <c r="AD16" s="22" t="s">
        <v>93</v>
      </c>
      <c r="AE16" s="14">
        <v>0.6</v>
      </c>
      <c r="AF16" s="46" t="s">
        <v>93</v>
      </c>
      <c r="AG16" s="24" t="s">
        <v>66</v>
      </c>
      <c r="AH16" s="125" t="s">
        <v>103</v>
      </c>
      <c r="AI16" s="115">
        <v>44593</v>
      </c>
      <c r="AJ16" s="115">
        <v>44926</v>
      </c>
      <c r="AK16" s="11"/>
      <c r="AL16" s="12"/>
      <c r="BS16" s="1"/>
    </row>
    <row r="17" spans="1:71" ht="99" customHeight="1" x14ac:dyDescent="0.25">
      <c r="A17" s="132"/>
      <c r="B17" s="134"/>
      <c r="C17" s="126"/>
      <c r="D17" s="135"/>
      <c r="E17" s="126"/>
      <c r="F17" s="126"/>
      <c r="G17" s="128"/>
      <c r="H17" s="126"/>
      <c r="I17" s="130"/>
      <c r="J17" s="120"/>
      <c r="K17" s="122"/>
      <c r="L17" s="122"/>
      <c r="M17" s="117"/>
      <c r="N17" s="118">
        <f ca="1">IF(NOT(ISERROR(MATCH(M17,_xlfn.ANCHORARRAY(G24),0))),K26&amp;"Por favor no seleccionar los criterios de impacto",M17)</f>
        <v>0</v>
      </c>
      <c r="O17" s="120"/>
      <c r="P17" s="122"/>
      <c r="Q17" s="124"/>
      <c r="R17" s="17">
        <v>2</v>
      </c>
      <c r="S17" s="11" t="s">
        <v>104</v>
      </c>
      <c r="T17" s="18" t="str">
        <f t="shared" si="13"/>
        <v>Probabilidad</v>
      </c>
      <c r="U17" s="19" t="s">
        <v>51</v>
      </c>
      <c r="V17" s="19" t="s">
        <v>52</v>
      </c>
      <c r="W17" s="48" t="str">
        <f t="shared" si="8"/>
        <v>40%</v>
      </c>
      <c r="X17" s="29" t="s">
        <v>53</v>
      </c>
      <c r="Y17" s="19" t="s">
        <v>54</v>
      </c>
      <c r="Z17" s="19" t="s">
        <v>55</v>
      </c>
      <c r="AA17" s="21">
        <f t="shared" ref="AA17" si="16">IFERROR(IF(AND(T16="Probabilidad",T17="Probabilidad"),(AC16-(+AC16*W17)),IF(AND(T16="Impacto",T17="Probabilidad"),(AC15-(+AC15*W17)),IF(T17="Impacto",AC16,""))),"")</f>
        <v>0.216</v>
      </c>
      <c r="AB17" s="22" t="str">
        <f t="shared" ref="AB17" si="17">IFERROR(IF(AA17="","",IF(AA17&lt;=0.2,"Muy Baja",IF(AA17&lt;=0.4,"Baja",IF(AA17&lt;=0.6,"Media",IF(AA17&lt;=0.8,"Alta","Muy Alta"))))),"")</f>
        <v>Baja</v>
      </c>
      <c r="AC17" s="20">
        <f t="shared" si="10"/>
        <v>0.216</v>
      </c>
      <c r="AD17" s="22" t="str">
        <f t="shared" ref="AD17" si="18">IFERROR(IF(AE17="","",IF(AE17&lt;=0.2,"Leve",IF(AE17&lt;=0.4,"Menor",IF(AE17&lt;=0.6,"Moderado",IF(AE17&lt;=0.8,"Mayor","Catastrófico"))))),"")</f>
        <v>Leve</v>
      </c>
      <c r="AE17" s="14">
        <f t="shared" ref="AE17" si="19">IFERROR(IF(T17="Impacto",(P17-(+P17*W17)),IF(T17="Probabilidad",P17,"")),"")</f>
        <v>0</v>
      </c>
      <c r="AF17" s="23" t="str">
        <f t="shared" ref="AF17:AF53" si="20">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Bajo</v>
      </c>
      <c r="AG17" s="24" t="s">
        <v>66</v>
      </c>
      <c r="AH17" s="126"/>
      <c r="AI17" s="115"/>
      <c r="AJ17" s="115"/>
      <c r="AK17" s="11"/>
      <c r="AL17" s="12"/>
      <c r="BS17" s="1"/>
    </row>
    <row r="18" spans="1:71" ht="54" customHeight="1" x14ac:dyDescent="0.25">
      <c r="A18" s="168" t="s">
        <v>106</v>
      </c>
      <c r="B18" s="49"/>
      <c r="C18" s="104"/>
      <c r="D18" s="107" t="str">
        <f>+IFERROR(VLOOKUP(C18,#REF!,3,FALSE),"")</f>
        <v/>
      </c>
      <c r="E18" s="104"/>
      <c r="F18" s="104"/>
      <c r="G18" s="110"/>
      <c r="H18" s="104"/>
      <c r="I18" s="113"/>
      <c r="J18" s="95" t="str">
        <f>IF(I18&lt;=0,"",IF(I18&lt;=2,"Muy Baja",IF(I18&lt;=24,"Baja",IF(I18&lt;=500,"Media",IF(I18&lt;=5000,"Alta","Muy Alta")))))</f>
        <v/>
      </c>
      <c r="K18" s="89" t="str">
        <f>IF(J18="","",IF(J18="Muy Baja",0.2,IF(J18="Baja",0.4,IF(J18="Media",0.6,IF(J18="Alta",0.8,IF(J18="Muy Alta",1,))))))</f>
        <v/>
      </c>
      <c r="L18" s="50"/>
      <c r="M18" s="92"/>
      <c r="N18" s="89">
        <f>IF(NOT(ISERROR(MATCH(M18,'[3]Tabla Impacto.'!$B$221:$B$223,0))),'[3]Tabla Impacto.'!$F$223&amp;"Por favor no seleccionar los criterios de impacto(Afectación Económica o presupuestal y Pérdida Reputacional)",M18)</f>
        <v>0</v>
      </c>
      <c r="O18" s="95"/>
      <c r="P18" s="89" t="str">
        <f>IF(O18="","",IF(O18="Leve",0.2,IF(O18="Menor",0.4,IF(O18="Moderado",0.6,IF(O18="Mayor",0.8,IF(O18="Catastrófico",1,))))))</f>
        <v/>
      </c>
      <c r="Q18" s="98" t="str">
        <f>IF(OR(AND(J18="Muy Baja",O18="Leve"),AND(J18="Muy Baja",O18="Menor"),AND(J18="Baja",O18="Leve")),"Bajo",IF(OR(AND(J18="Muy baja",O18="Moderado"),AND(J18="Baja",O18="Menor"),AND(J18="Baja",O18="Moderado"),AND(J18="Media",O18="Leve"),AND(J18="Media",O18="Menor"),AND(J18="Media",O18="Moderado"),AND(J18="Alta",O18="Leve"),AND(J18="Alta",O18="Menor")),"Moderado",IF(OR(AND(J18="Muy Baja",O18="Mayor"),AND(J18="Baja",O18="Mayor"),AND(J18="Media",O18="Mayor"),AND(J18="Alta",O18="Moderado"),AND(J18="Alta",O18="Mayor"),AND(J18="Muy Alta",O18="Leve"),AND(J18="Muy Alta",O18="Menor"),AND(J18="Muy Alta",O18="Moderado"),AND(J18="Muy Alta",O18="Mayor")),"Alto",IF(OR(AND(J18="Muy Baja",O18="Catastrófico"),AND(J18="Baja",O18="Catastrófico"),AND(J18="Media",O18="Catastrófico"),AND(J18="Alta",O18="Catastrófico"),AND(J18="Muy Alta",O18="Catastrófico")),"Extremo",""))))</f>
        <v/>
      </c>
      <c r="R18" s="51">
        <v>1</v>
      </c>
      <c r="S18" s="52"/>
      <c r="T18" s="53" t="str">
        <f t="shared" si="13"/>
        <v/>
      </c>
      <c r="U18" s="54"/>
      <c r="V18" s="54"/>
      <c r="W18" s="55" t="str">
        <f t="shared" si="8"/>
        <v/>
      </c>
      <c r="X18" s="54"/>
      <c r="Y18" s="54"/>
      <c r="Z18" s="54"/>
      <c r="AA18" s="56" t="str">
        <f>IFERROR(IF(T18="Probabilidad",(K18-(+K18*W18)),IF(T18="Impacto",K18,"")),"")</f>
        <v/>
      </c>
      <c r="AB18" s="57" t="str">
        <f>IFERROR(IF(AA18="","",IF(AA18&lt;=0.2,"Muy Baja",IF(AA18&lt;=0.4,"Baja",IF(AA18&lt;=0.6,"Media",IF(AA18&lt;=0.8,"Alta","Muy Alta"))))),"")</f>
        <v/>
      </c>
      <c r="AC18" s="58" t="str">
        <f t="shared" si="10"/>
        <v/>
      </c>
      <c r="AD18" s="57" t="str">
        <f>IFERROR(IF(AE18="","",IF(AE18&lt;=0.2,"Leve",IF(AE18&lt;=0.4,"Menor",IF(AE18&lt;=0.6,"Moderado",IF(AE18&lt;=0.8,"Mayor","Catastrófico"))))),"")</f>
        <v/>
      </c>
      <c r="AE18" s="58" t="str">
        <f>IFERROR(IF(T18="Impacto",(P18-(+P18*W18)),IF(T18="Probabilidad",P18,"")),"")</f>
        <v/>
      </c>
      <c r="AF18" s="59" t="str">
        <f t="shared" si="20"/>
        <v/>
      </c>
      <c r="AG18" s="60"/>
      <c r="AH18" s="61"/>
      <c r="AI18" s="62"/>
      <c r="AJ18" s="62"/>
      <c r="AK18" s="52"/>
      <c r="AL18" s="63"/>
      <c r="BS18" s="1"/>
    </row>
    <row r="19" spans="1:71" ht="54" customHeight="1" x14ac:dyDescent="0.25">
      <c r="A19" s="166"/>
      <c r="B19" s="49"/>
      <c r="C19" s="104"/>
      <c r="D19" s="107"/>
      <c r="E19" s="104"/>
      <c r="F19" s="104"/>
      <c r="G19" s="110"/>
      <c r="H19" s="104"/>
      <c r="I19" s="113"/>
      <c r="J19" s="95"/>
      <c r="K19" s="89"/>
      <c r="L19" s="50"/>
      <c r="M19" s="92"/>
      <c r="N19" s="89">
        <f ca="1">IF(NOT(ISERROR(MATCH(M19,_xlfn.ANCHORARRAY(G30),0))),K32&amp;"Por favor no seleccionar los criterios de impacto",M19)</f>
        <v>0</v>
      </c>
      <c r="O19" s="95"/>
      <c r="P19" s="89"/>
      <c r="Q19" s="98"/>
      <c r="R19" s="64">
        <v>2</v>
      </c>
      <c r="S19" s="61"/>
      <c r="T19" s="65" t="str">
        <f t="shared" si="13"/>
        <v/>
      </c>
      <c r="U19" s="66"/>
      <c r="V19" s="66"/>
      <c r="W19" s="67" t="str">
        <f t="shared" si="8"/>
        <v/>
      </c>
      <c r="X19" s="66"/>
      <c r="Y19" s="66"/>
      <c r="Z19" s="66"/>
      <c r="AA19" s="56" t="str">
        <f>IFERROR(IF(AND(T18="Probabilidad",T19="Probabilidad"),(AC18-(+AC18*W19)),IF(T19="Probabilidad",(K18-(+K18*W19)),IF(T19="Impacto",AC18,""))),"")</f>
        <v/>
      </c>
      <c r="AB19" s="57" t="str">
        <f t="shared" ref="AB19:AB53" si="21">IFERROR(IF(AA19="","",IF(AA19&lt;=0.2,"Muy Baja",IF(AA19&lt;=0.4,"Baja",IF(AA19&lt;=0.6,"Media",IF(AA19&lt;=0.8,"Alta","Muy Alta"))))),"")</f>
        <v/>
      </c>
      <c r="AC19" s="58" t="str">
        <f t="shared" si="10"/>
        <v/>
      </c>
      <c r="AD19" s="57" t="str">
        <f t="shared" ref="AD19:AD53" si="22">IFERROR(IF(AE19="","",IF(AE19&lt;=0.2,"Leve",IF(AE19&lt;=0.4,"Menor",IF(AE19&lt;=0.6,"Moderado",IF(AE19&lt;=0.8,"Mayor","Catastrófico"))))),"")</f>
        <v/>
      </c>
      <c r="AE19" s="58" t="str">
        <f>IFERROR(IF(AND(T18="Impacto",T19="Impacto"),(AE16-(+AE16*W19)),IF(T19="Impacto",($P$18-(+$P$18*W19)),IF(T19="Probabilidad",AE16,""))),"")</f>
        <v/>
      </c>
      <c r="AF19" s="59" t="str">
        <f t="shared" si="20"/>
        <v/>
      </c>
      <c r="AG19" s="60"/>
      <c r="AH19" s="61"/>
      <c r="AI19" s="62"/>
      <c r="AJ19" s="62"/>
      <c r="AK19" s="61"/>
      <c r="AL19" s="68"/>
      <c r="BS19" s="1"/>
    </row>
    <row r="20" spans="1:71" ht="54" customHeight="1" x14ac:dyDescent="0.25">
      <c r="A20" s="166"/>
      <c r="B20" s="49"/>
      <c r="C20" s="104"/>
      <c r="D20" s="107"/>
      <c r="E20" s="104"/>
      <c r="F20" s="104"/>
      <c r="G20" s="110"/>
      <c r="H20" s="104"/>
      <c r="I20" s="113"/>
      <c r="J20" s="95"/>
      <c r="K20" s="89"/>
      <c r="L20" s="50"/>
      <c r="M20" s="92"/>
      <c r="N20" s="89">
        <f ca="1">IF(NOT(ISERROR(MATCH(M20,_xlfn.ANCHORARRAY(G31),0))),K33&amp;"Por favor no seleccionar los criterios de impacto",M20)</f>
        <v>0</v>
      </c>
      <c r="O20" s="95"/>
      <c r="P20" s="89"/>
      <c r="Q20" s="98"/>
      <c r="R20" s="64">
        <v>3</v>
      </c>
      <c r="S20" s="68"/>
      <c r="T20" s="65" t="str">
        <f t="shared" si="13"/>
        <v/>
      </c>
      <c r="U20" s="66"/>
      <c r="V20" s="66"/>
      <c r="W20" s="67" t="str">
        <f t="shared" si="8"/>
        <v/>
      </c>
      <c r="X20" s="66"/>
      <c r="Y20" s="66"/>
      <c r="Z20" s="66"/>
      <c r="AA20" s="56" t="str">
        <f>IFERROR(IF(AND(T19="Probabilidad",T20="Probabilidad"),(AC19-(+AC19*W20)),IF(AND(T19="Impacto",T20="Probabilidad"),(AC18-(+AC18*W20)),IF(T20="Impacto",AC19,""))),"")</f>
        <v/>
      </c>
      <c r="AB20" s="57" t="str">
        <f t="shared" si="21"/>
        <v/>
      </c>
      <c r="AC20" s="58" t="str">
        <f t="shared" si="10"/>
        <v/>
      </c>
      <c r="AD20" s="57" t="str">
        <f t="shared" si="22"/>
        <v/>
      </c>
      <c r="AE20" s="58" t="str">
        <f>IFERROR(IF(AND(T19="Impacto",T20="Impacto"),(AE19-(+AE19*W20)),IF(AND(T19="Probabilidad",T20="Impacto"),(AE18-(+AE18*W20)),IF(T20="Probabilidad",AE19,""))),"")</f>
        <v/>
      </c>
      <c r="AF20" s="59" t="str">
        <f t="shared" si="20"/>
        <v/>
      </c>
      <c r="AG20" s="60"/>
      <c r="AH20" s="61"/>
      <c r="AI20" s="62"/>
      <c r="AJ20" s="62"/>
      <c r="AK20" s="61"/>
      <c r="AL20" s="68"/>
      <c r="BS20" s="1"/>
    </row>
    <row r="21" spans="1:71" ht="54" customHeight="1" x14ac:dyDescent="0.25">
      <c r="A21" s="166"/>
      <c r="B21" s="49"/>
      <c r="C21" s="104"/>
      <c r="D21" s="107"/>
      <c r="E21" s="104"/>
      <c r="F21" s="104"/>
      <c r="G21" s="110"/>
      <c r="H21" s="104"/>
      <c r="I21" s="113"/>
      <c r="J21" s="95"/>
      <c r="K21" s="89"/>
      <c r="L21" s="50"/>
      <c r="M21" s="92"/>
      <c r="N21" s="89">
        <f ca="1">IF(NOT(ISERROR(MATCH(M21,_xlfn.ANCHORARRAY(G32),0))),K34&amp;"Por favor no seleccionar los criterios de impacto",M21)</f>
        <v>0</v>
      </c>
      <c r="O21" s="95"/>
      <c r="P21" s="89"/>
      <c r="Q21" s="98"/>
      <c r="R21" s="64">
        <v>4</v>
      </c>
      <c r="S21" s="61"/>
      <c r="T21" s="65" t="str">
        <f t="shared" si="13"/>
        <v/>
      </c>
      <c r="U21" s="66"/>
      <c r="V21" s="66"/>
      <c r="W21" s="67" t="str">
        <f t="shared" si="8"/>
        <v/>
      </c>
      <c r="X21" s="66"/>
      <c r="Y21" s="66"/>
      <c r="Z21" s="66"/>
      <c r="AA21" s="56" t="str">
        <f>IFERROR(IF(AND(T20="Probabilidad",T21="Probabilidad"),(AC20-(+AC20*W21)),IF(AND(T20="Impacto",T21="Probabilidad"),(AC19-(+AC19*W21)),IF(T21="Impacto",AC20,""))),"")</f>
        <v/>
      </c>
      <c r="AB21" s="57" t="str">
        <f t="shared" si="21"/>
        <v/>
      </c>
      <c r="AC21" s="58" t="str">
        <f t="shared" si="10"/>
        <v/>
      </c>
      <c r="AD21" s="57" t="str">
        <f t="shared" si="22"/>
        <v/>
      </c>
      <c r="AE21" s="58" t="str">
        <f>IFERROR(IF(AND(T20="Impacto",T21="Impacto"),(AE20-(+AE20*W21)),IF(AND(T20="Probabilidad",T21="Impacto"),(AE19-(+AE19*W21)),IF(T21="Probabilidad",AE20,""))),"")</f>
        <v/>
      </c>
      <c r="AF21" s="59" t="str">
        <f t="shared" si="20"/>
        <v/>
      </c>
      <c r="AG21" s="60"/>
      <c r="AH21" s="61"/>
      <c r="AI21" s="62"/>
      <c r="AJ21" s="62"/>
      <c r="AK21" s="61"/>
      <c r="AL21" s="68"/>
      <c r="BS21" s="1"/>
    </row>
    <row r="22" spans="1:71" ht="54" customHeight="1" x14ac:dyDescent="0.25">
      <c r="A22" s="166"/>
      <c r="B22" s="49"/>
      <c r="C22" s="104"/>
      <c r="D22" s="107"/>
      <c r="E22" s="104"/>
      <c r="F22" s="104"/>
      <c r="G22" s="110"/>
      <c r="H22" s="104"/>
      <c r="I22" s="113"/>
      <c r="J22" s="95"/>
      <c r="K22" s="89"/>
      <c r="L22" s="50"/>
      <c r="M22" s="92"/>
      <c r="N22" s="89">
        <f ca="1">IF(NOT(ISERROR(MATCH(M22,_xlfn.ANCHORARRAY(G33),0))),K35&amp;"Por favor no seleccionar los criterios de impacto",M22)</f>
        <v>0</v>
      </c>
      <c r="O22" s="95"/>
      <c r="P22" s="89"/>
      <c r="Q22" s="98"/>
      <c r="R22" s="64">
        <v>5</v>
      </c>
      <c r="S22" s="61"/>
      <c r="T22" s="65" t="str">
        <f t="shared" si="13"/>
        <v/>
      </c>
      <c r="U22" s="66"/>
      <c r="V22" s="66"/>
      <c r="W22" s="67" t="str">
        <f t="shared" si="8"/>
        <v/>
      </c>
      <c r="X22" s="66"/>
      <c r="Y22" s="66"/>
      <c r="Z22" s="66"/>
      <c r="AA22" s="56" t="str">
        <f>IFERROR(IF(AND(T21="Probabilidad",T22="Probabilidad"),(AC21-(+AC21*W22)),IF(AND(T21="Impacto",T22="Probabilidad"),(AC20-(+AC20*W22)),IF(T22="Impacto",AC21,""))),"")</f>
        <v/>
      </c>
      <c r="AB22" s="57" t="str">
        <f t="shared" si="21"/>
        <v/>
      </c>
      <c r="AC22" s="58" t="str">
        <f t="shared" si="10"/>
        <v/>
      </c>
      <c r="AD22" s="57" t="str">
        <f t="shared" si="22"/>
        <v/>
      </c>
      <c r="AE22" s="58" t="str">
        <f>IFERROR(IF(AND(T21="Impacto",T22="Impacto"),(AE21-(+AE21*W22)),IF(AND(T21="Probabilidad",T22="Impacto"),(AE20-(+AE20*W22)),IF(T22="Probabilidad",AE21,""))),"")</f>
        <v/>
      </c>
      <c r="AF22" s="59" t="str">
        <f t="shared" si="20"/>
        <v/>
      </c>
      <c r="AG22" s="60"/>
      <c r="AH22" s="61"/>
      <c r="AI22" s="62"/>
      <c r="AJ22" s="62"/>
      <c r="AK22" s="61"/>
      <c r="AL22" s="68"/>
      <c r="BS22" s="1"/>
    </row>
    <row r="23" spans="1:71" ht="54" customHeight="1" x14ac:dyDescent="0.25">
      <c r="A23" s="167"/>
      <c r="B23" s="49"/>
      <c r="C23" s="105"/>
      <c r="D23" s="108"/>
      <c r="E23" s="105"/>
      <c r="F23" s="105"/>
      <c r="G23" s="111"/>
      <c r="H23" s="105"/>
      <c r="I23" s="114"/>
      <c r="J23" s="96"/>
      <c r="K23" s="90"/>
      <c r="L23" s="69"/>
      <c r="M23" s="93"/>
      <c r="N23" s="90">
        <f ca="1">IF(NOT(ISERROR(MATCH(M23,_xlfn.ANCHORARRAY(G34),0))),K36&amp;"Por favor no seleccionar los criterios de impacto",M23)</f>
        <v>0</v>
      </c>
      <c r="O23" s="96"/>
      <c r="P23" s="90"/>
      <c r="Q23" s="99"/>
      <c r="R23" s="64">
        <v>6</v>
      </c>
      <c r="S23" s="61"/>
      <c r="T23" s="65" t="str">
        <f t="shared" si="13"/>
        <v/>
      </c>
      <c r="U23" s="66"/>
      <c r="V23" s="66"/>
      <c r="W23" s="67" t="str">
        <f t="shared" si="8"/>
        <v/>
      </c>
      <c r="X23" s="66"/>
      <c r="Y23" s="66"/>
      <c r="Z23" s="66"/>
      <c r="AA23" s="56" t="str">
        <f>IFERROR(IF(AND(T22="Probabilidad",T23="Probabilidad"),(AC22-(+AC22*W23)),IF(AND(T22="Impacto",T23="Probabilidad"),(AC21-(+AC21*W23)),IF(T23="Impacto",AC22,""))),"")</f>
        <v/>
      </c>
      <c r="AB23" s="57" t="str">
        <f t="shared" si="21"/>
        <v/>
      </c>
      <c r="AC23" s="58" t="str">
        <f t="shared" si="10"/>
        <v/>
      </c>
      <c r="AD23" s="57" t="str">
        <f t="shared" si="22"/>
        <v/>
      </c>
      <c r="AE23" s="58" t="str">
        <f>IFERROR(IF(AND(T22="Impacto",T23="Impacto"),(AE22-(+AE22*W23)),IF(AND(T22="Probabilidad",T23="Impacto"),(AE21-(+AE21*W23)),IF(T23="Probabilidad",AE22,""))),"")</f>
        <v/>
      </c>
      <c r="AF23" s="59" t="str">
        <f t="shared" si="20"/>
        <v/>
      </c>
      <c r="AG23" s="60"/>
      <c r="AH23" s="61"/>
      <c r="AI23" s="62"/>
      <c r="AJ23" s="62"/>
      <c r="AK23" s="61"/>
      <c r="AL23" s="68"/>
      <c r="BS23" s="1"/>
    </row>
    <row r="24" spans="1:71" ht="54" customHeight="1" x14ac:dyDescent="0.25">
      <c r="A24" s="100">
        <v>8</v>
      </c>
      <c r="B24" s="49"/>
      <c r="C24" s="103"/>
      <c r="D24" s="106" t="str">
        <f>+IFERROR(VLOOKUP(C24,#REF!,3,FALSE),"")</f>
        <v/>
      </c>
      <c r="E24" s="103"/>
      <c r="F24" s="103"/>
      <c r="G24" s="109"/>
      <c r="H24" s="103"/>
      <c r="I24" s="112"/>
      <c r="J24" s="94" t="str">
        <f>IF(I24&lt;=0,"",IF(I24&lt;=2,"Muy Baja",IF(I24&lt;=24,"Baja",IF(I24&lt;=500,"Media",IF(I24&lt;=5000,"Alta","Muy Alta")))))</f>
        <v/>
      </c>
      <c r="K24" s="88" t="str">
        <f>IF(J24="","",IF(J24="Muy Baja",0.2,IF(J24="Baja",0.4,IF(J24="Media",0.6,IF(J24="Alta",0.8,IF(J24="Muy Alta",1,))))))</f>
        <v/>
      </c>
      <c r="L24" s="70"/>
      <c r="M24" s="91"/>
      <c r="N24" s="88">
        <f>IF(NOT(ISERROR(MATCH(M24,'[3]Tabla Impacto.'!$B$221:$B$223,0))),'[3]Tabla Impacto.'!$F$223&amp;"Por favor no seleccionar los criterios de impacto(Afectación Económica o presupuestal y Pérdida Reputacional)",M24)</f>
        <v>0</v>
      </c>
      <c r="O24" s="94"/>
      <c r="P24" s="88" t="str">
        <f>IF(O24="","",IF(O24="Leve",0.2,IF(O24="Menor",0.4,IF(O24="Moderado",0.6,IF(O24="Mayor",0.8,IF(O24="Catastrófico",1,))))))</f>
        <v/>
      </c>
      <c r="Q24" s="97" t="str">
        <f>IF(OR(AND(J24="Muy Baja",O24="Leve"),AND(J24="Muy Baja",O24="Menor"),AND(J24="Baja",O24="Leve")),"Bajo",IF(OR(AND(J24="Muy baja",O24="Moderado"),AND(J24="Baja",O24="Menor"),AND(J24="Baja",O24="Moderado"),AND(J24="Media",O24="Leve"),AND(J24="Media",O24="Menor"),AND(J24="Media",O24="Moderado"),AND(J24="Alta",O24="Leve"),AND(J24="Alta",O24="Menor")),"Moderado",IF(OR(AND(J24="Muy Baja",O24="Mayor"),AND(J24="Baja",O24="Mayor"),AND(J24="Media",O24="Mayor"),AND(J24="Alta",O24="Moderado"),AND(J24="Alta",O24="Mayor"),AND(J24="Muy Alta",O24="Leve"),AND(J24="Muy Alta",O24="Menor"),AND(J24="Muy Alta",O24="Moderado"),AND(J24="Muy Alta",O24="Mayor")),"Alto",IF(OR(AND(J24="Muy Baja",O24="Catastrófico"),AND(J24="Baja",O24="Catastrófico"),AND(J24="Media",O24="Catastrófico"),AND(J24="Alta",O24="Catastrófico"),AND(J24="Muy Alta",O24="Catastrófico")),"Extremo",""))))</f>
        <v/>
      </c>
      <c r="R24" s="64">
        <v>1</v>
      </c>
      <c r="S24" s="61"/>
      <c r="T24" s="65" t="str">
        <f t="shared" si="13"/>
        <v/>
      </c>
      <c r="U24" s="66"/>
      <c r="V24" s="66"/>
      <c r="W24" s="67" t="str">
        <f t="shared" si="8"/>
        <v/>
      </c>
      <c r="X24" s="66"/>
      <c r="Y24" s="66"/>
      <c r="Z24" s="66"/>
      <c r="AA24" s="56" t="str">
        <f>IFERROR(IF(T24="Probabilidad",(K24-(+K24*W24)),IF(T24="Impacto",K24,"")),"")</f>
        <v/>
      </c>
      <c r="AB24" s="57" t="str">
        <f>IFERROR(IF(AA24="","",IF(AA24&lt;=0.2,"Muy Baja",IF(AA24&lt;=0.4,"Baja",IF(AA24&lt;=0.6,"Media",IF(AA24&lt;=0.8,"Alta","Muy Alta"))))),"")</f>
        <v/>
      </c>
      <c r="AC24" s="58" t="str">
        <f t="shared" si="10"/>
        <v/>
      </c>
      <c r="AD24" s="57" t="str">
        <f>IFERROR(IF(AE24="","",IF(AE24&lt;=0.2,"Leve",IF(AE24&lt;=0.4,"Menor",IF(AE24&lt;=0.6,"Moderado",IF(AE24&lt;=0.8,"Mayor","Catastrófico"))))),"")</f>
        <v/>
      </c>
      <c r="AE24" s="58" t="str">
        <f>IFERROR(IF(T24="Impacto",(P24-(+P24*W24)),IF(T24="Probabilidad",P24,"")),"")</f>
        <v/>
      </c>
      <c r="AF24" s="59" t="str">
        <f t="shared" si="20"/>
        <v/>
      </c>
      <c r="AG24" s="60"/>
      <c r="AH24" s="61"/>
      <c r="AI24" s="62"/>
      <c r="AJ24" s="62"/>
      <c r="AK24" s="61"/>
      <c r="AL24" s="68"/>
      <c r="BS24" s="1"/>
    </row>
    <row r="25" spans="1:71" ht="54" customHeight="1" x14ac:dyDescent="0.25">
      <c r="A25" s="101"/>
      <c r="B25" s="49"/>
      <c r="C25" s="104"/>
      <c r="D25" s="107"/>
      <c r="E25" s="104"/>
      <c r="F25" s="104"/>
      <c r="G25" s="110"/>
      <c r="H25" s="104"/>
      <c r="I25" s="113"/>
      <c r="J25" s="95"/>
      <c r="K25" s="89"/>
      <c r="L25" s="50"/>
      <c r="M25" s="92"/>
      <c r="N25" s="89">
        <f ca="1">IF(NOT(ISERROR(MATCH(M25,_xlfn.ANCHORARRAY(G36),0))),K38&amp;"Por favor no seleccionar los criterios de impacto",M25)</f>
        <v>0</v>
      </c>
      <c r="O25" s="95"/>
      <c r="P25" s="89"/>
      <c r="Q25" s="98"/>
      <c r="R25" s="64">
        <v>2</v>
      </c>
      <c r="S25" s="61"/>
      <c r="T25" s="65" t="str">
        <f t="shared" si="13"/>
        <v/>
      </c>
      <c r="U25" s="66"/>
      <c r="V25" s="66"/>
      <c r="W25" s="67" t="str">
        <f t="shared" si="8"/>
        <v/>
      </c>
      <c r="X25" s="66"/>
      <c r="Y25" s="66"/>
      <c r="Z25" s="66"/>
      <c r="AA25" s="56" t="str">
        <f>IFERROR(IF(AND(T24="Probabilidad",T25="Probabilidad"),(AC24-(+AC24*W25)),IF(T25="Probabilidad",(K24-(+K24*W25)),IF(T25="Impacto",AC24,""))),"")</f>
        <v/>
      </c>
      <c r="AB25" s="57" t="str">
        <f t="shared" si="21"/>
        <v/>
      </c>
      <c r="AC25" s="58" t="str">
        <f t="shared" si="10"/>
        <v/>
      </c>
      <c r="AD25" s="57" t="str">
        <f t="shared" si="22"/>
        <v/>
      </c>
      <c r="AE25" s="58" t="str">
        <f>IFERROR(IF(AND(T24="Impacto",T25="Impacto"),(AE18-(+AE18*W25)),IF(T25="Impacto",($P$24-(+$P$24*W25)),IF(T25="Probabilidad",AE18,""))),"")</f>
        <v/>
      </c>
      <c r="AF25" s="59" t="str">
        <f t="shared" si="20"/>
        <v/>
      </c>
      <c r="AG25" s="60"/>
      <c r="AH25" s="61"/>
      <c r="AI25" s="62"/>
      <c r="AJ25" s="62"/>
      <c r="AK25" s="61"/>
      <c r="AL25" s="68"/>
      <c r="BS25" s="1"/>
    </row>
    <row r="26" spans="1:71" ht="54" customHeight="1" x14ac:dyDescent="0.25">
      <c r="A26" s="101"/>
      <c r="B26" s="49"/>
      <c r="C26" s="104"/>
      <c r="D26" s="107"/>
      <c r="E26" s="104"/>
      <c r="F26" s="104"/>
      <c r="G26" s="110"/>
      <c r="H26" s="104"/>
      <c r="I26" s="113"/>
      <c r="J26" s="95"/>
      <c r="K26" s="89"/>
      <c r="L26" s="50"/>
      <c r="M26" s="92"/>
      <c r="N26" s="89">
        <f ca="1">IF(NOT(ISERROR(MATCH(M26,_xlfn.ANCHORARRAY(G37),0))),K39&amp;"Por favor no seleccionar los criterios de impacto",M26)</f>
        <v>0</v>
      </c>
      <c r="O26" s="95"/>
      <c r="P26" s="89"/>
      <c r="Q26" s="98"/>
      <c r="R26" s="64">
        <v>3</v>
      </c>
      <c r="S26" s="68"/>
      <c r="T26" s="65" t="str">
        <f t="shared" si="13"/>
        <v/>
      </c>
      <c r="U26" s="66"/>
      <c r="V26" s="66"/>
      <c r="W26" s="67" t="str">
        <f t="shared" si="8"/>
        <v/>
      </c>
      <c r="X26" s="66"/>
      <c r="Y26" s="66"/>
      <c r="Z26" s="66"/>
      <c r="AA26" s="56" t="str">
        <f>IFERROR(IF(AND(T25="Probabilidad",T26="Probabilidad"),(AC25-(+AC25*W26)),IF(AND(T25="Impacto",T26="Probabilidad"),(AC24-(+AC24*W26)),IF(T26="Impacto",AC25,""))),"")</f>
        <v/>
      </c>
      <c r="AB26" s="57" t="str">
        <f t="shared" si="21"/>
        <v/>
      </c>
      <c r="AC26" s="58" t="str">
        <f t="shared" si="10"/>
        <v/>
      </c>
      <c r="AD26" s="57" t="str">
        <f t="shared" si="22"/>
        <v/>
      </c>
      <c r="AE26" s="58" t="str">
        <f>IFERROR(IF(AND(T25="Impacto",T26="Impacto"),(AE25-(+AE25*W26)),IF(AND(T25="Probabilidad",T26="Impacto"),(AE24-(+AE24*W26)),IF(T26="Probabilidad",AE25,""))),"")</f>
        <v/>
      </c>
      <c r="AF26" s="59" t="str">
        <f t="shared" si="20"/>
        <v/>
      </c>
      <c r="AG26" s="60"/>
      <c r="AH26" s="61"/>
      <c r="AI26" s="62"/>
      <c r="AJ26" s="62"/>
      <c r="AK26" s="61"/>
      <c r="AL26" s="68"/>
      <c r="BS26" s="1"/>
    </row>
    <row r="27" spans="1:71" ht="54" customHeight="1" x14ac:dyDescent="0.25">
      <c r="A27" s="101"/>
      <c r="B27" s="49"/>
      <c r="C27" s="104"/>
      <c r="D27" s="107"/>
      <c r="E27" s="104"/>
      <c r="F27" s="104"/>
      <c r="G27" s="110"/>
      <c r="H27" s="104"/>
      <c r="I27" s="113"/>
      <c r="J27" s="95"/>
      <c r="K27" s="89"/>
      <c r="L27" s="50"/>
      <c r="M27" s="92"/>
      <c r="N27" s="89">
        <f ca="1">IF(NOT(ISERROR(MATCH(M27,_xlfn.ANCHORARRAY(G38),0))),K40&amp;"Por favor no seleccionar los criterios de impacto",M27)</f>
        <v>0</v>
      </c>
      <c r="O27" s="95"/>
      <c r="P27" s="89"/>
      <c r="Q27" s="98"/>
      <c r="R27" s="64">
        <v>4</v>
      </c>
      <c r="S27" s="61"/>
      <c r="T27" s="65" t="str">
        <f t="shared" si="13"/>
        <v/>
      </c>
      <c r="U27" s="66"/>
      <c r="V27" s="66"/>
      <c r="W27" s="67" t="str">
        <f t="shared" si="8"/>
        <v/>
      </c>
      <c r="X27" s="66"/>
      <c r="Y27" s="66"/>
      <c r="Z27" s="66"/>
      <c r="AA27" s="56" t="str">
        <f>IFERROR(IF(AND(T26="Probabilidad",T27="Probabilidad"),(AC26-(+AC26*W27)),IF(AND(T26="Impacto",T27="Probabilidad"),(AC25-(+AC25*W27)),IF(T27="Impacto",AC26,""))),"")</f>
        <v/>
      </c>
      <c r="AB27" s="57" t="str">
        <f t="shared" si="21"/>
        <v/>
      </c>
      <c r="AC27" s="58" t="str">
        <f t="shared" si="10"/>
        <v/>
      </c>
      <c r="AD27" s="57" t="str">
        <f t="shared" si="22"/>
        <v/>
      </c>
      <c r="AE27" s="58" t="str">
        <f>IFERROR(IF(AND(T26="Impacto",T27="Impacto"),(AE26-(+AE26*W27)),IF(AND(T26="Probabilidad",T27="Impacto"),(AE25-(+AE25*W27)),IF(T27="Probabilidad",AE26,""))),"")</f>
        <v/>
      </c>
      <c r="AF27" s="59" t="str">
        <f t="shared" si="20"/>
        <v/>
      </c>
      <c r="AG27" s="60"/>
      <c r="AH27" s="61"/>
      <c r="AI27" s="62"/>
      <c r="AJ27" s="62"/>
      <c r="AK27" s="61"/>
      <c r="AL27" s="68"/>
      <c r="BS27" s="1"/>
    </row>
    <row r="28" spans="1:71" ht="54" customHeight="1" x14ac:dyDescent="0.25">
      <c r="A28" s="101"/>
      <c r="B28" s="49"/>
      <c r="C28" s="104"/>
      <c r="D28" s="107"/>
      <c r="E28" s="104"/>
      <c r="F28" s="104"/>
      <c r="G28" s="110"/>
      <c r="H28" s="104"/>
      <c r="I28" s="113"/>
      <c r="J28" s="95"/>
      <c r="K28" s="89"/>
      <c r="L28" s="50"/>
      <c r="M28" s="92"/>
      <c r="N28" s="89">
        <f ca="1">IF(NOT(ISERROR(MATCH(M28,_xlfn.ANCHORARRAY(G39),0))),K41&amp;"Por favor no seleccionar los criterios de impacto",M28)</f>
        <v>0</v>
      </c>
      <c r="O28" s="95"/>
      <c r="P28" s="89"/>
      <c r="Q28" s="98"/>
      <c r="R28" s="64">
        <v>5</v>
      </c>
      <c r="S28" s="61"/>
      <c r="T28" s="65" t="str">
        <f t="shared" si="13"/>
        <v/>
      </c>
      <c r="U28" s="66"/>
      <c r="V28" s="66"/>
      <c r="W28" s="67" t="str">
        <f t="shared" si="8"/>
        <v/>
      </c>
      <c r="X28" s="66"/>
      <c r="Y28" s="66"/>
      <c r="Z28" s="66"/>
      <c r="AA28" s="56" t="str">
        <f>IFERROR(IF(AND(T27="Probabilidad",T28="Probabilidad"),(AC27-(+AC27*W28)),IF(AND(T27="Impacto",T28="Probabilidad"),(AC26-(+AC26*W28)),IF(T28="Impacto",AC27,""))),"")</f>
        <v/>
      </c>
      <c r="AB28" s="57" t="str">
        <f t="shared" si="21"/>
        <v/>
      </c>
      <c r="AC28" s="58" t="str">
        <f t="shared" si="10"/>
        <v/>
      </c>
      <c r="AD28" s="57" t="str">
        <f t="shared" si="22"/>
        <v/>
      </c>
      <c r="AE28" s="58" t="str">
        <f>IFERROR(IF(AND(T27="Impacto",T28="Impacto"),(AE27-(+AE27*W28)),IF(AND(T27="Probabilidad",T28="Impacto"),(AE26-(+AE26*W28)),IF(T28="Probabilidad",AE27,""))),"")</f>
        <v/>
      </c>
      <c r="AF28" s="59" t="str">
        <f t="shared" si="20"/>
        <v/>
      </c>
      <c r="AG28" s="60"/>
      <c r="AH28" s="61"/>
      <c r="AI28" s="62"/>
      <c r="AJ28" s="62"/>
      <c r="AK28" s="61"/>
      <c r="AL28" s="68"/>
      <c r="BS28" s="1"/>
    </row>
    <row r="29" spans="1:71" ht="54" customHeight="1" x14ac:dyDescent="0.25">
      <c r="A29" s="102"/>
      <c r="B29" s="49"/>
      <c r="C29" s="105"/>
      <c r="D29" s="108"/>
      <c r="E29" s="105"/>
      <c r="F29" s="105"/>
      <c r="G29" s="111"/>
      <c r="H29" s="105"/>
      <c r="I29" s="114"/>
      <c r="J29" s="96"/>
      <c r="K29" s="90"/>
      <c r="L29" s="69"/>
      <c r="M29" s="93"/>
      <c r="N29" s="90">
        <f ca="1">IF(NOT(ISERROR(MATCH(M29,_xlfn.ANCHORARRAY(G40),0))),K42&amp;"Por favor no seleccionar los criterios de impacto",M29)</f>
        <v>0</v>
      </c>
      <c r="O29" s="96"/>
      <c r="P29" s="90"/>
      <c r="Q29" s="99"/>
      <c r="R29" s="64">
        <v>6</v>
      </c>
      <c r="S29" s="61"/>
      <c r="T29" s="65" t="str">
        <f t="shared" si="13"/>
        <v/>
      </c>
      <c r="U29" s="66"/>
      <c r="V29" s="66"/>
      <c r="W29" s="67" t="str">
        <f t="shared" si="8"/>
        <v/>
      </c>
      <c r="X29" s="66"/>
      <c r="Y29" s="66"/>
      <c r="Z29" s="66"/>
      <c r="AA29" s="56" t="str">
        <f>IFERROR(IF(AND(T28="Probabilidad",T29="Probabilidad"),(AC28-(+AC28*W29)),IF(AND(T28="Impacto",T29="Probabilidad"),(AC27-(+AC27*W29)),IF(T29="Impacto",AC28,""))),"")</f>
        <v/>
      </c>
      <c r="AB29" s="57" t="str">
        <f t="shared" si="21"/>
        <v/>
      </c>
      <c r="AC29" s="58" t="str">
        <f t="shared" si="10"/>
        <v/>
      </c>
      <c r="AD29" s="57" t="str">
        <f>IFERROR(IF(AE29="","",IF(AE29&lt;=0.2,"Leve",IF(AE29&lt;=0.4,"Menor",IF(AE29&lt;=0.6,"Moderado",IF(AE29&lt;=0.8,"Mayor","Catastrófico"))))),"")</f>
        <v/>
      </c>
      <c r="AE29" s="58" t="str">
        <f>IFERROR(IF(AND(T28="Impacto",T29="Impacto"),(AE28-(+AE28*W29)),IF(AND(T28="Probabilidad",T29="Impacto"),(AE27-(+AE27*W29)),IF(T29="Probabilidad",AE28,""))),"")</f>
        <v/>
      </c>
      <c r="AF29" s="59" t="str">
        <f t="shared" si="20"/>
        <v/>
      </c>
      <c r="AG29" s="60"/>
      <c r="AH29" s="61"/>
      <c r="AI29" s="62"/>
      <c r="AJ29" s="62"/>
      <c r="AK29" s="61"/>
      <c r="AL29" s="68"/>
      <c r="BS29" s="1"/>
    </row>
    <row r="30" spans="1:71" ht="54" customHeight="1" x14ac:dyDescent="0.25">
      <c r="A30" s="100">
        <v>9</v>
      </c>
      <c r="B30" s="49"/>
      <c r="C30" s="103"/>
      <c r="D30" s="106" t="str">
        <f>+IFERROR(VLOOKUP(C30,#REF!,3,FALSE),"")</f>
        <v/>
      </c>
      <c r="E30" s="103"/>
      <c r="F30" s="103"/>
      <c r="G30" s="109"/>
      <c r="H30" s="103"/>
      <c r="I30" s="112"/>
      <c r="J30" s="94" t="str">
        <f>IF(I30&lt;=0,"",IF(I30&lt;=2,"Muy Baja",IF(I30&lt;=24,"Baja",IF(I30&lt;=500,"Media",IF(I30&lt;=5000,"Alta","Muy Alta")))))</f>
        <v/>
      </c>
      <c r="K30" s="88" t="str">
        <f>IF(J30="","",IF(J30="Muy Baja",0.2,IF(J30="Baja",0.4,IF(J30="Media",0.6,IF(J30="Alta",0.8,IF(J30="Muy Alta",1,))))))</f>
        <v/>
      </c>
      <c r="L30" s="70"/>
      <c r="M30" s="91"/>
      <c r="N30" s="88">
        <f>IF(NOT(ISERROR(MATCH(M30,'[3]Tabla Impacto.'!$B$221:$B$223,0))),'[3]Tabla Impacto.'!$F$223&amp;"Por favor no seleccionar los criterios de impacto(Afectación Económica o presupuestal y Pérdida Reputacional)",M30)</f>
        <v>0</v>
      </c>
      <c r="O30" s="94"/>
      <c r="P30" s="88" t="str">
        <f>IF(O30="","",IF(O30="Leve",0.2,IF(O30="Menor",0.4,IF(O30="Moderado",0.6,IF(O30="Mayor",0.8,IF(O30="Catastrófico",1,))))))</f>
        <v/>
      </c>
      <c r="Q30" s="97" t="str">
        <f>IF(OR(AND(J30="Muy Baja",O30="Leve"),AND(J30="Muy Baja",O30="Menor"),AND(J30="Baja",O30="Leve")),"Bajo",IF(OR(AND(J30="Muy baja",O30="Moderado"),AND(J30="Baja",O30="Menor"),AND(J30="Baja",O30="Moderado"),AND(J30="Media",O30="Leve"),AND(J30="Media",O30="Menor"),AND(J30="Media",O30="Moderado"),AND(J30="Alta",O30="Leve"),AND(J30="Alta",O30="Menor")),"Moderado",IF(OR(AND(J30="Muy Baja",O30="Mayor"),AND(J30="Baja",O30="Mayor"),AND(J30="Media",O30="Mayor"),AND(J30="Alta",O30="Moderado"),AND(J30="Alta",O30="Mayor"),AND(J30="Muy Alta",O30="Leve"),AND(J30="Muy Alta",O30="Menor"),AND(J30="Muy Alta",O30="Moderado"),AND(J30="Muy Alta",O30="Mayor")),"Alto",IF(OR(AND(J30="Muy Baja",O30="Catastrófico"),AND(J30="Baja",O30="Catastrófico"),AND(J30="Media",O30="Catastrófico"),AND(J30="Alta",O30="Catastrófico"),AND(J30="Muy Alta",O30="Catastrófico")),"Extremo",""))))</f>
        <v/>
      </c>
      <c r="R30" s="64">
        <v>1</v>
      </c>
      <c r="S30" s="61"/>
      <c r="T30" s="65" t="str">
        <f t="shared" si="13"/>
        <v/>
      </c>
      <c r="U30" s="66"/>
      <c r="V30" s="66"/>
      <c r="W30" s="67" t="str">
        <f t="shared" si="8"/>
        <v/>
      </c>
      <c r="X30" s="66"/>
      <c r="Y30" s="66"/>
      <c r="Z30" s="66"/>
      <c r="AA30" s="56" t="str">
        <f>IFERROR(IF(T30="Probabilidad",(K30-(+K30*W30)),IF(T30="Impacto",K30,"")),"")</f>
        <v/>
      </c>
      <c r="AB30" s="57" t="str">
        <f>IFERROR(IF(AA30="","",IF(AA30&lt;=0.2,"Muy Baja",IF(AA30&lt;=0.4,"Baja",IF(AA30&lt;=0.6,"Media",IF(AA30&lt;=0.8,"Alta","Muy Alta"))))),"")</f>
        <v/>
      </c>
      <c r="AC30" s="58" t="str">
        <f t="shared" si="10"/>
        <v/>
      </c>
      <c r="AD30" s="57" t="str">
        <f>IFERROR(IF(AE30="","",IF(AE30&lt;=0.2,"Leve",IF(AE30&lt;=0.4,"Menor",IF(AE30&lt;=0.6,"Moderado",IF(AE30&lt;=0.8,"Mayor","Catastrófico"))))),"")</f>
        <v/>
      </c>
      <c r="AE30" s="58" t="str">
        <f>IFERROR(IF(T30="Impacto",(P30-(+P30*W30)),IF(T30="Probabilidad",P30,"")),"")</f>
        <v/>
      </c>
      <c r="AF30" s="59" t="str">
        <f t="shared" si="20"/>
        <v/>
      </c>
      <c r="AG30" s="60"/>
      <c r="AH30" s="61"/>
      <c r="AI30" s="62"/>
      <c r="AJ30" s="62"/>
      <c r="AK30" s="61"/>
      <c r="AL30" s="68"/>
      <c r="BS30" s="1"/>
    </row>
    <row r="31" spans="1:71" ht="54" customHeight="1" x14ac:dyDescent="0.25">
      <c r="A31" s="101"/>
      <c r="B31" s="49"/>
      <c r="C31" s="104"/>
      <c r="D31" s="107"/>
      <c r="E31" s="104"/>
      <c r="F31" s="104"/>
      <c r="G31" s="110"/>
      <c r="H31" s="104"/>
      <c r="I31" s="113"/>
      <c r="J31" s="95"/>
      <c r="K31" s="89"/>
      <c r="L31" s="50"/>
      <c r="M31" s="92"/>
      <c r="N31" s="89">
        <f ca="1">IF(NOT(ISERROR(MATCH(M31,_xlfn.ANCHORARRAY(G42),0))),K44&amp;"Por favor no seleccionar los criterios de impacto",M31)</f>
        <v>0</v>
      </c>
      <c r="O31" s="95"/>
      <c r="P31" s="89"/>
      <c r="Q31" s="98"/>
      <c r="R31" s="64">
        <v>2</v>
      </c>
      <c r="S31" s="61"/>
      <c r="T31" s="65" t="str">
        <f t="shared" si="13"/>
        <v/>
      </c>
      <c r="U31" s="66"/>
      <c r="V31" s="66"/>
      <c r="W31" s="67" t="str">
        <f t="shared" si="8"/>
        <v/>
      </c>
      <c r="X31" s="66"/>
      <c r="Y31" s="66"/>
      <c r="Z31" s="66"/>
      <c r="AA31" s="56" t="str">
        <f>IFERROR(IF(AND(T30="Probabilidad",T31="Probabilidad"),(AC30-(+AC30*W31)),IF(T31="Probabilidad",(K30-(+K30*W31)),IF(T31="Impacto",AC30,""))),"")</f>
        <v/>
      </c>
      <c r="AB31" s="57" t="str">
        <f t="shared" si="21"/>
        <v/>
      </c>
      <c r="AC31" s="58" t="str">
        <f t="shared" si="10"/>
        <v/>
      </c>
      <c r="AD31" s="57" t="str">
        <f t="shared" si="22"/>
        <v/>
      </c>
      <c r="AE31" s="58" t="str">
        <f>IFERROR(IF(AND(T30="Impacto",T31="Impacto"),(AE24-(+AE24*W31)),IF(T31="Impacto",($P$30-(+$P$30*W31)),IF(T31="Probabilidad",AE24,""))),"")</f>
        <v/>
      </c>
      <c r="AF31" s="59" t="str">
        <f t="shared" si="20"/>
        <v/>
      </c>
      <c r="AG31" s="60"/>
      <c r="AH31" s="61"/>
      <c r="AI31" s="62"/>
      <c r="AJ31" s="62"/>
      <c r="AK31" s="61"/>
      <c r="AL31" s="68"/>
      <c r="BS31" s="1"/>
    </row>
    <row r="32" spans="1:71" ht="54" customHeight="1" x14ac:dyDescent="0.25">
      <c r="A32" s="101"/>
      <c r="B32" s="49"/>
      <c r="C32" s="104"/>
      <c r="D32" s="107"/>
      <c r="E32" s="104"/>
      <c r="F32" s="104"/>
      <c r="G32" s="110"/>
      <c r="H32" s="104"/>
      <c r="I32" s="113"/>
      <c r="J32" s="95"/>
      <c r="K32" s="89"/>
      <c r="L32" s="50"/>
      <c r="M32" s="92"/>
      <c r="N32" s="89">
        <f ca="1">IF(NOT(ISERROR(MATCH(M32,_xlfn.ANCHORARRAY(G43),0))),K45&amp;"Por favor no seleccionar los criterios de impacto",M32)</f>
        <v>0</v>
      </c>
      <c r="O32" s="95"/>
      <c r="P32" s="89"/>
      <c r="Q32" s="98"/>
      <c r="R32" s="64">
        <v>3</v>
      </c>
      <c r="S32" s="68"/>
      <c r="T32" s="65" t="str">
        <f t="shared" si="13"/>
        <v/>
      </c>
      <c r="U32" s="66"/>
      <c r="V32" s="66"/>
      <c r="W32" s="67" t="str">
        <f t="shared" si="8"/>
        <v/>
      </c>
      <c r="X32" s="66"/>
      <c r="Y32" s="66"/>
      <c r="Z32" s="66"/>
      <c r="AA32" s="56" t="str">
        <f>IFERROR(IF(AND(T31="Probabilidad",T32="Probabilidad"),(AC31-(+AC31*W32)),IF(AND(T31="Impacto",T32="Probabilidad"),(AC30-(+AC30*W32)),IF(T32="Impacto",AC31,""))),"")</f>
        <v/>
      </c>
      <c r="AB32" s="57" t="str">
        <f t="shared" si="21"/>
        <v/>
      </c>
      <c r="AC32" s="58" t="str">
        <f t="shared" si="10"/>
        <v/>
      </c>
      <c r="AD32" s="57" t="str">
        <f t="shared" si="22"/>
        <v/>
      </c>
      <c r="AE32" s="58" t="str">
        <f>IFERROR(IF(AND(T31="Impacto",T32="Impacto"),(AE31-(+AE31*W32)),IF(AND(T31="Probabilidad",T32="Impacto"),(AE30-(+AE30*W32)),IF(T32="Probabilidad",AE31,""))),"")</f>
        <v/>
      </c>
      <c r="AF32" s="59" t="str">
        <f t="shared" si="20"/>
        <v/>
      </c>
      <c r="AG32" s="60"/>
      <c r="AH32" s="61"/>
      <c r="AI32" s="62"/>
      <c r="AJ32" s="62"/>
      <c r="AK32" s="61"/>
      <c r="AL32" s="68"/>
      <c r="BS32" s="1"/>
    </row>
    <row r="33" spans="1:71" ht="54" customHeight="1" x14ac:dyDescent="0.25">
      <c r="A33" s="101"/>
      <c r="B33" s="49"/>
      <c r="C33" s="104"/>
      <c r="D33" s="107"/>
      <c r="E33" s="104"/>
      <c r="F33" s="104"/>
      <c r="G33" s="110"/>
      <c r="H33" s="104"/>
      <c r="I33" s="113"/>
      <c r="J33" s="95"/>
      <c r="K33" s="89"/>
      <c r="L33" s="50"/>
      <c r="M33" s="92"/>
      <c r="N33" s="89">
        <f ca="1">IF(NOT(ISERROR(MATCH(M33,_xlfn.ANCHORARRAY(G44),0))),K46&amp;"Por favor no seleccionar los criterios de impacto",M33)</f>
        <v>0</v>
      </c>
      <c r="O33" s="95"/>
      <c r="P33" s="89"/>
      <c r="Q33" s="98"/>
      <c r="R33" s="64">
        <v>4</v>
      </c>
      <c r="S33" s="61"/>
      <c r="T33" s="65" t="str">
        <f t="shared" si="13"/>
        <v/>
      </c>
      <c r="U33" s="66"/>
      <c r="V33" s="66"/>
      <c r="W33" s="67" t="str">
        <f t="shared" si="8"/>
        <v/>
      </c>
      <c r="X33" s="66"/>
      <c r="Y33" s="66"/>
      <c r="Z33" s="66"/>
      <c r="AA33" s="56" t="str">
        <f>IFERROR(IF(AND(T32="Probabilidad",T33="Probabilidad"),(AC32-(+AC32*W33)),IF(AND(T32="Impacto",T33="Probabilidad"),(AC31-(+AC31*W33)),IF(T33="Impacto",AC32,""))),"")</f>
        <v/>
      </c>
      <c r="AB33" s="57" t="str">
        <f t="shared" si="21"/>
        <v/>
      </c>
      <c r="AC33" s="58" t="str">
        <f t="shared" si="10"/>
        <v/>
      </c>
      <c r="AD33" s="57" t="str">
        <f t="shared" si="22"/>
        <v/>
      </c>
      <c r="AE33" s="58" t="str">
        <f>IFERROR(IF(AND(T32="Impacto",T33="Impacto"),(AE32-(+AE32*W33)),IF(AND(T32="Probabilidad",T33="Impacto"),(AE31-(+AE31*W33)),IF(T33="Probabilidad",AE32,""))),"")</f>
        <v/>
      </c>
      <c r="AF33" s="59" t="str">
        <f t="shared" si="20"/>
        <v/>
      </c>
      <c r="AG33" s="60"/>
      <c r="AH33" s="61"/>
      <c r="AI33" s="62"/>
      <c r="AJ33" s="62"/>
      <c r="AK33" s="61"/>
      <c r="AL33" s="68"/>
      <c r="BS33" s="1"/>
    </row>
    <row r="34" spans="1:71" ht="54" customHeight="1" x14ac:dyDescent="0.25">
      <c r="A34" s="101"/>
      <c r="B34" s="49"/>
      <c r="C34" s="104"/>
      <c r="D34" s="107"/>
      <c r="E34" s="104"/>
      <c r="F34" s="104"/>
      <c r="G34" s="110"/>
      <c r="H34" s="104"/>
      <c r="I34" s="113"/>
      <c r="J34" s="95"/>
      <c r="K34" s="89"/>
      <c r="L34" s="50"/>
      <c r="M34" s="92"/>
      <c r="N34" s="89">
        <f ca="1">IF(NOT(ISERROR(MATCH(M34,_xlfn.ANCHORARRAY(G45),0))),K47&amp;"Por favor no seleccionar los criterios de impacto",M34)</f>
        <v>0</v>
      </c>
      <c r="O34" s="95"/>
      <c r="P34" s="89"/>
      <c r="Q34" s="98"/>
      <c r="R34" s="64">
        <v>5</v>
      </c>
      <c r="S34" s="61"/>
      <c r="T34" s="65" t="str">
        <f t="shared" si="13"/>
        <v/>
      </c>
      <c r="U34" s="66"/>
      <c r="V34" s="66"/>
      <c r="W34" s="67" t="str">
        <f t="shared" si="8"/>
        <v/>
      </c>
      <c r="X34" s="66"/>
      <c r="Y34" s="66"/>
      <c r="Z34" s="66"/>
      <c r="AA34" s="56" t="str">
        <f>IFERROR(IF(AND(T33="Probabilidad",T34="Probabilidad"),(AC33-(+AC33*W34)),IF(AND(T33="Impacto",T34="Probabilidad"),(AC32-(+AC32*W34)),IF(T34="Impacto",AC33,""))),"")</f>
        <v/>
      </c>
      <c r="AB34" s="57" t="str">
        <f t="shared" si="21"/>
        <v/>
      </c>
      <c r="AC34" s="58" t="str">
        <f t="shared" si="10"/>
        <v/>
      </c>
      <c r="AD34" s="57" t="str">
        <f t="shared" si="22"/>
        <v/>
      </c>
      <c r="AE34" s="58" t="str">
        <f>IFERROR(IF(AND(T33="Impacto",T34="Impacto"),(AE33-(+AE33*W34)),IF(AND(T33="Probabilidad",T34="Impacto"),(AE32-(+AE32*W34)),IF(T34="Probabilidad",AE33,""))),"")</f>
        <v/>
      </c>
      <c r="AF34" s="59" t="str">
        <f t="shared" si="20"/>
        <v/>
      </c>
      <c r="AG34" s="60"/>
      <c r="AH34" s="61"/>
      <c r="AI34" s="62"/>
      <c r="AJ34" s="62"/>
      <c r="AK34" s="61"/>
      <c r="AL34" s="68"/>
      <c r="BS34" s="1"/>
    </row>
    <row r="35" spans="1:71" ht="54" customHeight="1" x14ac:dyDescent="0.25">
      <c r="A35" s="102"/>
      <c r="B35" s="49"/>
      <c r="C35" s="105"/>
      <c r="D35" s="108"/>
      <c r="E35" s="105"/>
      <c r="F35" s="105"/>
      <c r="G35" s="111"/>
      <c r="H35" s="105"/>
      <c r="I35" s="114"/>
      <c r="J35" s="96"/>
      <c r="K35" s="90"/>
      <c r="L35" s="69"/>
      <c r="M35" s="93"/>
      <c r="N35" s="90">
        <f ca="1">IF(NOT(ISERROR(MATCH(M35,_xlfn.ANCHORARRAY(G46),0))),K48&amp;"Por favor no seleccionar los criterios de impacto",M35)</f>
        <v>0</v>
      </c>
      <c r="O35" s="96"/>
      <c r="P35" s="90"/>
      <c r="Q35" s="99"/>
      <c r="R35" s="64">
        <v>6</v>
      </c>
      <c r="S35" s="61"/>
      <c r="T35" s="65" t="str">
        <f t="shared" si="13"/>
        <v/>
      </c>
      <c r="U35" s="66"/>
      <c r="V35" s="66"/>
      <c r="W35" s="67" t="str">
        <f t="shared" si="8"/>
        <v/>
      </c>
      <c r="X35" s="66"/>
      <c r="Y35" s="66"/>
      <c r="Z35" s="66"/>
      <c r="AA35" s="56" t="str">
        <f>IFERROR(IF(AND(T34="Probabilidad",T35="Probabilidad"),(AC34-(+AC34*W35)),IF(AND(T34="Impacto",T35="Probabilidad"),(AC33-(+AC33*W35)),IF(T35="Impacto",AC34,""))),"")</f>
        <v/>
      </c>
      <c r="AB35" s="57" t="str">
        <f t="shared" si="21"/>
        <v/>
      </c>
      <c r="AC35" s="58" t="str">
        <f t="shared" si="10"/>
        <v/>
      </c>
      <c r="AD35" s="57" t="str">
        <f t="shared" si="22"/>
        <v/>
      </c>
      <c r="AE35" s="58" t="str">
        <f>IFERROR(IF(AND(T34="Impacto",T35="Impacto"),(AE34-(+AE34*W35)),IF(AND(T34="Probabilidad",T35="Impacto"),(AE33-(+AE33*W35)),IF(T35="Probabilidad",AE34,""))),"")</f>
        <v/>
      </c>
      <c r="AF35" s="59" t="str">
        <f t="shared" si="20"/>
        <v/>
      </c>
      <c r="AG35" s="60"/>
      <c r="AH35" s="61"/>
      <c r="AI35" s="62"/>
      <c r="AJ35" s="62"/>
      <c r="AK35" s="61"/>
      <c r="AL35" s="68"/>
      <c r="BS35" s="1"/>
    </row>
    <row r="36" spans="1:71" ht="54" customHeight="1" x14ac:dyDescent="0.25">
      <c r="A36" s="100">
        <v>10</v>
      </c>
      <c r="B36" s="49"/>
      <c r="C36" s="103"/>
      <c r="D36" s="106" t="str">
        <f>+IFERROR(VLOOKUP(C36,#REF!,3,FALSE),"")</f>
        <v/>
      </c>
      <c r="E36" s="103"/>
      <c r="F36" s="103"/>
      <c r="G36" s="109"/>
      <c r="H36" s="103"/>
      <c r="I36" s="112"/>
      <c r="J36" s="94" t="str">
        <f>IF(I36&lt;=0,"",IF(I36&lt;=2,"Muy Baja",IF(I36&lt;=24,"Baja",IF(I36&lt;=500,"Media",IF(I36&lt;=5000,"Alta","Muy Alta")))))</f>
        <v/>
      </c>
      <c r="K36" s="88" t="str">
        <f>IF(J36="","",IF(J36="Muy Baja",0.2,IF(J36="Baja",0.4,IF(J36="Media",0.6,IF(J36="Alta",0.8,IF(J36="Muy Alta",1,))))))</f>
        <v/>
      </c>
      <c r="L36" s="70"/>
      <c r="M36" s="91"/>
      <c r="N36" s="88">
        <f>IF(NOT(ISERROR(MATCH(M36,'[3]Tabla Impacto.'!$B$221:$B$223,0))),'[3]Tabla Impacto.'!$F$223&amp;"Por favor no seleccionar los criterios de impacto(Afectación Económica o presupuestal y Pérdida Reputacional)",M36)</f>
        <v>0</v>
      </c>
      <c r="O36" s="94"/>
      <c r="P36" s="88" t="str">
        <f>IF(O36="","",IF(O36="Leve",0.2,IF(O36="Menor",0.4,IF(O36="Moderado",0.6,IF(O36="Mayor",0.8,IF(O36="Catastrófico",1,))))))</f>
        <v/>
      </c>
      <c r="Q36" s="97" t="str">
        <f>IF(OR(AND(J36="Muy Baja",O36="Leve"),AND(J36="Muy Baja",O36="Menor"),AND(J36="Baja",O36="Leve")),"Bajo",IF(OR(AND(J36="Muy baja",O36="Moderado"),AND(J36="Baja",O36="Menor"),AND(J36="Baja",O36="Moderado"),AND(J36="Media",O36="Leve"),AND(J36="Media",O36="Menor"),AND(J36="Media",O36="Moderado"),AND(J36="Alta",O36="Leve"),AND(J36="Alta",O36="Menor")),"Moderado",IF(OR(AND(J36="Muy Baja",O36="Mayor"),AND(J36="Baja",O36="Mayor"),AND(J36="Media",O36="Mayor"),AND(J36="Alta",O36="Moderado"),AND(J36="Alta",O36="Mayor"),AND(J36="Muy Alta",O36="Leve"),AND(J36="Muy Alta",O36="Menor"),AND(J36="Muy Alta",O36="Moderado"),AND(J36="Muy Alta",O36="Mayor")),"Alto",IF(OR(AND(J36="Muy Baja",O36="Catastrófico"),AND(J36="Baja",O36="Catastrófico"),AND(J36="Media",O36="Catastrófico"),AND(J36="Alta",O36="Catastrófico"),AND(J36="Muy Alta",O36="Catastrófico")),"Extremo",""))))</f>
        <v/>
      </c>
      <c r="R36" s="64">
        <v>1</v>
      </c>
      <c r="S36" s="61"/>
      <c r="T36" s="65" t="str">
        <f t="shared" si="13"/>
        <v/>
      </c>
      <c r="U36" s="66"/>
      <c r="V36" s="66"/>
      <c r="W36" s="67" t="str">
        <f t="shared" si="8"/>
        <v/>
      </c>
      <c r="X36" s="66"/>
      <c r="Y36" s="66"/>
      <c r="Z36" s="66"/>
      <c r="AA36" s="56" t="str">
        <f>IFERROR(IF(T36="Probabilidad",(K36-(+K36*W36)),IF(T36="Impacto",K36,"")),"")</f>
        <v/>
      </c>
      <c r="AB36" s="57" t="str">
        <f>IFERROR(IF(AA36="","",IF(AA36&lt;=0.2,"Muy Baja",IF(AA36&lt;=0.4,"Baja",IF(AA36&lt;=0.6,"Media",IF(AA36&lt;=0.8,"Alta","Muy Alta"))))),"")</f>
        <v/>
      </c>
      <c r="AC36" s="58" t="str">
        <f t="shared" si="10"/>
        <v/>
      </c>
      <c r="AD36" s="57" t="str">
        <f>IFERROR(IF(AE36="","",IF(AE36&lt;=0.2,"Leve",IF(AE36&lt;=0.4,"Menor",IF(AE36&lt;=0.6,"Moderado",IF(AE36&lt;=0.8,"Mayor","Catastrófico"))))),"")</f>
        <v/>
      </c>
      <c r="AE36" s="58" t="str">
        <f>IFERROR(IF(T36="Impacto",(P36-(+P36*W36)),IF(T36="Probabilidad",P36,"")),"")</f>
        <v/>
      </c>
      <c r="AF36" s="59" t="str">
        <f t="shared" si="20"/>
        <v/>
      </c>
      <c r="AG36" s="60"/>
      <c r="AH36" s="61"/>
      <c r="AI36" s="62"/>
      <c r="AJ36" s="62"/>
      <c r="AK36" s="61"/>
      <c r="AL36" s="68"/>
      <c r="BS36" s="1"/>
    </row>
    <row r="37" spans="1:71" ht="54" customHeight="1" x14ac:dyDescent="0.25">
      <c r="A37" s="101"/>
      <c r="B37" s="49"/>
      <c r="C37" s="104"/>
      <c r="D37" s="107"/>
      <c r="E37" s="104"/>
      <c r="F37" s="104"/>
      <c r="G37" s="110"/>
      <c r="H37" s="104"/>
      <c r="I37" s="113"/>
      <c r="J37" s="95"/>
      <c r="K37" s="89"/>
      <c r="L37" s="50"/>
      <c r="M37" s="92"/>
      <c r="N37" s="89">
        <f ca="1">IF(NOT(ISERROR(MATCH(M37,_xlfn.ANCHORARRAY(G48),0))),K50&amp;"Por favor no seleccionar los criterios de impacto",M37)</f>
        <v>0</v>
      </c>
      <c r="O37" s="95"/>
      <c r="P37" s="89"/>
      <c r="Q37" s="98"/>
      <c r="R37" s="64">
        <v>2</v>
      </c>
      <c r="S37" s="61"/>
      <c r="T37" s="65" t="str">
        <f t="shared" si="13"/>
        <v/>
      </c>
      <c r="U37" s="66"/>
      <c r="V37" s="66"/>
      <c r="W37" s="67" t="str">
        <f t="shared" si="8"/>
        <v/>
      </c>
      <c r="X37" s="66"/>
      <c r="Y37" s="66"/>
      <c r="Z37" s="66"/>
      <c r="AA37" s="56" t="str">
        <f>IFERROR(IF(AND(T36="Probabilidad",T37="Probabilidad"),(AC36-(+AC36*W37)),IF(T37="Probabilidad",(K36-(+K36*W37)),IF(T37="Impacto",AC36,""))),"")</f>
        <v/>
      </c>
      <c r="AB37" s="57" t="str">
        <f t="shared" si="21"/>
        <v/>
      </c>
      <c r="AC37" s="58" t="str">
        <f t="shared" si="10"/>
        <v/>
      </c>
      <c r="AD37" s="57" t="str">
        <f t="shared" si="22"/>
        <v/>
      </c>
      <c r="AE37" s="58" t="str">
        <f>IFERROR(IF(AND(T36="Impacto",T37="Impacto"),(AE30-(+AE30*W37)),IF(T37="Impacto",($P$36-(+$P$36*W37)),IF(T37="Probabilidad",AE30,""))),"")</f>
        <v/>
      </c>
      <c r="AF37" s="59" t="str">
        <f t="shared" si="20"/>
        <v/>
      </c>
      <c r="AG37" s="60"/>
      <c r="AH37" s="61"/>
      <c r="AI37" s="62"/>
      <c r="AJ37" s="62"/>
      <c r="AK37" s="61"/>
      <c r="AL37" s="68"/>
      <c r="BS37" s="1"/>
    </row>
    <row r="38" spans="1:71" ht="54" customHeight="1" x14ac:dyDescent="0.25">
      <c r="A38" s="101"/>
      <c r="B38" s="49"/>
      <c r="C38" s="104"/>
      <c r="D38" s="107"/>
      <c r="E38" s="104"/>
      <c r="F38" s="104"/>
      <c r="G38" s="110"/>
      <c r="H38" s="104"/>
      <c r="I38" s="113"/>
      <c r="J38" s="95"/>
      <c r="K38" s="89"/>
      <c r="L38" s="50"/>
      <c r="M38" s="92"/>
      <c r="N38" s="89">
        <f ca="1">IF(NOT(ISERROR(MATCH(M38,_xlfn.ANCHORARRAY(G49),0))),K51&amp;"Por favor no seleccionar los criterios de impacto",M38)</f>
        <v>0</v>
      </c>
      <c r="O38" s="95"/>
      <c r="P38" s="89"/>
      <c r="Q38" s="98"/>
      <c r="R38" s="64">
        <v>3</v>
      </c>
      <c r="S38" s="68"/>
      <c r="T38" s="65" t="str">
        <f t="shared" si="13"/>
        <v/>
      </c>
      <c r="U38" s="66"/>
      <c r="V38" s="66"/>
      <c r="W38" s="67" t="str">
        <f t="shared" si="8"/>
        <v/>
      </c>
      <c r="X38" s="66"/>
      <c r="Y38" s="66"/>
      <c r="Z38" s="66"/>
      <c r="AA38" s="56" t="str">
        <f>IFERROR(IF(AND(T37="Probabilidad",T38="Probabilidad"),(AC37-(+AC37*W38)),IF(AND(T37="Impacto",T38="Probabilidad"),(AC36-(+AC36*W38)),IF(T38="Impacto",AC37,""))),"")</f>
        <v/>
      </c>
      <c r="AB38" s="57" t="str">
        <f t="shared" si="21"/>
        <v/>
      </c>
      <c r="AC38" s="58" t="str">
        <f t="shared" si="10"/>
        <v/>
      </c>
      <c r="AD38" s="57" t="str">
        <f t="shared" si="22"/>
        <v/>
      </c>
      <c r="AE38" s="58" t="str">
        <f>IFERROR(IF(AND(T37="Impacto",T38="Impacto"),(AE37-(+AE37*W38)),IF(AND(T37="Probabilidad",T38="Impacto"),(AE36-(+AE36*W38)),IF(T38="Probabilidad",AE37,""))),"")</f>
        <v/>
      </c>
      <c r="AF38" s="59" t="str">
        <f t="shared" si="20"/>
        <v/>
      </c>
      <c r="AG38" s="60"/>
      <c r="AH38" s="61"/>
      <c r="AI38" s="62"/>
      <c r="AJ38" s="62"/>
      <c r="AK38" s="61"/>
      <c r="AL38" s="68"/>
      <c r="BS38" s="1"/>
    </row>
    <row r="39" spans="1:71" ht="54" customHeight="1" x14ac:dyDescent="0.25">
      <c r="A39" s="101"/>
      <c r="B39" s="49"/>
      <c r="C39" s="104"/>
      <c r="D39" s="107"/>
      <c r="E39" s="104"/>
      <c r="F39" s="104"/>
      <c r="G39" s="110"/>
      <c r="H39" s="104"/>
      <c r="I39" s="113"/>
      <c r="J39" s="95"/>
      <c r="K39" s="89"/>
      <c r="L39" s="50"/>
      <c r="M39" s="92"/>
      <c r="N39" s="89">
        <f ca="1">IF(NOT(ISERROR(MATCH(M39,_xlfn.ANCHORARRAY(G50),0))),K52&amp;"Por favor no seleccionar los criterios de impacto",M39)</f>
        <v>0</v>
      </c>
      <c r="O39" s="95"/>
      <c r="P39" s="89"/>
      <c r="Q39" s="98"/>
      <c r="R39" s="64">
        <v>4</v>
      </c>
      <c r="S39" s="61"/>
      <c r="T39" s="65" t="str">
        <f t="shared" si="13"/>
        <v/>
      </c>
      <c r="U39" s="66"/>
      <c r="V39" s="66"/>
      <c r="W39" s="67" t="str">
        <f t="shared" si="8"/>
        <v/>
      </c>
      <c r="X39" s="66"/>
      <c r="Y39" s="66"/>
      <c r="Z39" s="66"/>
      <c r="AA39" s="56" t="str">
        <f>IFERROR(IF(AND(T38="Probabilidad",T39="Probabilidad"),(AC38-(+AC38*W39)),IF(AND(T38="Impacto",T39="Probabilidad"),(AC37-(+AC37*W39)),IF(T39="Impacto",AC38,""))),"")</f>
        <v/>
      </c>
      <c r="AB39" s="57" t="str">
        <f t="shared" si="21"/>
        <v/>
      </c>
      <c r="AC39" s="58" t="str">
        <f t="shared" si="10"/>
        <v/>
      </c>
      <c r="AD39" s="57" t="str">
        <f t="shared" si="22"/>
        <v/>
      </c>
      <c r="AE39" s="58" t="str">
        <f>IFERROR(IF(AND(T38="Impacto",T39="Impacto"),(AE38-(+AE38*W39)),IF(AND(T38="Probabilidad",T39="Impacto"),(AE37-(+AE37*W39)),IF(T39="Probabilidad",AE38,""))),"")</f>
        <v/>
      </c>
      <c r="AF39" s="59" t="str">
        <f t="shared" si="20"/>
        <v/>
      </c>
      <c r="AG39" s="60"/>
      <c r="AH39" s="61"/>
      <c r="AI39" s="62"/>
      <c r="AJ39" s="62"/>
      <c r="AK39" s="61"/>
      <c r="AL39" s="68"/>
      <c r="BS39" s="1"/>
    </row>
    <row r="40" spans="1:71" ht="54" customHeight="1" x14ac:dyDescent="0.25">
      <c r="A40" s="101"/>
      <c r="B40" s="49"/>
      <c r="C40" s="104"/>
      <c r="D40" s="107"/>
      <c r="E40" s="104"/>
      <c r="F40" s="104"/>
      <c r="G40" s="110"/>
      <c r="H40" s="104"/>
      <c r="I40" s="113"/>
      <c r="J40" s="95"/>
      <c r="K40" s="89"/>
      <c r="L40" s="50"/>
      <c r="M40" s="92"/>
      <c r="N40" s="89">
        <f ca="1">IF(NOT(ISERROR(MATCH(M40,_xlfn.ANCHORARRAY(G51),0))),K53&amp;"Por favor no seleccionar los criterios de impacto",M40)</f>
        <v>0</v>
      </c>
      <c r="O40" s="95"/>
      <c r="P40" s="89"/>
      <c r="Q40" s="98"/>
      <c r="R40" s="64">
        <v>5</v>
      </c>
      <c r="S40" s="61"/>
      <c r="T40" s="65" t="str">
        <f t="shared" si="13"/>
        <v/>
      </c>
      <c r="U40" s="66"/>
      <c r="V40" s="66"/>
      <c r="W40" s="67" t="str">
        <f t="shared" si="8"/>
        <v/>
      </c>
      <c r="X40" s="66"/>
      <c r="Y40" s="66"/>
      <c r="Z40" s="66"/>
      <c r="AA40" s="56" t="str">
        <f>IFERROR(IF(AND(T39="Probabilidad",T40="Probabilidad"),(AC39-(+AC39*W40)),IF(AND(T39="Impacto",T40="Probabilidad"),(AC38-(+AC38*W40)),IF(T40="Impacto",AC39,""))),"")</f>
        <v/>
      </c>
      <c r="AB40" s="57" t="str">
        <f t="shared" si="21"/>
        <v/>
      </c>
      <c r="AC40" s="58" t="str">
        <f t="shared" si="10"/>
        <v/>
      </c>
      <c r="AD40" s="57" t="str">
        <f t="shared" si="22"/>
        <v/>
      </c>
      <c r="AE40" s="58" t="str">
        <f>IFERROR(IF(AND(T39="Impacto",T40="Impacto"),(AE39-(+AE39*W40)),IF(AND(T39="Probabilidad",T40="Impacto"),(AE38-(+AE38*W40)),IF(T40="Probabilidad",AE39,""))),"")</f>
        <v/>
      </c>
      <c r="AF40" s="59" t="str">
        <f t="shared" si="20"/>
        <v/>
      </c>
      <c r="AG40" s="60"/>
      <c r="AH40" s="61"/>
      <c r="AI40" s="62"/>
      <c r="AJ40" s="62"/>
      <c r="AK40" s="61"/>
      <c r="AL40" s="68"/>
      <c r="BS40" s="1"/>
    </row>
    <row r="41" spans="1:71" ht="54" customHeight="1" x14ac:dyDescent="0.25">
      <c r="A41" s="102"/>
      <c r="B41" s="49"/>
      <c r="C41" s="105"/>
      <c r="D41" s="108"/>
      <c r="E41" s="105"/>
      <c r="F41" s="105"/>
      <c r="G41" s="111"/>
      <c r="H41" s="105"/>
      <c r="I41" s="114"/>
      <c r="J41" s="96"/>
      <c r="K41" s="90"/>
      <c r="L41" s="69"/>
      <c r="M41" s="93"/>
      <c r="N41" s="90">
        <f ca="1">IF(NOT(ISERROR(MATCH(M41,_xlfn.ANCHORARRAY(G52),0))),K54&amp;"Por favor no seleccionar los criterios de impacto",M41)</f>
        <v>0</v>
      </c>
      <c r="O41" s="96"/>
      <c r="P41" s="90"/>
      <c r="Q41" s="99"/>
      <c r="R41" s="64">
        <v>6</v>
      </c>
      <c r="S41" s="61"/>
      <c r="T41" s="65" t="str">
        <f t="shared" si="13"/>
        <v/>
      </c>
      <c r="U41" s="66"/>
      <c r="V41" s="66"/>
      <c r="W41" s="67" t="str">
        <f t="shared" si="8"/>
        <v/>
      </c>
      <c r="X41" s="66"/>
      <c r="Y41" s="66"/>
      <c r="Z41" s="66"/>
      <c r="AA41" s="56" t="str">
        <f>IFERROR(IF(AND(T40="Probabilidad",T41="Probabilidad"),(AC40-(+AC40*W41)),IF(AND(T40="Impacto",T41="Probabilidad"),(AC39-(+AC39*W41)),IF(T41="Impacto",AC40,""))),"")</f>
        <v/>
      </c>
      <c r="AB41" s="57" t="str">
        <f t="shared" si="21"/>
        <v/>
      </c>
      <c r="AC41" s="58" t="str">
        <f t="shared" si="10"/>
        <v/>
      </c>
      <c r="AD41" s="57" t="str">
        <f t="shared" si="22"/>
        <v/>
      </c>
      <c r="AE41" s="58" t="str">
        <f>IFERROR(IF(AND(T40="Impacto",T41="Impacto"),(AE40-(+AE40*W41)),IF(AND(T40="Probabilidad",T41="Impacto"),(AE39-(+AE39*W41)),IF(T41="Probabilidad",AE40,""))),"")</f>
        <v/>
      </c>
      <c r="AF41" s="59" t="str">
        <f t="shared" si="20"/>
        <v/>
      </c>
      <c r="AG41" s="60"/>
      <c r="AH41" s="61"/>
      <c r="AI41" s="62"/>
      <c r="AJ41" s="62"/>
      <c r="AK41" s="61"/>
      <c r="AL41" s="68"/>
      <c r="BS41" s="1"/>
    </row>
    <row r="42" spans="1:71" ht="54" customHeight="1" x14ac:dyDescent="0.25">
      <c r="A42" s="100">
        <v>11</v>
      </c>
      <c r="B42" s="49"/>
      <c r="C42" s="103"/>
      <c r="D42" s="106" t="str">
        <f>+IFERROR(VLOOKUP(C42,#REF!,3,FALSE),"")</f>
        <v/>
      </c>
      <c r="E42" s="103"/>
      <c r="F42" s="103"/>
      <c r="G42" s="109"/>
      <c r="H42" s="103"/>
      <c r="I42" s="112"/>
      <c r="J42" s="94" t="str">
        <f>IF(I42&lt;=0,"",IF(I42&lt;=2,"Muy Baja",IF(I42&lt;=24,"Baja",IF(I42&lt;=500,"Media",IF(I42&lt;=5000,"Alta","Muy Alta")))))</f>
        <v/>
      </c>
      <c r="K42" s="88" t="str">
        <f>IF(J42="","",IF(J42="Muy Baja",0.2,IF(J42="Baja",0.4,IF(J42="Media",0.6,IF(J42="Alta",0.8,IF(J42="Muy Alta",1,))))))</f>
        <v/>
      </c>
      <c r="L42" s="70"/>
      <c r="M42" s="91"/>
      <c r="N42" s="88">
        <f>IF(NOT(ISERROR(MATCH(M42,'[3]Tabla Impacto.'!$B$221:$B$223,0))),'[3]Tabla Impacto.'!$F$223&amp;"Por favor no seleccionar los criterios de impacto(Afectación Económica o presupuestal y Pérdida Reputacional)",M42)</f>
        <v>0</v>
      </c>
      <c r="O42" s="94"/>
      <c r="P42" s="88" t="str">
        <f>IF(O42="","",IF(O42="Leve",0.2,IF(O42="Menor",0.4,IF(O42="Moderado",0.6,IF(O42="Mayor",0.8,IF(O42="Catastrófico",1,))))))</f>
        <v/>
      </c>
      <c r="Q42" s="97" t="str">
        <f>IF(OR(AND(J42="Muy Baja",O42="Leve"),AND(J42="Muy Baja",O42="Menor"),AND(J42="Baja",O42="Leve")),"Bajo",IF(OR(AND(J42="Muy baja",O42="Moderado"),AND(J42="Baja",O42="Menor"),AND(J42="Baja",O42="Moderado"),AND(J42="Media",O42="Leve"),AND(J42="Media",O42="Menor"),AND(J42="Media",O42="Moderado"),AND(J42="Alta",O42="Leve"),AND(J42="Alta",O42="Menor")),"Moderado",IF(OR(AND(J42="Muy Baja",O42="Mayor"),AND(J42="Baja",O42="Mayor"),AND(J42="Media",O42="Mayor"),AND(J42="Alta",O42="Moderado"),AND(J42="Alta",O42="Mayor"),AND(J42="Muy Alta",O42="Leve"),AND(J42="Muy Alta",O42="Menor"),AND(J42="Muy Alta",O42="Moderado"),AND(J42="Muy Alta",O42="Mayor")),"Alto",IF(OR(AND(J42="Muy Baja",O42="Catastrófico"),AND(J42="Baja",O42="Catastrófico"),AND(J42="Media",O42="Catastrófico"),AND(J42="Alta",O42="Catastrófico"),AND(J42="Muy Alta",O42="Catastrófico")),"Extremo",""))))</f>
        <v/>
      </c>
      <c r="R42" s="64">
        <v>1</v>
      </c>
      <c r="S42" s="61"/>
      <c r="T42" s="65" t="str">
        <f t="shared" si="13"/>
        <v/>
      </c>
      <c r="U42" s="66"/>
      <c r="V42" s="66"/>
      <c r="W42" s="67" t="str">
        <f t="shared" si="8"/>
        <v/>
      </c>
      <c r="X42" s="66"/>
      <c r="Y42" s="66"/>
      <c r="Z42" s="66"/>
      <c r="AA42" s="56" t="str">
        <f>IFERROR(IF(T42="Probabilidad",(K42-(+K42*W42)),IF(T42="Impacto",K42,"")),"")</f>
        <v/>
      </c>
      <c r="AB42" s="57" t="str">
        <f>IFERROR(IF(AA42="","",IF(AA42&lt;=0.2,"Muy Baja",IF(AA42&lt;=0.4,"Baja",IF(AA42&lt;=0.6,"Media",IF(AA42&lt;=0.8,"Alta","Muy Alta"))))),"")</f>
        <v/>
      </c>
      <c r="AC42" s="58" t="str">
        <f t="shared" si="10"/>
        <v/>
      </c>
      <c r="AD42" s="57" t="str">
        <f>IFERROR(IF(AE42="","",IF(AE42&lt;=0.2,"Leve",IF(AE42&lt;=0.4,"Menor",IF(AE42&lt;=0.6,"Moderado",IF(AE42&lt;=0.8,"Mayor","Catastrófico"))))),"")</f>
        <v/>
      </c>
      <c r="AE42" s="58" t="str">
        <f>IFERROR(IF(T42="Impacto",(P42-(+P42*W42)),IF(T42="Probabilidad",P42,"")),"")</f>
        <v/>
      </c>
      <c r="AF42" s="59" t="str">
        <f t="shared" si="20"/>
        <v/>
      </c>
      <c r="AG42" s="60"/>
      <c r="AH42" s="61"/>
      <c r="AI42" s="62"/>
      <c r="AJ42" s="62"/>
      <c r="AK42" s="61"/>
      <c r="AL42" s="68"/>
      <c r="BS42" s="1"/>
    </row>
    <row r="43" spans="1:71" ht="54" customHeight="1" x14ac:dyDescent="0.25">
      <c r="A43" s="101"/>
      <c r="B43" s="49"/>
      <c r="C43" s="104"/>
      <c r="D43" s="107"/>
      <c r="E43" s="104"/>
      <c r="F43" s="104"/>
      <c r="G43" s="110"/>
      <c r="H43" s="104"/>
      <c r="I43" s="113"/>
      <c r="J43" s="95"/>
      <c r="K43" s="89"/>
      <c r="L43" s="50"/>
      <c r="M43" s="92"/>
      <c r="N43" s="89">
        <f ca="1">IF(NOT(ISERROR(MATCH(M43,_xlfn.ANCHORARRAY(G54),0))),K56&amp;"Por favor no seleccionar los criterios de impacto",M43)</f>
        <v>0</v>
      </c>
      <c r="O43" s="95"/>
      <c r="P43" s="89"/>
      <c r="Q43" s="98"/>
      <c r="R43" s="64">
        <v>2</v>
      </c>
      <c r="S43" s="61"/>
      <c r="T43" s="65" t="str">
        <f t="shared" si="13"/>
        <v/>
      </c>
      <c r="U43" s="66"/>
      <c r="V43" s="66"/>
      <c r="W43" s="67" t="str">
        <f t="shared" si="8"/>
        <v/>
      </c>
      <c r="X43" s="66"/>
      <c r="Y43" s="66"/>
      <c r="Z43" s="66"/>
      <c r="AA43" s="56" t="str">
        <f>IFERROR(IF(AND(T42="Probabilidad",T43="Probabilidad"),(AC42-(+AC42*W43)),IF(T43="Probabilidad",(K42-(+K42*W43)),IF(T43="Impacto",AC42,""))),"")</f>
        <v/>
      </c>
      <c r="AB43" s="57" t="str">
        <f t="shared" si="21"/>
        <v/>
      </c>
      <c r="AC43" s="58" t="str">
        <f t="shared" si="10"/>
        <v/>
      </c>
      <c r="AD43" s="57" t="str">
        <f t="shared" si="22"/>
        <v/>
      </c>
      <c r="AE43" s="58" t="str">
        <f>IFERROR(IF(AND(T42="Impacto",T43="Impacto"),(AE36-(+AE36*W43)),IF(T43="Impacto",($P$42-(+$P$42*W43)),IF(T43="Probabilidad",AE36,""))),"")</f>
        <v/>
      </c>
      <c r="AF43" s="59" t="str">
        <f t="shared" si="20"/>
        <v/>
      </c>
      <c r="AG43" s="60"/>
      <c r="AH43" s="61"/>
      <c r="AI43" s="62"/>
      <c r="AJ43" s="62"/>
      <c r="AK43" s="61"/>
      <c r="AL43" s="68"/>
      <c r="BS43" s="1"/>
    </row>
    <row r="44" spans="1:71" ht="54" customHeight="1" x14ac:dyDescent="0.25">
      <c r="A44" s="101"/>
      <c r="B44" s="49"/>
      <c r="C44" s="104"/>
      <c r="D44" s="107"/>
      <c r="E44" s="104"/>
      <c r="F44" s="104"/>
      <c r="G44" s="110"/>
      <c r="H44" s="104"/>
      <c r="I44" s="113"/>
      <c r="J44" s="95"/>
      <c r="K44" s="89"/>
      <c r="L44" s="50"/>
      <c r="M44" s="92"/>
      <c r="N44" s="89">
        <f ca="1">IF(NOT(ISERROR(MATCH(M44,_xlfn.ANCHORARRAY(G55),0))),K57&amp;"Por favor no seleccionar los criterios de impacto",M44)</f>
        <v>0</v>
      </c>
      <c r="O44" s="95"/>
      <c r="P44" s="89"/>
      <c r="Q44" s="98"/>
      <c r="R44" s="64">
        <v>3</v>
      </c>
      <c r="S44" s="68"/>
      <c r="T44" s="65" t="str">
        <f t="shared" si="13"/>
        <v/>
      </c>
      <c r="U44" s="66"/>
      <c r="V44" s="66"/>
      <c r="W44" s="67" t="str">
        <f t="shared" si="8"/>
        <v/>
      </c>
      <c r="X44" s="66"/>
      <c r="Y44" s="66"/>
      <c r="Z44" s="66"/>
      <c r="AA44" s="56" t="str">
        <f>IFERROR(IF(AND(T43="Probabilidad",T44="Probabilidad"),(AC43-(+AC43*W44)),IF(AND(T43="Impacto",T44="Probabilidad"),(AC42-(+AC42*W44)),IF(T44="Impacto",AC43,""))),"")</f>
        <v/>
      </c>
      <c r="AB44" s="57" t="str">
        <f t="shared" si="21"/>
        <v/>
      </c>
      <c r="AC44" s="58" t="str">
        <f t="shared" si="10"/>
        <v/>
      </c>
      <c r="AD44" s="57" t="str">
        <f t="shared" si="22"/>
        <v/>
      </c>
      <c r="AE44" s="58" t="str">
        <f>IFERROR(IF(AND(T43="Impacto",T44="Impacto"),(AE43-(+AE43*W44)),IF(AND(T43="Probabilidad",T44="Impacto"),(AE42-(+AE42*W44)),IF(T44="Probabilidad",AE43,""))),"")</f>
        <v/>
      </c>
      <c r="AF44" s="59" t="str">
        <f t="shared" si="20"/>
        <v/>
      </c>
      <c r="AG44" s="60"/>
      <c r="AH44" s="61"/>
      <c r="AI44" s="62"/>
      <c r="AJ44" s="62"/>
      <c r="AK44" s="61"/>
      <c r="AL44" s="68"/>
      <c r="BS44" s="1"/>
    </row>
    <row r="45" spans="1:71" ht="54" customHeight="1" x14ac:dyDescent="0.25">
      <c r="A45" s="101"/>
      <c r="B45" s="49"/>
      <c r="C45" s="104"/>
      <c r="D45" s="107"/>
      <c r="E45" s="104"/>
      <c r="F45" s="104"/>
      <c r="G45" s="110"/>
      <c r="H45" s="104"/>
      <c r="I45" s="113"/>
      <c r="J45" s="95"/>
      <c r="K45" s="89"/>
      <c r="L45" s="50"/>
      <c r="M45" s="92"/>
      <c r="N45" s="89">
        <f ca="1">IF(NOT(ISERROR(MATCH(M45,_xlfn.ANCHORARRAY(G56),0))),K58&amp;"Por favor no seleccionar los criterios de impacto",M45)</f>
        <v>0</v>
      </c>
      <c r="O45" s="95"/>
      <c r="P45" s="89"/>
      <c r="Q45" s="98"/>
      <c r="R45" s="64">
        <v>4</v>
      </c>
      <c r="S45" s="61"/>
      <c r="T45" s="65" t="str">
        <f t="shared" si="13"/>
        <v/>
      </c>
      <c r="U45" s="66"/>
      <c r="V45" s="66"/>
      <c r="W45" s="67" t="str">
        <f t="shared" si="8"/>
        <v/>
      </c>
      <c r="X45" s="66"/>
      <c r="Y45" s="66"/>
      <c r="Z45" s="66"/>
      <c r="AA45" s="56" t="str">
        <f>IFERROR(IF(AND(T44="Probabilidad",T45="Probabilidad"),(AC44-(+AC44*W45)),IF(AND(T44="Impacto",T45="Probabilidad"),(AC43-(+AC43*W45)),IF(T45="Impacto",AC44,""))),"")</f>
        <v/>
      </c>
      <c r="AB45" s="57" t="str">
        <f t="shared" si="21"/>
        <v/>
      </c>
      <c r="AC45" s="58" t="str">
        <f t="shared" si="10"/>
        <v/>
      </c>
      <c r="AD45" s="57" t="str">
        <f t="shared" si="22"/>
        <v/>
      </c>
      <c r="AE45" s="58" t="str">
        <f>IFERROR(IF(AND(T44="Impacto",T45="Impacto"),(AE44-(+AE44*W45)),IF(AND(T44="Probabilidad",T45="Impacto"),(AE43-(+AE43*W45)),IF(T45="Probabilidad",AE44,""))),"")</f>
        <v/>
      </c>
      <c r="AF45" s="59" t="str">
        <f t="shared" si="20"/>
        <v/>
      </c>
      <c r="AG45" s="60"/>
      <c r="AH45" s="61"/>
      <c r="AI45" s="62"/>
      <c r="AJ45" s="62"/>
      <c r="AK45" s="61"/>
      <c r="AL45" s="68"/>
      <c r="BS45" s="1"/>
    </row>
    <row r="46" spans="1:71" ht="54" customHeight="1" x14ac:dyDescent="0.25">
      <c r="A46" s="101"/>
      <c r="B46" s="49"/>
      <c r="C46" s="104"/>
      <c r="D46" s="107"/>
      <c r="E46" s="104"/>
      <c r="F46" s="104"/>
      <c r="G46" s="110"/>
      <c r="H46" s="104"/>
      <c r="I46" s="113"/>
      <c r="J46" s="95"/>
      <c r="K46" s="89"/>
      <c r="L46" s="50"/>
      <c r="M46" s="92"/>
      <c r="N46" s="89">
        <f ca="1">IF(NOT(ISERROR(MATCH(M46,_xlfn.ANCHORARRAY(G57),0))),K59&amp;"Por favor no seleccionar los criterios de impacto",M46)</f>
        <v>0</v>
      </c>
      <c r="O46" s="95"/>
      <c r="P46" s="89"/>
      <c r="Q46" s="98"/>
      <c r="R46" s="64">
        <v>5</v>
      </c>
      <c r="S46" s="61"/>
      <c r="T46" s="65" t="str">
        <f t="shared" si="13"/>
        <v/>
      </c>
      <c r="U46" s="66"/>
      <c r="V46" s="66"/>
      <c r="W46" s="67" t="str">
        <f t="shared" si="8"/>
        <v/>
      </c>
      <c r="X46" s="66"/>
      <c r="Y46" s="66"/>
      <c r="Z46" s="66"/>
      <c r="AA46" s="56" t="str">
        <f>IFERROR(IF(AND(T45="Probabilidad",T46="Probabilidad"),(AC45-(+AC45*W46)),IF(AND(T45="Impacto",T46="Probabilidad"),(AC44-(+AC44*W46)),IF(T46="Impacto",AC45,""))),"")</f>
        <v/>
      </c>
      <c r="AB46" s="57" t="str">
        <f t="shared" si="21"/>
        <v/>
      </c>
      <c r="AC46" s="58" t="str">
        <f t="shared" si="10"/>
        <v/>
      </c>
      <c r="AD46" s="57" t="str">
        <f t="shared" si="22"/>
        <v/>
      </c>
      <c r="AE46" s="58" t="str">
        <f>IFERROR(IF(AND(T45="Impacto",T46="Impacto"),(AE45-(+AE45*W46)),IF(AND(T45="Probabilidad",T46="Impacto"),(AE44-(+AE44*W46)),IF(T46="Probabilidad",AE45,""))),"")</f>
        <v/>
      </c>
      <c r="AF46" s="59" t="str">
        <f t="shared" si="20"/>
        <v/>
      </c>
      <c r="AG46" s="60"/>
      <c r="AH46" s="61"/>
      <c r="AI46" s="62"/>
      <c r="AJ46" s="62"/>
      <c r="AK46" s="61"/>
      <c r="AL46" s="68"/>
      <c r="BS46" s="1"/>
    </row>
    <row r="47" spans="1:71" ht="54" customHeight="1" x14ac:dyDescent="0.25">
      <c r="A47" s="102"/>
      <c r="B47" s="49"/>
      <c r="C47" s="105"/>
      <c r="D47" s="108"/>
      <c r="E47" s="105"/>
      <c r="F47" s="105"/>
      <c r="G47" s="111"/>
      <c r="H47" s="105"/>
      <c r="I47" s="114"/>
      <c r="J47" s="96"/>
      <c r="K47" s="90"/>
      <c r="L47" s="69"/>
      <c r="M47" s="93"/>
      <c r="N47" s="90">
        <f ca="1">IF(NOT(ISERROR(MATCH(M47,_xlfn.ANCHORARRAY(G58),0))),K60&amp;"Por favor no seleccionar los criterios de impacto",M47)</f>
        <v>0</v>
      </c>
      <c r="O47" s="96"/>
      <c r="P47" s="90"/>
      <c r="Q47" s="99"/>
      <c r="R47" s="64">
        <v>6</v>
      </c>
      <c r="S47" s="61"/>
      <c r="T47" s="65" t="str">
        <f t="shared" si="13"/>
        <v/>
      </c>
      <c r="U47" s="66"/>
      <c r="V47" s="66"/>
      <c r="W47" s="67" t="str">
        <f t="shared" si="8"/>
        <v/>
      </c>
      <c r="X47" s="66"/>
      <c r="Y47" s="66"/>
      <c r="Z47" s="66"/>
      <c r="AA47" s="56" t="str">
        <f>IFERROR(IF(AND(T46="Probabilidad",T47="Probabilidad"),(AC46-(+AC46*W47)),IF(AND(T46="Impacto",T47="Probabilidad"),(AC45-(+AC45*W47)),IF(T47="Impacto",AC46,""))),"")</f>
        <v/>
      </c>
      <c r="AB47" s="57" t="str">
        <f t="shared" si="21"/>
        <v/>
      </c>
      <c r="AC47" s="58" t="str">
        <f t="shared" si="10"/>
        <v/>
      </c>
      <c r="AD47" s="57" t="str">
        <f t="shared" si="22"/>
        <v/>
      </c>
      <c r="AE47" s="58" t="str">
        <f>IFERROR(IF(AND(T46="Impacto",T47="Impacto"),(AE46-(+AE46*W47)),IF(AND(T46="Probabilidad",T47="Impacto"),(AE45-(+AE45*W47)),IF(T47="Probabilidad",AE46,""))),"")</f>
        <v/>
      </c>
      <c r="AF47" s="59" t="str">
        <f t="shared" si="20"/>
        <v/>
      </c>
      <c r="AG47" s="60"/>
      <c r="AH47" s="61"/>
      <c r="AI47" s="62"/>
      <c r="AJ47" s="62"/>
      <c r="AK47" s="61"/>
      <c r="AL47" s="68"/>
      <c r="BS47" s="1"/>
    </row>
    <row r="48" spans="1:71" ht="54" customHeight="1" x14ac:dyDescent="0.25">
      <c r="A48" s="100">
        <v>12</v>
      </c>
      <c r="B48" s="49"/>
      <c r="C48" s="103"/>
      <c r="D48" s="106" t="str">
        <f>+IFERROR(VLOOKUP(C48,#REF!,3,FALSE),"")</f>
        <v/>
      </c>
      <c r="E48" s="103"/>
      <c r="F48" s="103"/>
      <c r="G48" s="109"/>
      <c r="H48" s="103"/>
      <c r="I48" s="112"/>
      <c r="J48" s="94" t="str">
        <f>IF(I48&lt;=0,"",IF(I48&lt;=2,"Muy Baja",IF(I48&lt;=24,"Baja",IF(I48&lt;=500,"Media",IF(I48&lt;=5000,"Alta","Muy Alta")))))</f>
        <v/>
      </c>
      <c r="K48" s="88" t="str">
        <f>IF(J48="","",IF(J48="Muy Baja",0.2,IF(J48="Baja",0.4,IF(J48="Media",0.6,IF(J48="Alta",0.8,IF(J48="Muy Alta",1,))))))</f>
        <v/>
      </c>
      <c r="L48" s="70"/>
      <c r="M48" s="91"/>
      <c r="N48" s="88">
        <f>IF(NOT(ISERROR(MATCH(M48,'[3]Tabla Impacto.'!$B$221:$B$223,0))),'[3]Tabla Impacto.'!$F$223&amp;"Por favor no seleccionar los criterios de impacto(Afectación Económica o presupuestal y Pérdida Reputacional)",M48)</f>
        <v>0</v>
      </c>
      <c r="O48" s="94"/>
      <c r="P48" s="88" t="str">
        <f>IF(O48="","",IF(O48="Leve",0.2,IF(O48="Menor",0.4,IF(O48="Moderado",0.6,IF(O48="Mayor",0.8,IF(O48="Catastrófico",1,))))))</f>
        <v/>
      </c>
      <c r="Q48" s="97" t="str">
        <f>IF(OR(AND(J48="Muy Baja",O48="Leve"),AND(J48="Muy Baja",O48="Menor"),AND(J48="Baja",O48="Leve")),"Bajo",IF(OR(AND(J48="Muy baja",O48="Moderado"),AND(J48="Baja",O48="Menor"),AND(J48="Baja",O48="Moderado"),AND(J48="Media",O48="Leve"),AND(J48="Media",O48="Menor"),AND(J48="Media",O48="Moderado"),AND(J48="Alta",O48="Leve"),AND(J48="Alta",O48="Menor")),"Moderado",IF(OR(AND(J48="Muy Baja",O48="Mayor"),AND(J48="Baja",O48="Mayor"),AND(J48="Media",O48="Mayor"),AND(J48="Alta",O48="Moderado"),AND(J48="Alta",O48="Mayor"),AND(J48="Muy Alta",O48="Leve"),AND(J48="Muy Alta",O48="Menor"),AND(J48="Muy Alta",O48="Moderado"),AND(J48="Muy Alta",O48="Mayor")),"Alto",IF(OR(AND(J48="Muy Baja",O48="Catastrófico"),AND(J48="Baja",O48="Catastrófico"),AND(J48="Media",O48="Catastrófico"),AND(J48="Alta",O48="Catastrófico"),AND(J48="Muy Alta",O48="Catastrófico")),"Extremo",""))))</f>
        <v/>
      </c>
      <c r="R48" s="64">
        <v>1</v>
      </c>
      <c r="S48" s="61"/>
      <c r="T48" s="65" t="str">
        <f t="shared" si="13"/>
        <v/>
      </c>
      <c r="U48" s="66"/>
      <c r="V48" s="66"/>
      <c r="W48" s="67" t="str">
        <f t="shared" si="8"/>
        <v/>
      </c>
      <c r="X48" s="66"/>
      <c r="Y48" s="66"/>
      <c r="Z48" s="66"/>
      <c r="AA48" s="56" t="str">
        <f>IFERROR(IF(T48="Probabilidad",(K48-(+K48*W48)),IF(T48="Impacto",K48,"")),"")</f>
        <v/>
      </c>
      <c r="AB48" s="57" t="str">
        <f>IFERROR(IF(AA48="","",IF(AA48&lt;=0.2,"Muy Baja",IF(AA48&lt;=0.4,"Baja",IF(AA48&lt;=0.6,"Media",IF(AA48&lt;=0.8,"Alta","Muy Alta"))))),"")</f>
        <v/>
      </c>
      <c r="AC48" s="58" t="str">
        <f t="shared" si="10"/>
        <v/>
      </c>
      <c r="AD48" s="57" t="str">
        <f>IFERROR(IF(AE48="","",IF(AE48&lt;=0.2,"Leve",IF(AE48&lt;=0.4,"Menor",IF(AE48&lt;=0.6,"Moderado",IF(AE48&lt;=0.8,"Mayor","Catastrófico"))))),"")</f>
        <v/>
      </c>
      <c r="AE48" s="58" t="str">
        <f>IFERROR(IF(T48="Impacto",(P48-(+P48*W48)),IF(T48="Probabilidad",P48,"")),"")</f>
        <v/>
      </c>
      <c r="AF48" s="59" t="str">
        <f t="shared" si="20"/>
        <v/>
      </c>
      <c r="AG48" s="60"/>
      <c r="AH48" s="61"/>
      <c r="AI48" s="62"/>
      <c r="AJ48" s="62"/>
      <c r="AK48" s="61"/>
      <c r="AL48" s="68"/>
      <c r="BS48" s="1"/>
    </row>
    <row r="49" spans="1:38" ht="54" customHeight="1" x14ac:dyDescent="0.25">
      <c r="A49" s="101"/>
      <c r="B49" s="49"/>
      <c r="C49" s="104"/>
      <c r="D49" s="107"/>
      <c r="E49" s="104"/>
      <c r="F49" s="104"/>
      <c r="G49" s="110"/>
      <c r="H49" s="104"/>
      <c r="I49" s="113"/>
      <c r="J49" s="95"/>
      <c r="K49" s="89"/>
      <c r="L49" s="50"/>
      <c r="M49" s="92"/>
      <c r="N49" s="89">
        <f ca="1">IF(NOT(ISERROR(MATCH(M49,_xlfn.ANCHORARRAY(G60),0))),K62&amp;"Por favor no seleccionar los criterios de impacto",M49)</f>
        <v>0</v>
      </c>
      <c r="O49" s="95"/>
      <c r="P49" s="89"/>
      <c r="Q49" s="98"/>
      <c r="R49" s="64">
        <v>2</v>
      </c>
      <c r="S49" s="61"/>
      <c r="T49" s="65" t="str">
        <f t="shared" si="13"/>
        <v/>
      </c>
      <c r="U49" s="66"/>
      <c r="V49" s="66"/>
      <c r="W49" s="67" t="str">
        <f t="shared" si="8"/>
        <v/>
      </c>
      <c r="X49" s="66"/>
      <c r="Y49" s="66"/>
      <c r="Z49" s="66"/>
      <c r="AA49" s="56" t="str">
        <f>IFERROR(IF(AND(T48="Probabilidad",T49="Probabilidad"),(AC48-(+AC48*W49)),IF(T49="Probabilidad",(K48-(+K48*W49)),IF(T49="Impacto",AC48,""))),"")</f>
        <v/>
      </c>
      <c r="AB49" s="57" t="str">
        <f t="shared" si="21"/>
        <v/>
      </c>
      <c r="AC49" s="58" t="str">
        <f t="shared" si="10"/>
        <v/>
      </c>
      <c r="AD49" s="57" t="str">
        <f t="shared" si="22"/>
        <v/>
      </c>
      <c r="AE49" s="58" t="str">
        <f>IFERROR(IF(AND(T48="Impacto",T49="Impacto"),(AE42-(+AE42*W49)),IF(T49="Impacto",($P$48-(+$P$48*W49)),IF(T49="Probabilidad",AE42,""))),"")</f>
        <v/>
      </c>
      <c r="AF49" s="59" t="str">
        <f t="shared" si="20"/>
        <v/>
      </c>
      <c r="AG49" s="60"/>
      <c r="AH49" s="61"/>
      <c r="AI49" s="62"/>
      <c r="AJ49" s="62"/>
      <c r="AK49" s="61"/>
      <c r="AL49" s="68"/>
    </row>
    <row r="50" spans="1:38" ht="54" customHeight="1" x14ac:dyDescent="0.25">
      <c r="A50" s="101"/>
      <c r="B50" s="49"/>
      <c r="C50" s="104"/>
      <c r="D50" s="107"/>
      <c r="E50" s="104"/>
      <c r="F50" s="104"/>
      <c r="G50" s="110"/>
      <c r="H50" s="104"/>
      <c r="I50" s="113"/>
      <c r="J50" s="95"/>
      <c r="K50" s="89"/>
      <c r="L50" s="50"/>
      <c r="M50" s="92"/>
      <c r="N50" s="89">
        <f ca="1">IF(NOT(ISERROR(MATCH(M50,_xlfn.ANCHORARRAY(G61),0))),K63&amp;"Por favor no seleccionar los criterios de impacto",M50)</f>
        <v>0</v>
      </c>
      <c r="O50" s="95"/>
      <c r="P50" s="89"/>
      <c r="Q50" s="98"/>
      <c r="R50" s="64">
        <v>3</v>
      </c>
      <c r="S50" s="68"/>
      <c r="T50" s="65" t="str">
        <f t="shared" si="13"/>
        <v/>
      </c>
      <c r="U50" s="66"/>
      <c r="V50" s="66"/>
      <c r="W50" s="67" t="str">
        <f t="shared" si="8"/>
        <v/>
      </c>
      <c r="X50" s="66"/>
      <c r="Y50" s="66"/>
      <c r="Z50" s="66"/>
      <c r="AA50" s="56" t="str">
        <f>IFERROR(IF(AND(T49="Probabilidad",T50="Probabilidad"),(AC49-(+AC49*W50)),IF(AND(T49="Impacto",T50="Probabilidad"),(AC48-(+AC48*W50)),IF(T50="Impacto",AC49,""))),"")</f>
        <v/>
      </c>
      <c r="AB50" s="57" t="str">
        <f t="shared" si="21"/>
        <v/>
      </c>
      <c r="AC50" s="58" t="str">
        <f t="shared" si="10"/>
        <v/>
      </c>
      <c r="AD50" s="57" t="str">
        <f t="shared" si="22"/>
        <v/>
      </c>
      <c r="AE50" s="58" t="str">
        <f>IFERROR(IF(AND(T49="Impacto",T50="Impacto"),(AE49-(+AE49*W50)),IF(AND(T49="Probabilidad",T50="Impacto"),(AE48-(+AE48*W50)),IF(T50="Probabilidad",AE49,""))),"")</f>
        <v/>
      </c>
      <c r="AF50" s="59" t="str">
        <f t="shared" si="20"/>
        <v/>
      </c>
      <c r="AG50" s="60"/>
      <c r="AH50" s="61"/>
      <c r="AI50" s="62"/>
      <c r="AJ50" s="62"/>
      <c r="AK50" s="61"/>
      <c r="AL50" s="68"/>
    </row>
    <row r="51" spans="1:38" ht="54" customHeight="1" x14ac:dyDescent="0.25">
      <c r="A51" s="101"/>
      <c r="B51" s="49"/>
      <c r="C51" s="104"/>
      <c r="D51" s="107"/>
      <c r="E51" s="104"/>
      <c r="F51" s="104"/>
      <c r="G51" s="110"/>
      <c r="H51" s="104"/>
      <c r="I51" s="113"/>
      <c r="J51" s="95"/>
      <c r="K51" s="89"/>
      <c r="L51" s="50"/>
      <c r="M51" s="92"/>
      <c r="N51" s="89">
        <f ca="1">IF(NOT(ISERROR(MATCH(M51,_xlfn.ANCHORARRAY(G62),0))),K64&amp;"Por favor no seleccionar los criterios de impacto",M51)</f>
        <v>0</v>
      </c>
      <c r="O51" s="95"/>
      <c r="P51" s="89"/>
      <c r="Q51" s="98"/>
      <c r="R51" s="64">
        <v>4</v>
      </c>
      <c r="S51" s="61"/>
      <c r="T51" s="65" t="str">
        <f t="shared" si="13"/>
        <v/>
      </c>
      <c r="U51" s="66"/>
      <c r="V51" s="66"/>
      <c r="W51" s="67" t="str">
        <f t="shared" si="8"/>
        <v/>
      </c>
      <c r="X51" s="66"/>
      <c r="Y51" s="66"/>
      <c r="Z51" s="66"/>
      <c r="AA51" s="56" t="str">
        <f>IFERROR(IF(AND(T50="Probabilidad",T51="Probabilidad"),(AC50-(+AC50*W51)),IF(AND(T50="Impacto",T51="Probabilidad"),(AC49-(+AC49*W51)),IF(T51="Impacto",AC50,""))),"")</f>
        <v/>
      </c>
      <c r="AB51" s="57" t="str">
        <f t="shared" si="21"/>
        <v/>
      </c>
      <c r="AC51" s="58" t="str">
        <f t="shared" si="10"/>
        <v/>
      </c>
      <c r="AD51" s="57" t="str">
        <f t="shared" si="22"/>
        <v/>
      </c>
      <c r="AE51" s="58" t="str">
        <f>IFERROR(IF(AND(T50="Impacto",T51="Impacto"),(AE50-(+AE50*W51)),IF(AND(T50="Probabilidad",T51="Impacto"),(AE49-(+AE49*W51)),IF(T51="Probabilidad",AE50,""))),"")</f>
        <v/>
      </c>
      <c r="AF51" s="59" t="str">
        <f t="shared" si="20"/>
        <v/>
      </c>
      <c r="AG51" s="60"/>
      <c r="AH51" s="61"/>
      <c r="AI51" s="62"/>
      <c r="AJ51" s="62"/>
      <c r="AK51" s="61"/>
      <c r="AL51" s="68"/>
    </row>
    <row r="52" spans="1:38" ht="54" customHeight="1" x14ac:dyDescent="0.25">
      <c r="A52" s="101"/>
      <c r="B52" s="49"/>
      <c r="C52" s="104"/>
      <c r="D52" s="107"/>
      <c r="E52" s="104"/>
      <c r="F52" s="104"/>
      <c r="G52" s="110"/>
      <c r="H52" s="104"/>
      <c r="I52" s="113"/>
      <c r="J52" s="95"/>
      <c r="K52" s="89"/>
      <c r="L52" s="50"/>
      <c r="M52" s="92"/>
      <c r="N52" s="89">
        <f ca="1">IF(NOT(ISERROR(MATCH(M52,_xlfn.ANCHORARRAY(G63),0))),K65&amp;"Por favor no seleccionar los criterios de impacto",M52)</f>
        <v>0</v>
      </c>
      <c r="O52" s="95"/>
      <c r="P52" s="89"/>
      <c r="Q52" s="98"/>
      <c r="R52" s="64">
        <v>5</v>
      </c>
      <c r="S52" s="61"/>
      <c r="T52" s="65" t="str">
        <f t="shared" si="13"/>
        <v/>
      </c>
      <c r="U52" s="66"/>
      <c r="V52" s="66"/>
      <c r="W52" s="67" t="str">
        <f t="shared" si="8"/>
        <v/>
      </c>
      <c r="X52" s="66"/>
      <c r="Y52" s="66"/>
      <c r="Z52" s="66"/>
      <c r="AA52" s="56" t="str">
        <f>IFERROR(IF(AND(T51="Probabilidad",T52="Probabilidad"),(AC51-(+AC51*W52)),IF(AND(T51="Impacto",T52="Probabilidad"),(AC50-(+AC50*W52)),IF(T52="Impacto",AC51,""))),"")</f>
        <v/>
      </c>
      <c r="AB52" s="57" t="str">
        <f t="shared" si="21"/>
        <v/>
      </c>
      <c r="AC52" s="58" t="str">
        <f t="shared" si="10"/>
        <v/>
      </c>
      <c r="AD52" s="57" t="str">
        <f t="shared" si="22"/>
        <v/>
      </c>
      <c r="AE52" s="58" t="str">
        <f>IFERROR(IF(AND(T51="Impacto",T52="Impacto"),(AE51-(+AE51*W52)),IF(AND(T51="Probabilidad",T52="Impacto"),(AE50-(+AE50*W52)),IF(T52="Probabilidad",AE51,""))),"")</f>
        <v/>
      </c>
      <c r="AF52" s="59" t="str">
        <f t="shared" si="20"/>
        <v/>
      </c>
      <c r="AG52" s="60"/>
      <c r="AH52" s="61"/>
      <c r="AI52" s="62"/>
      <c r="AJ52" s="62"/>
      <c r="AK52" s="61"/>
      <c r="AL52" s="68"/>
    </row>
    <row r="53" spans="1:38" ht="54" customHeight="1" x14ac:dyDescent="0.25">
      <c r="A53" s="102"/>
      <c r="B53" s="49"/>
      <c r="C53" s="105"/>
      <c r="D53" s="108"/>
      <c r="E53" s="105"/>
      <c r="F53" s="105"/>
      <c r="G53" s="111"/>
      <c r="H53" s="105"/>
      <c r="I53" s="114"/>
      <c r="J53" s="96"/>
      <c r="K53" s="90"/>
      <c r="L53" s="69"/>
      <c r="M53" s="93"/>
      <c r="N53" s="90">
        <f ca="1">IF(NOT(ISERROR(MATCH(M53,_xlfn.ANCHORARRAY(G64),0))),K66&amp;"Por favor no seleccionar los criterios de impacto",M53)</f>
        <v>0</v>
      </c>
      <c r="O53" s="96"/>
      <c r="P53" s="90"/>
      <c r="Q53" s="99"/>
      <c r="R53" s="64">
        <v>6</v>
      </c>
      <c r="S53" s="61"/>
      <c r="T53" s="65" t="str">
        <f t="shared" si="13"/>
        <v/>
      </c>
      <c r="U53" s="66"/>
      <c r="V53" s="66"/>
      <c r="W53" s="67" t="str">
        <f t="shared" si="8"/>
        <v/>
      </c>
      <c r="X53" s="66"/>
      <c r="Y53" s="66"/>
      <c r="Z53" s="66"/>
      <c r="AA53" s="56" t="str">
        <f>IFERROR(IF(AND(T52="Probabilidad",T53="Probabilidad"),(AC52-(+AC52*W53)),IF(AND(T52="Impacto",T53="Probabilidad"),(AC51-(+AC51*W53)),IF(T53="Impacto",AC52,""))),"")</f>
        <v/>
      </c>
      <c r="AB53" s="57" t="str">
        <f t="shared" si="21"/>
        <v/>
      </c>
      <c r="AC53" s="58" t="str">
        <f t="shared" si="10"/>
        <v/>
      </c>
      <c r="AD53" s="57" t="str">
        <f t="shared" si="22"/>
        <v/>
      </c>
      <c r="AE53" s="58" t="str">
        <f>IFERROR(IF(AND(T52="Impacto",T53="Impacto"),(AE52-(+AE52*W53)),IF(AND(T52="Probabilidad",T53="Impacto"),(AE51-(+AE51*W53)),IF(T53="Probabilidad",AE52,""))),"")</f>
        <v/>
      </c>
      <c r="AF53" s="59" t="str">
        <f t="shared" si="20"/>
        <v/>
      </c>
      <c r="AG53" s="60"/>
      <c r="AH53" s="61"/>
      <c r="AI53" s="62"/>
      <c r="AJ53" s="62"/>
      <c r="AK53" s="61"/>
      <c r="AL53" s="68"/>
    </row>
    <row r="54" spans="1:38" ht="49.5" customHeight="1" x14ac:dyDescent="0.25">
      <c r="A54" s="71"/>
      <c r="B54" s="72"/>
      <c r="C54" s="85" t="s">
        <v>105</v>
      </c>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7"/>
    </row>
    <row r="56" spans="1:38" ht="197.25" customHeight="1" x14ac:dyDescent="0.25">
      <c r="A56" s="73"/>
      <c r="C56" s="74"/>
      <c r="D56" s="74"/>
    </row>
  </sheetData>
  <dataConsolidate/>
  <mergeCells count="167">
    <mergeCell ref="AJ6:AJ9"/>
    <mergeCell ref="H6:H9"/>
    <mergeCell ref="I6:I9"/>
    <mergeCell ref="J6:J9"/>
    <mergeCell ref="K6:K9"/>
    <mergeCell ref="L6:L9"/>
    <mergeCell ref="M6:M9"/>
    <mergeCell ref="A6:A9"/>
    <mergeCell ref="B6:B9"/>
    <mergeCell ref="C6:C9"/>
    <mergeCell ref="D6:D9"/>
    <mergeCell ref="E6:E9"/>
    <mergeCell ref="F6:F9"/>
    <mergeCell ref="G6:G9"/>
    <mergeCell ref="C10:C12"/>
    <mergeCell ref="D10:D12"/>
    <mergeCell ref="E10:E12"/>
    <mergeCell ref="F10:F12"/>
    <mergeCell ref="O6:O9"/>
    <mergeCell ref="P6:P9"/>
    <mergeCell ref="Q6:Q9"/>
    <mergeCell ref="AH6:AH9"/>
    <mergeCell ref="AI6:AI9"/>
    <mergeCell ref="AJ10:AJ12"/>
    <mergeCell ref="A14:A15"/>
    <mergeCell ref="B14:B15"/>
    <mergeCell ref="C14:C15"/>
    <mergeCell ref="D14:D15"/>
    <mergeCell ref="E14:E15"/>
    <mergeCell ref="F14:F15"/>
    <mergeCell ref="G14:G15"/>
    <mergeCell ref="H14:H15"/>
    <mergeCell ref="I14:I15"/>
    <mergeCell ref="M10:M12"/>
    <mergeCell ref="O10:O12"/>
    <mergeCell ref="P10:P12"/>
    <mergeCell ref="Q10:Q12"/>
    <mergeCell ref="AH10:AH12"/>
    <mergeCell ref="AI10:AI12"/>
    <mergeCell ref="G10:G12"/>
    <mergeCell ref="H10:H12"/>
    <mergeCell ref="I10:I12"/>
    <mergeCell ref="J10:J12"/>
    <mergeCell ref="K10:K12"/>
    <mergeCell ref="L10:L12"/>
    <mergeCell ref="A10:A12"/>
    <mergeCell ref="B10:B12"/>
    <mergeCell ref="Q14:Q15"/>
    <mergeCell ref="AH14:AH15"/>
    <mergeCell ref="AI14:AI15"/>
    <mergeCell ref="AJ14:AJ15"/>
    <mergeCell ref="A16:A17"/>
    <mergeCell ref="B16:B17"/>
    <mergeCell ref="C16:C17"/>
    <mergeCell ref="D16:D17"/>
    <mergeCell ref="E16:E17"/>
    <mergeCell ref="F16:F17"/>
    <mergeCell ref="J14:J15"/>
    <mergeCell ref="K14:K15"/>
    <mergeCell ref="L14:L15"/>
    <mergeCell ref="M14:M15"/>
    <mergeCell ref="O14:O15"/>
    <mergeCell ref="P14:P15"/>
    <mergeCell ref="AI16:AI17"/>
    <mergeCell ref="AJ16:AJ17"/>
    <mergeCell ref="C18:C23"/>
    <mergeCell ref="D18:D23"/>
    <mergeCell ref="E18:E23"/>
    <mergeCell ref="F18:F23"/>
    <mergeCell ref="G18:G23"/>
    <mergeCell ref="H18:H23"/>
    <mergeCell ref="I18:I23"/>
    <mergeCell ref="M16:M17"/>
    <mergeCell ref="N16:N17"/>
    <mergeCell ref="O16:O17"/>
    <mergeCell ref="P16:P17"/>
    <mergeCell ref="Q16:Q17"/>
    <mergeCell ref="AH16:AH17"/>
    <mergeCell ref="G16:G17"/>
    <mergeCell ref="H16:H17"/>
    <mergeCell ref="I16:I17"/>
    <mergeCell ref="J16:J17"/>
    <mergeCell ref="K16:K17"/>
    <mergeCell ref="L16:L17"/>
    <mergeCell ref="K24:K29"/>
    <mergeCell ref="M24:M29"/>
    <mergeCell ref="N24:N29"/>
    <mergeCell ref="O24:O29"/>
    <mergeCell ref="P24:P29"/>
    <mergeCell ref="Q24:Q29"/>
    <mergeCell ref="Q18:Q23"/>
    <mergeCell ref="A24:A29"/>
    <mergeCell ref="C24:C29"/>
    <mergeCell ref="D24:D29"/>
    <mergeCell ref="E24:E29"/>
    <mergeCell ref="F24:F29"/>
    <mergeCell ref="G24:G29"/>
    <mergeCell ref="H24:H29"/>
    <mergeCell ref="I24:I29"/>
    <mergeCell ref="J24:J29"/>
    <mergeCell ref="J18:J23"/>
    <mergeCell ref="K18:K23"/>
    <mergeCell ref="M18:M23"/>
    <mergeCell ref="N18:N23"/>
    <mergeCell ref="O18:O23"/>
    <mergeCell ref="P18:P23"/>
    <mergeCell ref="O30:O35"/>
    <mergeCell ref="P30:P35"/>
    <mergeCell ref="Q30:Q35"/>
    <mergeCell ref="A36:A41"/>
    <mergeCell ref="C36:C41"/>
    <mergeCell ref="D36:D41"/>
    <mergeCell ref="E36:E41"/>
    <mergeCell ref="F36:F41"/>
    <mergeCell ref="G36:G41"/>
    <mergeCell ref="H36:H41"/>
    <mergeCell ref="H30:H35"/>
    <mergeCell ref="I30:I35"/>
    <mergeCell ref="J30:J35"/>
    <mergeCell ref="K30:K35"/>
    <mergeCell ref="M30:M35"/>
    <mergeCell ref="N30:N35"/>
    <mergeCell ref="A30:A35"/>
    <mergeCell ref="C30:C35"/>
    <mergeCell ref="D30:D35"/>
    <mergeCell ref="E30:E35"/>
    <mergeCell ref="F30:F35"/>
    <mergeCell ref="G30:G35"/>
    <mergeCell ref="P36:P41"/>
    <mergeCell ref="Q36:Q41"/>
    <mergeCell ref="A42:A47"/>
    <mergeCell ref="C42:C47"/>
    <mergeCell ref="D42:D47"/>
    <mergeCell ref="E42:E47"/>
    <mergeCell ref="F42:F47"/>
    <mergeCell ref="G42:G47"/>
    <mergeCell ref="H42:H47"/>
    <mergeCell ref="I42:I47"/>
    <mergeCell ref="I36:I41"/>
    <mergeCell ref="J36:J41"/>
    <mergeCell ref="K36:K41"/>
    <mergeCell ref="M36:M41"/>
    <mergeCell ref="N36:N41"/>
    <mergeCell ref="O36:O41"/>
    <mergeCell ref="C54:AL54"/>
    <mergeCell ref="K48:K53"/>
    <mergeCell ref="M48:M53"/>
    <mergeCell ref="N48:N53"/>
    <mergeCell ref="O48:O53"/>
    <mergeCell ref="P48:P53"/>
    <mergeCell ref="Q48:Q53"/>
    <mergeCell ref="Q42:Q47"/>
    <mergeCell ref="A48:A53"/>
    <mergeCell ref="C48:C53"/>
    <mergeCell ref="D48:D53"/>
    <mergeCell ref="E48:E53"/>
    <mergeCell ref="F48:F53"/>
    <mergeCell ref="G48:G53"/>
    <mergeCell ref="H48:H53"/>
    <mergeCell ref="I48:I53"/>
    <mergeCell ref="J48:J53"/>
    <mergeCell ref="J42:J47"/>
    <mergeCell ref="K42:K47"/>
    <mergeCell ref="M42:M47"/>
    <mergeCell ref="N42:N47"/>
    <mergeCell ref="O42:O47"/>
    <mergeCell ref="P42:P47"/>
  </mergeCells>
  <conditionalFormatting sqref="O18 O24 O30 O36 O42 O48">
    <cfRule type="cellIs" dxfId="333" priority="330" operator="equal">
      <formula>"Catastrófico"</formula>
    </cfRule>
    <cfRule type="cellIs" dxfId="332" priority="331" operator="equal">
      <formula>"Mayor"</formula>
    </cfRule>
    <cfRule type="cellIs" dxfId="331" priority="332" operator="equal">
      <formula>"Moderado"</formula>
    </cfRule>
    <cfRule type="cellIs" dxfId="330" priority="333" operator="equal">
      <formula>"Menor"</formula>
    </cfRule>
    <cfRule type="cellIs" dxfId="329" priority="334" operator="equal">
      <formula>"Leve"</formula>
    </cfRule>
  </conditionalFormatting>
  <conditionalFormatting sqref="J42">
    <cfRule type="cellIs" dxfId="328" priority="228" operator="equal">
      <formula>"Muy Alta"</formula>
    </cfRule>
    <cfRule type="cellIs" dxfId="327" priority="229" operator="equal">
      <formula>"Alta"</formula>
    </cfRule>
    <cfRule type="cellIs" dxfId="326" priority="230" operator="equal">
      <formula>"Media"</formula>
    </cfRule>
    <cfRule type="cellIs" dxfId="325" priority="231" operator="equal">
      <formula>"Baja"</formula>
    </cfRule>
    <cfRule type="cellIs" dxfId="324" priority="232" operator="equal">
      <formula>"Muy Baja"</formula>
    </cfRule>
  </conditionalFormatting>
  <conditionalFormatting sqref="J16">
    <cfRule type="cellIs" dxfId="323" priority="325" operator="equal">
      <formula>"Muy Alta"</formula>
    </cfRule>
    <cfRule type="cellIs" dxfId="322" priority="326" operator="equal">
      <formula>"Alta"</formula>
    </cfRule>
    <cfRule type="cellIs" dxfId="321" priority="327" operator="equal">
      <formula>"Media"</formula>
    </cfRule>
    <cfRule type="cellIs" dxfId="320" priority="328" operator="equal">
      <formula>"Baja"</formula>
    </cfRule>
    <cfRule type="cellIs" dxfId="319" priority="329" operator="equal">
      <formula>"Muy Baja"</formula>
    </cfRule>
  </conditionalFormatting>
  <conditionalFormatting sqref="J18">
    <cfRule type="cellIs" dxfId="318" priority="320" operator="equal">
      <formula>"Muy Alta"</formula>
    </cfRule>
    <cfRule type="cellIs" dxfId="317" priority="321" operator="equal">
      <formula>"Alta"</formula>
    </cfRule>
    <cfRule type="cellIs" dxfId="316" priority="322" operator="equal">
      <formula>"Media"</formula>
    </cfRule>
    <cfRule type="cellIs" dxfId="315" priority="323" operator="equal">
      <formula>"Baja"</formula>
    </cfRule>
    <cfRule type="cellIs" dxfId="314" priority="324" operator="equal">
      <formula>"Muy Baja"</formula>
    </cfRule>
  </conditionalFormatting>
  <conditionalFormatting sqref="Q18">
    <cfRule type="cellIs" dxfId="313" priority="316" operator="equal">
      <formula>"Extremo"</formula>
    </cfRule>
    <cfRule type="cellIs" dxfId="312" priority="317" operator="equal">
      <formula>"Alto"</formula>
    </cfRule>
    <cfRule type="cellIs" dxfId="311" priority="318" operator="equal">
      <formula>"Moderado"</formula>
    </cfRule>
    <cfRule type="cellIs" dxfId="310" priority="319" operator="equal">
      <formula>"Bajo"</formula>
    </cfRule>
  </conditionalFormatting>
  <conditionalFormatting sqref="AB18:AB23">
    <cfRule type="cellIs" dxfId="309" priority="311" operator="equal">
      <formula>"Muy Alta"</formula>
    </cfRule>
    <cfRule type="cellIs" dxfId="308" priority="312" operator="equal">
      <formula>"Alta"</formula>
    </cfRule>
    <cfRule type="cellIs" dxfId="307" priority="313" operator="equal">
      <formula>"Media"</formula>
    </cfRule>
    <cfRule type="cellIs" dxfId="306" priority="314" operator="equal">
      <formula>"Baja"</formula>
    </cfRule>
    <cfRule type="cellIs" dxfId="305" priority="315" operator="equal">
      <formula>"Muy Baja"</formula>
    </cfRule>
  </conditionalFormatting>
  <conditionalFormatting sqref="AD18:AD23">
    <cfRule type="cellIs" dxfId="304" priority="306" operator="equal">
      <formula>"Catastrófico"</formula>
    </cfRule>
    <cfRule type="cellIs" dxfId="303" priority="307" operator="equal">
      <formula>"Mayor"</formula>
    </cfRule>
    <cfRule type="cellIs" dxfId="302" priority="308" operator="equal">
      <formula>"Moderado"</formula>
    </cfRule>
    <cfRule type="cellIs" dxfId="301" priority="309" operator="equal">
      <formula>"Menor"</formula>
    </cfRule>
    <cfRule type="cellIs" dxfId="300" priority="310" operator="equal">
      <formula>"Leve"</formula>
    </cfRule>
  </conditionalFormatting>
  <conditionalFormatting sqref="AF18:AF23">
    <cfRule type="cellIs" dxfId="299" priority="302" operator="equal">
      <formula>"Extremo"</formula>
    </cfRule>
    <cfRule type="cellIs" dxfId="298" priority="303" operator="equal">
      <formula>"Alto"</formula>
    </cfRule>
    <cfRule type="cellIs" dxfId="297" priority="304" operator="equal">
      <formula>"Moderado"</formula>
    </cfRule>
    <cfRule type="cellIs" dxfId="296" priority="305" operator="equal">
      <formula>"Bajo"</formula>
    </cfRule>
  </conditionalFormatting>
  <conditionalFormatting sqref="J24">
    <cfRule type="cellIs" dxfId="295" priority="297" operator="equal">
      <formula>"Muy Alta"</formula>
    </cfRule>
    <cfRule type="cellIs" dxfId="294" priority="298" operator="equal">
      <formula>"Alta"</formula>
    </cfRule>
    <cfRule type="cellIs" dxfId="293" priority="299" operator="equal">
      <formula>"Media"</formula>
    </cfRule>
    <cfRule type="cellIs" dxfId="292" priority="300" operator="equal">
      <formula>"Baja"</formula>
    </cfRule>
    <cfRule type="cellIs" dxfId="291" priority="301" operator="equal">
      <formula>"Muy Baja"</formula>
    </cfRule>
  </conditionalFormatting>
  <conditionalFormatting sqref="Q24">
    <cfRule type="cellIs" dxfId="290" priority="293" operator="equal">
      <formula>"Extremo"</formula>
    </cfRule>
    <cfRule type="cellIs" dxfId="289" priority="294" operator="equal">
      <formula>"Alto"</formula>
    </cfRule>
    <cfRule type="cellIs" dxfId="288" priority="295" operator="equal">
      <formula>"Moderado"</formula>
    </cfRule>
    <cfRule type="cellIs" dxfId="287" priority="296" operator="equal">
      <formula>"Bajo"</formula>
    </cfRule>
  </conditionalFormatting>
  <conditionalFormatting sqref="AB24:AB29">
    <cfRule type="cellIs" dxfId="286" priority="288" operator="equal">
      <formula>"Muy Alta"</formula>
    </cfRule>
    <cfRule type="cellIs" dxfId="285" priority="289" operator="equal">
      <formula>"Alta"</formula>
    </cfRule>
    <cfRule type="cellIs" dxfId="284" priority="290" operator="equal">
      <formula>"Media"</formula>
    </cfRule>
    <cfRule type="cellIs" dxfId="283" priority="291" operator="equal">
      <formula>"Baja"</formula>
    </cfRule>
    <cfRule type="cellIs" dxfId="282" priority="292" operator="equal">
      <formula>"Muy Baja"</formula>
    </cfRule>
  </conditionalFormatting>
  <conditionalFormatting sqref="AD24:AD29">
    <cfRule type="cellIs" dxfId="281" priority="283" operator="equal">
      <formula>"Catastrófico"</formula>
    </cfRule>
    <cfRule type="cellIs" dxfId="280" priority="284" operator="equal">
      <formula>"Mayor"</formula>
    </cfRule>
    <cfRule type="cellIs" dxfId="279" priority="285" operator="equal">
      <formula>"Moderado"</formula>
    </cfRule>
    <cfRule type="cellIs" dxfId="278" priority="286" operator="equal">
      <formula>"Menor"</formula>
    </cfRule>
    <cfRule type="cellIs" dxfId="277" priority="287" operator="equal">
      <formula>"Leve"</formula>
    </cfRule>
  </conditionalFormatting>
  <conditionalFormatting sqref="AF24:AF29">
    <cfRule type="cellIs" dxfId="276" priority="279" operator="equal">
      <formula>"Extremo"</formula>
    </cfRule>
    <cfRule type="cellIs" dxfId="275" priority="280" operator="equal">
      <formula>"Alto"</formula>
    </cfRule>
    <cfRule type="cellIs" dxfId="274" priority="281" operator="equal">
      <formula>"Moderado"</formula>
    </cfRule>
    <cfRule type="cellIs" dxfId="273" priority="282" operator="equal">
      <formula>"Bajo"</formula>
    </cfRule>
  </conditionalFormatting>
  <conditionalFormatting sqref="J30">
    <cfRule type="cellIs" dxfId="272" priority="274" operator="equal">
      <formula>"Muy Alta"</formula>
    </cfRule>
    <cfRule type="cellIs" dxfId="271" priority="275" operator="equal">
      <formula>"Alta"</formula>
    </cfRule>
    <cfRule type="cellIs" dxfId="270" priority="276" operator="equal">
      <formula>"Media"</formula>
    </cfRule>
    <cfRule type="cellIs" dxfId="269" priority="277" operator="equal">
      <formula>"Baja"</formula>
    </cfRule>
    <cfRule type="cellIs" dxfId="268" priority="278" operator="equal">
      <formula>"Muy Baja"</formula>
    </cfRule>
  </conditionalFormatting>
  <conditionalFormatting sqref="Q30">
    <cfRule type="cellIs" dxfId="267" priority="270" operator="equal">
      <formula>"Extremo"</formula>
    </cfRule>
    <cfRule type="cellIs" dxfId="266" priority="271" operator="equal">
      <formula>"Alto"</formula>
    </cfRule>
    <cfRule type="cellIs" dxfId="265" priority="272" operator="equal">
      <formula>"Moderado"</formula>
    </cfRule>
    <cfRule type="cellIs" dxfId="264" priority="273" operator="equal">
      <formula>"Bajo"</formula>
    </cfRule>
  </conditionalFormatting>
  <conditionalFormatting sqref="AB30:AB35">
    <cfRule type="cellIs" dxfId="263" priority="265" operator="equal">
      <formula>"Muy Alta"</formula>
    </cfRule>
    <cfRule type="cellIs" dxfId="262" priority="266" operator="equal">
      <formula>"Alta"</formula>
    </cfRule>
    <cfRule type="cellIs" dxfId="261" priority="267" operator="equal">
      <formula>"Media"</formula>
    </cfRule>
    <cfRule type="cellIs" dxfId="260" priority="268" operator="equal">
      <formula>"Baja"</formula>
    </cfRule>
    <cfRule type="cellIs" dxfId="259" priority="269" operator="equal">
      <formula>"Muy Baja"</formula>
    </cfRule>
  </conditionalFormatting>
  <conditionalFormatting sqref="AD30:AD35">
    <cfRule type="cellIs" dxfId="258" priority="260" operator="equal">
      <formula>"Catastrófico"</formula>
    </cfRule>
    <cfRule type="cellIs" dxfId="257" priority="261" operator="equal">
      <formula>"Mayor"</formula>
    </cfRule>
    <cfRule type="cellIs" dxfId="256" priority="262" operator="equal">
      <formula>"Moderado"</formula>
    </cfRule>
    <cfRule type="cellIs" dxfId="255" priority="263" operator="equal">
      <formula>"Menor"</formula>
    </cfRule>
    <cfRule type="cellIs" dxfId="254" priority="264" operator="equal">
      <formula>"Leve"</formula>
    </cfRule>
  </conditionalFormatting>
  <conditionalFormatting sqref="AF30:AF35">
    <cfRule type="cellIs" dxfId="253" priority="256" operator="equal">
      <formula>"Extremo"</formula>
    </cfRule>
    <cfRule type="cellIs" dxfId="252" priority="257" operator="equal">
      <formula>"Alto"</formula>
    </cfRule>
    <cfRule type="cellIs" dxfId="251" priority="258" operator="equal">
      <formula>"Moderado"</formula>
    </cfRule>
    <cfRule type="cellIs" dxfId="250" priority="259" operator="equal">
      <formula>"Bajo"</formula>
    </cfRule>
  </conditionalFormatting>
  <conditionalFormatting sqref="J36">
    <cfRule type="cellIs" dxfId="249" priority="251" operator="equal">
      <formula>"Muy Alta"</formula>
    </cfRule>
    <cfRule type="cellIs" dxfId="248" priority="252" operator="equal">
      <formula>"Alta"</formula>
    </cfRule>
    <cfRule type="cellIs" dxfId="247" priority="253" operator="equal">
      <formula>"Media"</formula>
    </cfRule>
    <cfRule type="cellIs" dxfId="246" priority="254" operator="equal">
      <formula>"Baja"</formula>
    </cfRule>
    <cfRule type="cellIs" dxfId="245" priority="255" operator="equal">
      <formula>"Muy Baja"</formula>
    </cfRule>
  </conditionalFormatting>
  <conditionalFormatting sqref="Q36">
    <cfRule type="cellIs" dxfId="244" priority="247" operator="equal">
      <formula>"Extremo"</formula>
    </cfRule>
    <cfRule type="cellIs" dxfId="243" priority="248" operator="equal">
      <formula>"Alto"</formula>
    </cfRule>
    <cfRule type="cellIs" dxfId="242" priority="249" operator="equal">
      <formula>"Moderado"</formula>
    </cfRule>
    <cfRule type="cellIs" dxfId="241" priority="250" operator="equal">
      <formula>"Bajo"</formula>
    </cfRule>
  </conditionalFormatting>
  <conditionalFormatting sqref="AB36:AB41">
    <cfRule type="cellIs" dxfId="240" priority="242" operator="equal">
      <formula>"Muy Alta"</formula>
    </cfRule>
    <cfRule type="cellIs" dxfId="239" priority="243" operator="equal">
      <formula>"Alta"</formula>
    </cfRule>
    <cfRule type="cellIs" dxfId="238" priority="244" operator="equal">
      <formula>"Media"</formula>
    </cfRule>
    <cfRule type="cellIs" dxfId="237" priority="245" operator="equal">
      <formula>"Baja"</formula>
    </cfRule>
    <cfRule type="cellIs" dxfId="236" priority="246" operator="equal">
      <formula>"Muy Baja"</formula>
    </cfRule>
  </conditionalFormatting>
  <conditionalFormatting sqref="AD36:AD41">
    <cfRule type="cellIs" dxfId="235" priority="237" operator="equal">
      <formula>"Catastrófico"</formula>
    </cfRule>
    <cfRule type="cellIs" dxfId="234" priority="238" operator="equal">
      <formula>"Mayor"</formula>
    </cfRule>
    <cfRule type="cellIs" dxfId="233" priority="239" operator="equal">
      <formula>"Moderado"</formula>
    </cfRule>
    <cfRule type="cellIs" dxfId="232" priority="240" operator="equal">
      <formula>"Menor"</formula>
    </cfRule>
    <cfRule type="cellIs" dxfId="231" priority="241" operator="equal">
      <formula>"Leve"</formula>
    </cfRule>
  </conditionalFormatting>
  <conditionalFormatting sqref="AF36:AF41">
    <cfRule type="cellIs" dxfId="230" priority="233" operator="equal">
      <formula>"Extremo"</formula>
    </cfRule>
    <cfRule type="cellIs" dxfId="229" priority="234" operator="equal">
      <formula>"Alto"</formula>
    </cfRule>
    <cfRule type="cellIs" dxfId="228" priority="235" operator="equal">
      <formula>"Moderado"</formula>
    </cfRule>
    <cfRule type="cellIs" dxfId="227" priority="236" operator="equal">
      <formula>"Bajo"</formula>
    </cfRule>
  </conditionalFormatting>
  <conditionalFormatting sqref="Q42">
    <cfRule type="cellIs" dxfId="226" priority="224" operator="equal">
      <formula>"Extremo"</formula>
    </cfRule>
    <cfRule type="cellIs" dxfId="225" priority="225" operator="equal">
      <formula>"Alto"</formula>
    </cfRule>
    <cfRule type="cellIs" dxfId="224" priority="226" operator="equal">
      <formula>"Moderado"</formula>
    </cfRule>
    <cfRule type="cellIs" dxfId="223" priority="227" operator="equal">
      <formula>"Bajo"</formula>
    </cfRule>
  </conditionalFormatting>
  <conditionalFormatting sqref="AB42:AB47">
    <cfRule type="cellIs" dxfId="222" priority="219" operator="equal">
      <formula>"Muy Alta"</formula>
    </cfRule>
    <cfRule type="cellIs" dxfId="221" priority="220" operator="equal">
      <formula>"Alta"</formula>
    </cfRule>
    <cfRule type="cellIs" dxfId="220" priority="221" operator="equal">
      <formula>"Media"</formula>
    </cfRule>
    <cfRule type="cellIs" dxfId="219" priority="222" operator="equal">
      <formula>"Baja"</formula>
    </cfRule>
    <cfRule type="cellIs" dxfId="218" priority="223" operator="equal">
      <formula>"Muy Baja"</formula>
    </cfRule>
  </conditionalFormatting>
  <conditionalFormatting sqref="AD42:AD47">
    <cfRule type="cellIs" dxfId="217" priority="214" operator="equal">
      <formula>"Catastrófico"</formula>
    </cfRule>
    <cfRule type="cellIs" dxfId="216" priority="215" operator="equal">
      <formula>"Mayor"</formula>
    </cfRule>
    <cfRule type="cellIs" dxfId="215" priority="216" operator="equal">
      <formula>"Moderado"</formula>
    </cfRule>
    <cfRule type="cellIs" dxfId="214" priority="217" operator="equal">
      <formula>"Menor"</formula>
    </cfRule>
    <cfRule type="cellIs" dxfId="213" priority="218" operator="equal">
      <formula>"Leve"</formula>
    </cfRule>
  </conditionalFormatting>
  <conditionalFormatting sqref="AF42:AF47">
    <cfRule type="cellIs" dxfId="212" priority="210" operator="equal">
      <formula>"Extremo"</formula>
    </cfRule>
    <cfRule type="cellIs" dxfId="211" priority="211" operator="equal">
      <formula>"Alto"</formula>
    </cfRule>
    <cfRule type="cellIs" dxfId="210" priority="212" operator="equal">
      <formula>"Moderado"</formula>
    </cfRule>
    <cfRule type="cellIs" dxfId="209" priority="213" operator="equal">
      <formula>"Bajo"</formula>
    </cfRule>
  </conditionalFormatting>
  <conditionalFormatting sqref="J48">
    <cfRule type="cellIs" dxfId="208" priority="205" operator="equal">
      <formula>"Muy Alta"</formula>
    </cfRule>
    <cfRule type="cellIs" dxfId="207" priority="206" operator="equal">
      <formula>"Alta"</formula>
    </cfRule>
    <cfRule type="cellIs" dxfId="206" priority="207" operator="equal">
      <formula>"Media"</formula>
    </cfRule>
    <cfRule type="cellIs" dxfId="205" priority="208" operator="equal">
      <formula>"Baja"</formula>
    </cfRule>
    <cfRule type="cellIs" dxfId="204" priority="209" operator="equal">
      <formula>"Muy Baja"</formula>
    </cfRule>
  </conditionalFormatting>
  <conditionalFormatting sqref="Q48">
    <cfRule type="cellIs" dxfId="203" priority="201" operator="equal">
      <formula>"Extremo"</formula>
    </cfRule>
    <cfRule type="cellIs" dxfId="202" priority="202" operator="equal">
      <formula>"Alto"</formula>
    </cfRule>
    <cfRule type="cellIs" dxfId="201" priority="203" operator="equal">
      <formula>"Moderado"</formula>
    </cfRule>
    <cfRule type="cellIs" dxfId="200" priority="204" operator="equal">
      <formula>"Bajo"</formula>
    </cfRule>
  </conditionalFormatting>
  <conditionalFormatting sqref="AB48:AB53">
    <cfRule type="cellIs" dxfId="199" priority="196" operator="equal">
      <formula>"Muy Alta"</formula>
    </cfRule>
    <cfRule type="cellIs" dxfId="198" priority="197" operator="equal">
      <formula>"Alta"</formula>
    </cfRule>
    <cfRule type="cellIs" dxfId="197" priority="198" operator="equal">
      <formula>"Media"</formula>
    </cfRule>
    <cfRule type="cellIs" dxfId="196" priority="199" operator="equal">
      <formula>"Baja"</formula>
    </cfRule>
    <cfRule type="cellIs" dxfId="195" priority="200" operator="equal">
      <formula>"Muy Baja"</formula>
    </cfRule>
  </conditionalFormatting>
  <conditionalFormatting sqref="AD48:AD53">
    <cfRule type="cellIs" dxfId="194" priority="191" operator="equal">
      <formula>"Catastrófico"</formula>
    </cfRule>
    <cfRule type="cellIs" dxfId="193" priority="192" operator="equal">
      <formula>"Mayor"</formula>
    </cfRule>
    <cfRule type="cellIs" dxfId="192" priority="193" operator="equal">
      <formula>"Moderado"</formula>
    </cfRule>
    <cfRule type="cellIs" dxfId="191" priority="194" operator="equal">
      <formula>"Menor"</formula>
    </cfRule>
    <cfRule type="cellIs" dxfId="190" priority="195" operator="equal">
      <formula>"Leve"</formula>
    </cfRule>
  </conditionalFormatting>
  <conditionalFormatting sqref="AF48:AF53">
    <cfRule type="cellIs" dxfId="189" priority="187" operator="equal">
      <formula>"Extremo"</formula>
    </cfRule>
    <cfRule type="cellIs" dxfId="188" priority="188" operator="equal">
      <formula>"Alto"</formula>
    </cfRule>
    <cfRule type="cellIs" dxfId="187" priority="189" operator="equal">
      <formula>"Moderado"</formula>
    </cfRule>
    <cfRule type="cellIs" dxfId="186" priority="190" operator="equal">
      <formula>"Bajo"</formula>
    </cfRule>
  </conditionalFormatting>
  <conditionalFormatting sqref="N16:N53">
    <cfRule type="containsText" dxfId="185" priority="186" operator="containsText" text="❌">
      <formula>NOT(ISERROR(SEARCH("❌",N16)))</formula>
    </cfRule>
  </conditionalFormatting>
  <conditionalFormatting sqref="D18:D53">
    <cfRule type="containsText" dxfId="184" priority="183" operator="containsText" text="Catastrófico">
      <formula>NOT(ISERROR(SEARCH("Catastrófico",D18)))</formula>
    </cfRule>
    <cfRule type="containsText" dxfId="183" priority="184" operator="containsText" text="Mayor">
      <formula>NOT(ISERROR(SEARCH("Mayor",D18)))</formula>
    </cfRule>
    <cfRule type="cellIs" dxfId="182" priority="185" operator="equal">
      <formula>"Moderado"</formula>
    </cfRule>
  </conditionalFormatting>
  <conditionalFormatting sqref="J14">
    <cfRule type="cellIs" dxfId="181" priority="67" operator="equal">
      <formula>"Muy Alta"</formula>
    </cfRule>
    <cfRule type="cellIs" dxfId="180" priority="68" operator="equal">
      <formula>"Alta"</formula>
    </cfRule>
    <cfRule type="cellIs" dxfId="179" priority="69" operator="equal">
      <formula>"Media"</formula>
    </cfRule>
    <cfRule type="cellIs" dxfId="178" priority="70" operator="equal">
      <formula>"Baja"</formula>
    </cfRule>
    <cfRule type="cellIs" dxfId="177" priority="71" operator="equal">
      <formula>"Muy Baja"</formula>
    </cfRule>
  </conditionalFormatting>
  <conditionalFormatting sqref="O14">
    <cfRule type="cellIs" dxfId="176" priority="62" operator="equal">
      <formula>"Catastrófico"</formula>
    </cfRule>
    <cfRule type="cellIs" dxfId="175" priority="63" operator="equal">
      <formula>"Mayor"</formula>
    </cfRule>
    <cfRule type="cellIs" dxfId="174" priority="64" operator="equal">
      <formula>"Moderado"</formula>
    </cfRule>
    <cfRule type="cellIs" dxfId="173" priority="65" operator="equal">
      <formula>"Menor"</formula>
    </cfRule>
    <cfRule type="cellIs" dxfId="172" priority="66" operator="equal">
      <formula>"Leve"</formula>
    </cfRule>
  </conditionalFormatting>
  <conditionalFormatting sqref="Q14">
    <cfRule type="cellIs" dxfId="171" priority="58" operator="equal">
      <formula>"Extremo"</formula>
    </cfRule>
    <cfRule type="cellIs" dxfId="170" priority="59" operator="equal">
      <formula>"Alto"</formula>
    </cfRule>
    <cfRule type="cellIs" dxfId="169" priority="60" operator="equal">
      <formula>"Moderado"</formula>
    </cfRule>
    <cfRule type="cellIs" dxfId="168" priority="61" operator="equal">
      <formula>"Bajo"</formula>
    </cfRule>
  </conditionalFormatting>
  <conditionalFormatting sqref="D14">
    <cfRule type="containsText" dxfId="167" priority="55" operator="containsText" text="Catastrófico">
      <formula>NOT(ISERROR(SEARCH("Catastrófico",D14)))</formula>
    </cfRule>
    <cfRule type="containsText" dxfId="166" priority="56" operator="containsText" text="Mayor">
      <formula>NOT(ISERROR(SEARCH("Mayor",D14)))</formula>
    </cfRule>
    <cfRule type="cellIs" dxfId="165" priority="57" operator="equal">
      <formula>"Moderado"</formula>
    </cfRule>
  </conditionalFormatting>
  <conditionalFormatting sqref="AB14">
    <cfRule type="cellIs" dxfId="164" priority="50" operator="equal">
      <formula>"Muy Alta"</formula>
    </cfRule>
    <cfRule type="cellIs" dxfId="163" priority="51" operator="equal">
      <formula>"Alta"</formula>
    </cfRule>
    <cfRule type="cellIs" dxfId="162" priority="52" operator="equal">
      <formula>"Media"</formula>
    </cfRule>
    <cfRule type="cellIs" dxfId="161" priority="53" operator="equal">
      <formula>"Baja"</formula>
    </cfRule>
    <cfRule type="cellIs" dxfId="160" priority="54" operator="equal">
      <formula>"Muy Baja"</formula>
    </cfRule>
  </conditionalFormatting>
  <conditionalFormatting sqref="AD14">
    <cfRule type="cellIs" dxfId="159" priority="45" operator="equal">
      <formula>"Catastrófico"</formula>
    </cfRule>
    <cfRule type="cellIs" dxfId="158" priority="46" operator="equal">
      <formula>"Mayor"</formula>
    </cfRule>
    <cfRule type="cellIs" dxfId="157" priority="47" operator="equal">
      <formula>"Moderado"</formula>
    </cfRule>
    <cfRule type="cellIs" dxfId="156" priority="48" operator="equal">
      <formula>"Menor"</formula>
    </cfRule>
    <cfRule type="cellIs" dxfId="155" priority="49" operator="equal">
      <formula>"Leve"</formula>
    </cfRule>
  </conditionalFormatting>
  <conditionalFormatting sqref="J5:J6">
    <cfRule type="cellIs" dxfId="154" priority="178" operator="equal">
      <formula>"Muy Alta"</formula>
    </cfRule>
    <cfRule type="cellIs" dxfId="153" priority="179" operator="equal">
      <formula>"Alta"</formula>
    </cfRule>
    <cfRule type="cellIs" dxfId="152" priority="180" operator="equal">
      <formula>"Media"</formula>
    </cfRule>
    <cfRule type="cellIs" dxfId="151" priority="181" operator="equal">
      <formula>"Baja"</formula>
    </cfRule>
    <cfRule type="cellIs" dxfId="150" priority="182" operator="equal">
      <formula>"Muy Baja"</formula>
    </cfRule>
  </conditionalFormatting>
  <conditionalFormatting sqref="O5:O6 O10">
    <cfRule type="cellIs" dxfId="149" priority="173" operator="equal">
      <formula>"Catastrófico"</formula>
    </cfRule>
    <cfRule type="cellIs" dxfId="148" priority="174" operator="equal">
      <formula>"Mayor"</formula>
    </cfRule>
    <cfRule type="cellIs" dxfId="147" priority="175" operator="equal">
      <formula>"Moderado"</formula>
    </cfRule>
    <cfRule type="cellIs" dxfId="146" priority="176" operator="equal">
      <formula>"Menor"</formula>
    </cfRule>
    <cfRule type="cellIs" dxfId="145" priority="177" operator="equal">
      <formula>"Leve"</formula>
    </cfRule>
  </conditionalFormatting>
  <conditionalFormatting sqref="Q5">
    <cfRule type="cellIs" dxfId="144" priority="169" operator="equal">
      <formula>"Extremo"</formula>
    </cfRule>
    <cfRule type="cellIs" dxfId="143" priority="170" operator="equal">
      <formula>"Alto"</formula>
    </cfRule>
    <cfRule type="cellIs" dxfId="142" priority="171" operator="equal">
      <formula>"Moderado"</formula>
    </cfRule>
    <cfRule type="cellIs" dxfId="141" priority="172" operator="equal">
      <formula>"Bajo"</formula>
    </cfRule>
  </conditionalFormatting>
  <conditionalFormatting sqref="AB5">
    <cfRule type="cellIs" dxfId="140" priority="164" operator="equal">
      <formula>"Muy Alta"</formula>
    </cfRule>
    <cfRule type="cellIs" dxfId="139" priority="165" operator="equal">
      <formula>"Alta"</formula>
    </cfRule>
    <cfRule type="cellIs" dxfId="138" priority="166" operator="equal">
      <formula>"Media"</formula>
    </cfRule>
    <cfRule type="cellIs" dxfId="137" priority="167" operator="equal">
      <formula>"Baja"</formula>
    </cfRule>
    <cfRule type="cellIs" dxfId="136" priority="168" operator="equal">
      <formula>"Muy Baja"</formula>
    </cfRule>
  </conditionalFormatting>
  <conditionalFormatting sqref="AD5">
    <cfRule type="cellIs" dxfId="135" priority="159" operator="equal">
      <formula>"Catastrófico"</formula>
    </cfRule>
    <cfRule type="cellIs" dxfId="134" priority="160" operator="equal">
      <formula>"Mayor"</formula>
    </cfRule>
    <cfRule type="cellIs" dxfId="133" priority="161" operator="equal">
      <formula>"Moderado"</formula>
    </cfRule>
    <cfRule type="cellIs" dxfId="132" priority="162" operator="equal">
      <formula>"Menor"</formula>
    </cfRule>
    <cfRule type="cellIs" dxfId="131" priority="163" operator="equal">
      <formula>"Leve"</formula>
    </cfRule>
  </conditionalFormatting>
  <conditionalFormatting sqref="AF5">
    <cfRule type="cellIs" dxfId="130" priority="155" operator="equal">
      <formula>"Extremo"</formula>
    </cfRule>
    <cfRule type="cellIs" dxfId="129" priority="156" operator="equal">
      <formula>"Alto"</formula>
    </cfRule>
    <cfRule type="cellIs" dxfId="128" priority="157" operator="equal">
      <formula>"Moderado"</formula>
    </cfRule>
    <cfRule type="cellIs" dxfId="127" priority="158" operator="equal">
      <formula>"Bajo"</formula>
    </cfRule>
  </conditionalFormatting>
  <conditionalFormatting sqref="Q6">
    <cfRule type="cellIs" dxfId="126" priority="151" operator="equal">
      <formula>"Extremo"</formula>
    </cfRule>
    <cfRule type="cellIs" dxfId="125" priority="152" operator="equal">
      <formula>"Alto"</formula>
    </cfRule>
    <cfRule type="cellIs" dxfId="124" priority="153" operator="equal">
      <formula>"Moderado"</formula>
    </cfRule>
    <cfRule type="cellIs" dxfId="123" priority="154" operator="equal">
      <formula>"Bajo"</formula>
    </cfRule>
  </conditionalFormatting>
  <conditionalFormatting sqref="AB6:AB9">
    <cfRule type="cellIs" dxfId="122" priority="146" operator="equal">
      <formula>"Muy Alta"</formula>
    </cfRule>
    <cfRule type="cellIs" dxfId="121" priority="147" operator="equal">
      <formula>"Alta"</formula>
    </cfRule>
    <cfRule type="cellIs" dxfId="120" priority="148" operator="equal">
      <formula>"Media"</formula>
    </cfRule>
    <cfRule type="cellIs" dxfId="119" priority="149" operator="equal">
      <formula>"Baja"</formula>
    </cfRule>
    <cfRule type="cellIs" dxfId="118" priority="150" operator="equal">
      <formula>"Muy Baja"</formula>
    </cfRule>
  </conditionalFormatting>
  <conditionalFormatting sqref="AD6:AD9">
    <cfRule type="cellIs" dxfId="117" priority="141" operator="equal">
      <formula>"Catastrófico"</formula>
    </cfRule>
    <cfRule type="cellIs" dxfId="116" priority="142" operator="equal">
      <formula>"Mayor"</formula>
    </cfRule>
    <cfRule type="cellIs" dxfId="115" priority="143" operator="equal">
      <formula>"Moderado"</formula>
    </cfRule>
    <cfRule type="cellIs" dxfId="114" priority="144" operator="equal">
      <formula>"Menor"</formula>
    </cfRule>
    <cfRule type="cellIs" dxfId="113" priority="145" operator="equal">
      <formula>"Leve"</formula>
    </cfRule>
  </conditionalFormatting>
  <conditionalFormatting sqref="AF6:AF9">
    <cfRule type="cellIs" dxfId="112" priority="137" operator="equal">
      <formula>"Extremo"</formula>
    </cfRule>
    <cfRule type="cellIs" dxfId="111" priority="138" operator="equal">
      <formula>"Alto"</formula>
    </cfRule>
    <cfRule type="cellIs" dxfId="110" priority="139" operator="equal">
      <formula>"Moderado"</formula>
    </cfRule>
    <cfRule type="cellIs" dxfId="109" priority="140" operator="equal">
      <formula>"Bajo"</formula>
    </cfRule>
  </conditionalFormatting>
  <conditionalFormatting sqref="Q10">
    <cfRule type="cellIs" dxfId="108" priority="133" operator="equal">
      <formula>"Extremo"</formula>
    </cfRule>
    <cfRule type="cellIs" dxfId="107" priority="134" operator="equal">
      <formula>"Alto"</formula>
    </cfRule>
    <cfRule type="cellIs" dxfId="106" priority="135" operator="equal">
      <formula>"Moderado"</formula>
    </cfRule>
    <cfRule type="cellIs" dxfId="105" priority="136" operator="equal">
      <formula>"Bajo"</formula>
    </cfRule>
  </conditionalFormatting>
  <conditionalFormatting sqref="AB15">
    <cfRule type="cellIs" dxfId="104" priority="128" operator="equal">
      <formula>"Muy Alta"</formula>
    </cfRule>
    <cfRule type="cellIs" dxfId="103" priority="129" operator="equal">
      <formula>"Alta"</formula>
    </cfRule>
    <cfRule type="cellIs" dxfId="102" priority="130" operator="equal">
      <formula>"Media"</formula>
    </cfRule>
    <cfRule type="cellIs" dxfId="101" priority="131" operator="equal">
      <formula>"Baja"</formula>
    </cfRule>
    <cfRule type="cellIs" dxfId="100" priority="132" operator="equal">
      <formula>"Muy Baja"</formula>
    </cfRule>
  </conditionalFormatting>
  <conditionalFormatting sqref="AF15">
    <cfRule type="cellIs" dxfId="99" priority="124" operator="equal">
      <formula>"Extremo"</formula>
    </cfRule>
    <cfRule type="cellIs" dxfId="98" priority="125" operator="equal">
      <formula>"Alto"</formula>
    </cfRule>
    <cfRule type="cellIs" dxfId="97" priority="126" operator="equal">
      <formula>"Moderado"</formula>
    </cfRule>
    <cfRule type="cellIs" dxfId="96" priority="127" operator="equal">
      <formula>"Bajo"</formula>
    </cfRule>
  </conditionalFormatting>
  <conditionalFormatting sqref="N5:N6 N10:N15">
    <cfRule type="containsText" dxfId="95" priority="123" operator="containsText" text="❌">
      <formula>NOT(ISERROR(SEARCH("❌",N5)))</formula>
    </cfRule>
  </conditionalFormatting>
  <conditionalFormatting sqref="D5:D6">
    <cfRule type="containsText" dxfId="94" priority="120" operator="containsText" text="Catastrófico">
      <formula>NOT(ISERROR(SEARCH("Catastrófico",D5)))</formula>
    </cfRule>
    <cfRule type="containsText" dxfId="93" priority="121" operator="containsText" text="Mayor">
      <formula>NOT(ISERROR(SEARCH("Mayor",D5)))</formula>
    </cfRule>
    <cfRule type="cellIs" dxfId="92" priority="122" operator="equal">
      <formula>"Moderado"</formula>
    </cfRule>
  </conditionalFormatting>
  <conditionalFormatting sqref="D10">
    <cfRule type="containsText" dxfId="91" priority="117" operator="containsText" text="Catastrófico">
      <formula>NOT(ISERROR(SEARCH("Catastrófico",D10)))</formula>
    </cfRule>
    <cfRule type="containsText" dxfId="90" priority="118" operator="containsText" text="Mayor">
      <formula>NOT(ISERROR(SEARCH("Mayor",D10)))</formula>
    </cfRule>
    <cfRule type="cellIs" dxfId="89" priority="119" operator="equal">
      <formula>"Moderado"</formula>
    </cfRule>
  </conditionalFormatting>
  <conditionalFormatting sqref="J10">
    <cfRule type="cellIs" dxfId="88" priority="112" operator="equal">
      <formula>"Muy Alta"</formula>
    </cfRule>
    <cfRule type="cellIs" dxfId="87" priority="113" operator="equal">
      <formula>"Alta"</formula>
    </cfRule>
    <cfRule type="cellIs" dxfId="86" priority="114" operator="equal">
      <formula>"Media"</formula>
    </cfRule>
    <cfRule type="cellIs" dxfId="85" priority="115" operator="equal">
      <formula>"Baja"</formula>
    </cfRule>
    <cfRule type="cellIs" dxfId="84" priority="116" operator="equal">
      <formula>"Muy Baja"</formula>
    </cfRule>
  </conditionalFormatting>
  <conditionalFormatting sqref="AB10:AB12">
    <cfRule type="cellIs" dxfId="83" priority="107" operator="equal">
      <formula>"Muy Alta"</formula>
    </cfRule>
    <cfRule type="cellIs" dxfId="82" priority="108" operator="equal">
      <formula>"Alta"</formula>
    </cfRule>
    <cfRule type="cellIs" dxfId="81" priority="109" operator="equal">
      <formula>"Media"</formula>
    </cfRule>
    <cfRule type="cellIs" dxfId="80" priority="110" operator="equal">
      <formula>"Baja"</formula>
    </cfRule>
    <cfRule type="cellIs" dxfId="79" priority="111" operator="equal">
      <formula>"Muy Baja"</formula>
    </cfRule>
  </conditionalFormatting>
  <conditionalFormatting sqref="AD10:AD13 AD15">
    <cfRule type="cellIs" dxfId="78" priority="102" operator="equal">
      <formula>"Catastrófico"</formula>
    </cfRule>
    <cfRule type="cellIs" dxfId="77" priority="103" operator="equal">
      <formula>"Mayor"</formula>
    </cfRule>
    <cfRule type="cellIs" dxfId="76" priority="104" operator="equal">
      <formula>"Moderado"</formula>
    </cfRule>
    <cfRule type="cellIs" dxfId="75" priority="105" operator="equal">
      <formula>"Menor"</formula>
    </cfRule>
    <cfRule type="cellIs" dxfId="74" priority="106" operator="equal">
      <formula>"Leve"</formula>
    </cfRule>
  </conditionalFormatting>
  <conditionalFormatting sqref="AF10:AF12">
    <cfRule type="cellIs" dxfId="73" priority="98" operator="equal">
      <formula>"Extremo"</formula>
    </cfRule>
    <cfRule type="cellIs" dxfId="72" priority="99" operator="equal">
      <formula>"Alto"</formula>
    </cfRule>
    <cfRule type="cellIs" dxfId="71" priority="100" operator="equal">
      <formula>"Moderado"</formula>
    </cfRule>
    <cfRule type="cellIs" dxfId="70" priority="101" operator="equal">
      <formula>"Bajo"</formula>
    </cfRule>
  </conditionalFormatting>
  <conditionalFormatting sqref="D13">
    <cfRule type="containsText" dxfId="69" priority="95" operator="containsText" text="Catastrófico">
      <formula>NOT(ISERROR(SEARCH("Catastrófico",D13)))</formula>
    </cfRule>
    <cfRule type="containsText" dxfId="68" priority="96" operator="containsText" text="Mayor">
      <formula>NOT(ISERROR(SEARCH("Mayor",D13)))</formula>
    </cfRule>
    <cfRule type="cellIs" dxfId="67" priority="97" operator="equal">
      <formula>"Moderado"</formula>
    </cfRule>
  </conditionalFormatting>
  <conditionalFormatting sqref="J13">
    <cfRule type="cellIs" dxfId="66" priority="90" operator="equal">
      <formula>"Muy Alta"</formula>
    </cfRule>
    <cfRule type="cellIs" dxfId="65" priority="91" operator="equal">
      <formula>"Alta"</formula>
    </cfRule>
    <cfRule type="cellIs" dxfId="64" priority="92" operator="equal">
      <formula>"Media"</formula>
    </cfRule>
    <cfRule type="cellIs" dxfId="63" priority="93" operator="equal">
      <formula>"Baja"</formula>
    </cfRule>
    <cfRule type="cellIs" dxfId="62" priority="94" operator="equal">
      <formula>"Muy Baja"</formula>
    </cfRule>
  </conditionalFormatting>
  <conditionalFormatting sqref="O13">
    <cfRule type="cellIs" dxfId="61" priority="85" operator="equal">
      <formula>"Catastrófico"</formula>
    </cfRule>
    <cfRule type="cellIs" dxfId="60" priority="86" operator="equal">
      <formula>"Mayor"</formula>
    </cfRule>
    <cfRule type="cellIs" dxfId="59" priority="87" operator="equal">
      <formula>"Moderado"</formula>
    </cfRule>
    <cfRule type="cellIs" dxfId="58" priority="88" operator="equal">
      <formula>"Menor"</formula>
    </cfRule>
    <cfRule type="cellIs" dxfId="57" priority="89" operator="equal">
      <formula>"Leve"</formula>
    </cfRule>
  </conditionalFormatting>
  <conditionalFormatting sqref="Q13">
    <cfRule type="cellIs" dxfId="56" priority="81" operator="equal">
      <formula>"Extremo"</formula>
    </cfRule>
    <cfRule type="cellIs" dxfId="55" priority="82" operator="equal">
      <formula>"Alto"</formula>
    </cfRule>
    <cfRule type="cellIs" dxfId="54" priority="83" operator="equal">
      <formula>"Moderado"</formula>
    </cfRule>
    <cfRule type="cellIs" dxfId="53" priority="84" operator="equal">
      <formula>"Bajo"</formula>
    </cfRule>
  </conditionalFormatting>
  <conditionalFormatting sqref="AB13">
    <cfRule type="cellIs" dxfId="52" priority="76" operator="equal">
      <formula>"Muy Alta"</formula>
    </cfRule>
    <cfRule type="cellIs" dxfId="51" priority="77" operator="equal">
      <formula>"Alta"</formula>
    </cfRule>
    <cfRule type="cellIs" dxfId="50" priority="78" operator="equal">
      <formula>"Media"</formula>
    </cfRule>
    <cfRule type="cellIs" dxfId="49" priority="79" operator="equal">
      <formula>"Baja"</formula>
    </cfRule>
    <cfRule type="cellIs" dxfId="48" priority="80" operator="equal">
      <formula>"Muy Baja"</formula>
    </cfRule>
  </conditionalFormatting>
  <conditionalFormatting sqref="AF13">
    <cfRule type="cellIs" dxfId="47" priority="72" operator="equal">
      <formula>"Extremo"</formula>
    </cfRule>
    <cfRule type="cellIs" dxfId="46" priority="73" operator="equal">
      <formula>"Alto"</formula>
    </cfRule>
    <cfRule type="cellIs" dxfId="45" priority="74" operator="equal">
      <formula>"Moderado"</formula>
    </cfRule>
    <cfRule type="cellIs" dxfId="44" priority="75" operator="equal">
      <formula>"Bajo"</formula>
    </cfRule>
  </conditionalFormatting>
  <conditionalFormatting sqref="AF14">
    <cfRule type="cellIs" dxfId="43" priority="41" operator="equal">
      <formula>"Extremo"</formula>
    </cfRule>
    <cfRule type="cellIs" dxfId="42" priority="42" operator="equal">
      <formula>"Alto"</formula>
    </cfRule>
    <cfRule type="cellIs" dxfId="41" priority="43" operator="equal">
      <formula>"Moderado"</formula>
    </cfRule>
    <cfRule type="cellIs" dxfId="40" priority="44" operator="equal">
      <formula>"Bajo"</formula>
    </cfRule>
  </conditionalFormatting>
  <conditionalFormatting sqref="O16">
    <cfRule type="cellIs" dxfId="39" priority="36" operator="equal">
      <formula>"Catastrófico"</formula>
    </cfRule>
    <cfRule type="cellIs" dxfId="38" priority="37" operator="equal">
      <formula>"Mayor"</formula>
    </cfRule>
    <cfRule type="cellIs" dxfId="37" priority="38" operator="equal">
      <formula>"Moderado"</formula>
    </cfRule>
    <cfRule type="cellIs" dxfId="36" priority="39" operator="equal">
      <formula>"Menor"</formula>
    </cfRule>
    <cfRule type="cellIs" dxfId="35" priority="40" operator="equal">
      <formula>"Leve"</formula>
    </cfRule>
  </conditionalFormatting>
  <conditionalFormatting sqref="Q16">
    <cfRule type="cellIs" dxfId="34" priority="32" operator="equal">
      <formula>"Extremo"</formula>
    </cfRule>
    <cfRule type="cellIs" dxfId="33" priority="33" operator="equal">
      <formula>"Alto"</formula>
    </cfRule>
    <cfRule type="cellIs" dxfId="32" priority="34" operator="equal">
      <formula>"Moderado"</formula>
    </cfRule>
    <cfRule type="cellIs" dxfId="31" priority="35" operator="equal">
      <formula>"Bajo"</formula>
    </cfRule>
  </conditionalFormatting>
  <conditionalFormatting sqref="AB16">
    <cfRule type="cellIs" dxfId="30" priority="13" operator="equal">
      <formula>"Muy Alta"</formula>
    </cfRule>
    <cfRule type="cellIs" dxfId="29" priority="14" operator="equal">
      <formula>"Alta"</formula>
    </cfRule>
    <cfRule type="cellIs" dxfId="28" priority="15" operator="equal">
      <formula>"Media"</formula>
    </cfRule>
    <cfRule type="cellIs" dxfId="27" priority="16" operator="equal">
      <formula>"Baja"</formula>
    </cfRule>
    <cfRule type="cellIs" dxfId="26" priority="17" operator="equal">
      <formula>"Muy Baja"</formula>
    </cfRule>
  </conditionalFormatting>
  <conditionalFormatting sqref="AD16">
    <cfRule type="cellIs" dxfId="25" priority="8" operator="equal">
      <formula>"Catastrófico"</formula>
    </cfRule>
    <cfRule type="cellIs" dxfId="24" priority="9" operator="equal">
      <formula>"Mayor"</formula>
    </cfRule>
    <cfRule type="cellIs" dxfId="23" priority="10" operator="equal">
      <formula>"Moderado"</formula>
    </cfRule>
    <cfRule type="cellIs" dxfId="22" priority="11" operator="equal">
      <formula>"Menor"</formula>
    </cfRule>
    <cfRule type="cellIs" dxfId="21" priority="12" operator="equal">
      <formula>"Leve"</formula>
    </cfRule>
  </conditionalFormatting>
  <conditionalFormatting sqref="AF16">
    <cfRule type="cellIs" dxfId="20" priority="4" operator="equal">
      <formula>"Extremo"</formula>
    </cfRule>
    <cfRule type="cellIs" dxfId="19" priority="5" operator="equal">
      <formula>"Alto"</formula>
    </cfRule>
    <cfRule type="cellIs" dxfId="18" priority="6" operator="equal">
      <formula>"Moderado"</formula>
    </cfRule>
    <cfRule type="cellIs" dxfId="17" priority="7" operator="equal">
      <formula>"Bajo"</formula>
    </cfRule>
  </conditionalFormatting>
  <conditionalFormatting sqref="AB17">
    <cfRule type="cellIs" dxfId="16" priority="27" operator="equal">
      <formula>"Muy Alta"</formula>
    </cfRule>
    <cfRule type="cellIs" dxfId="15" priority="28" operator="equal">
      <formula>"Alta"</formula>
    </cfRule>
    <cfRule type="cellIs" dxfId="14" priority="29" operator="equal">
      <formula>"Media"</formula>
    </cfRule>
    <cfRule type="cellIs" dxfId="13" priority="30" operator="equal">
      <formula>"Baja"</formula>
    </cfRule>
    <cfRule type="cellIs" dxfId="12" priority="31" operator="equal">
      <formula>"Muy Baja"</formula>
    </cfRule>
  </conditionalFormatting>
  <conditionalFormatting sqref="AF17">
    <cfRule type="cellIs" dxfId="11" priority="23" operator="equal">
      <formula>"Extremo"</formula>
    </cfRule>
    <cfRule type="cellIs" dxfId="10" priority="24" operator="equal">
      <formula>"Alto"</formula>
    </cfRule>
    <cfRule type="cellIs" dxfId="9" priority="25" operator="equal">
      <formula>"Moderado"</formula>
    </cfRule>
    <cfRule type="cellIs" dxfId="8" priority="26" operator="equal">
      <formula>"Bajo"</formula>
    </cfRule>
  </conditionalFormatting>
  <conditionalFormatting sqref="AD17">
    <cfRule type="cellIs" dxfId="7" priority="18" operator="equal">
      <formula>"Catastrófico"</formula>
    </cfRule>
    <cfRule type="cellIs" dxfId="6" priority="19" operator="equal">
      <formula>"Mayor"</formula>
    </cfRule>
    <cfRule type="cellIs" dxfId="5" priority="20" operator="equal">
      <formula>"Moderado"</formula>
    </cfRule>
    <cfRule type="cellIs" dxfId="4" priority="21" operator="equal">
      <formula>"Menor"</formula>
    </cfRule>
    <cfRule type="cellIs" dxfId="3" priority="22" operator="equal">
      <formula>"Leve"</formula>
    </cfRule>
  </conditionalFormatting>
  <conditionalFormatting sqref="D16">
    <cfRule type="containsText" dxfId="2" priority="1" operator="containsText" text="Catastrófico">
      <formula>NOT(ISERROR(SEARCH("Catastrófico",D16)))</formula>
    </cfRule>
    <cfRule type="containsText" dxfId="1" priority="2" operator="containsText" text="Mayor">
      <formula>NOT(ISERROR(SEARCH("Mayor",D16)))</formula>
    </cfRule>
    <cfRule type="cellIs" dxfId="0" priority="3" operator="equal">
      <formula>"Moderado"</formula>
    </cfRule>
  </conditionalFormatting>
  <dataValidations count="6">
    <dataValidation type="list" allowBlank="1" showInputMessage="1" showErrorMessage="1" sqref="V18:V53">
      <formula1>$D$3:$D$5</formula1>
    </dataValidation>
    <dataValidation type="list" allowBlank="1" showInputMessage="1" showErrorMessage="1" sqref="U18:U53">
      <formula1>$D$2:$D$3</formula1>
    </dataValidation>
    <dataValidation type="list" allowBlank="1" showInputMessage="1" showErrorMessage="1" sqref="Z18:Z53">
      <formula1>$D$10:$D$11</formula1>
    </dataValidation>
    <dataValidation type="list" allowBlank="1" showInputMessage="1" showErrorMessage="1" sqref="Y18:Y53">
      <formula1>$D$8:$D$9</formula1>
    </dataValidation>
    <dataValidation type="list" allowBlank="1" showInputMessage="1" showErrorMessage="1" sqref="X18:X53">
      <formula1>$D$6:$D$7</formula1>
    </dataValidation>
    <dataValidation type="list" allowBlank="1" showInputMessage="1" showErrorMessage="1" sqref="M18:M53">
      <formula1>$F$203:$F$214</formula1>
    </dataValidation>
  </dataValidations>
  <printOptions horizontalCentered="1"/>
  <pageMargins left="0.78740157480314965" right="0.78740157480314965" top="0.78740157480314965" bottom="0.78740157480314965" header="0.31496062992125984" footer="0.31496062992125984"/>
  <pageSetup scale="15" orientation="landscape" r:id="rId1"/>
  <drawing r:id="rId2"/>
  <extLst>
    <ext xmlns:x14="http://schemas.microsoft.com/office/spreadsheetml/2009/9/main" uri="{CCE6A557-97BC-4b89-ADB6-D9C93CAAB3DF}">
      <x14:dataValidations xmlns:xm="http://schemas.microsoft.com/office/excel/2006/main" count="19">
        <x14:dataValidation type="custom" allowBlank="1" showInputMessage="1" showErrorMessage="1" error="Recuerde que las acciones se generan bajo la medida de mitigar el riesgo">
          <x14:formula1>
            <xm:f>IF(OR(AG16='\\EQUIPO20\Users\marialosada\Desktop\Descarga\[Mapa de riesgos institucional V1 31-01-2022 16.xlsx]Opciones Tratamiento'!#REF!,AG16='\\EQUIPO20\Users\marialosada\Desktop\Descarga\[Mapa de riesgos institucional V1 31-01-2022 16.xlsx]Opciones Tratamiento'!#REF!,AG16='\\EQUIPO20\Users\marialosada\Desktop\Descarga\[Mapa de riesgos institucional V1 31-01-2022 16.xlsx]Opciones Tratamiento'!#REF!),ISBLANK(AG16),ISTEXT(AG16))</xm:f>
          </x14:formula1>
          <xm:sqref>AK16:AK53</xm:sqref>
        </x14:dataValidation>
        <x14:dataValidation type="list" allowBlank="1" showInputMessage="1" showErrorMessage="1">
          <x14:formula1>
            <xm:f>'\\EQUIPO20\Users\marialosada\Desktop\Descarga\[Mapa de riesgos institucional V1 31-01-2022 16.xlsx]Opciones Tratamiento'!#REF!</xm:f>
          </x14:formula1>
          <xm:sqref>AG5:AG53</xm:sqref>
        </x14:dataValidation>
        <x14:dataValidation type="list" allowBlank="1" showInputMessage="1" showErrorMessage="1">
          <x14:formula1>
            <xm:f>'C:\Users\dianabriceno\Downloads\[Mapa de riesgos demanda 2022.xlsx]Tabla Valoración Controles'!#REF!</xm:f>
          </x14:formula1>
          <xm:sqref>U16:V17 Y16:Z17</xm:sqref>
        </x14:dataValidation>
        <x14:dataValidation type="list" allowBlank="1" showInputMessage="1">
          <x14:formula1>
            <xm:f>'\\EQUIPO20\Users\marialosada\Desktop\Descarga\[Mapa de riesgos institucional V1 31-01-2022 16.xlsx]Opciones Tratamiento'!#REF!</xm:f>
          </x14:formula1>
          <xm:sqref>B16</xm:sqref>
        </x14:dataValidation>
        <x14:dataValidation type="list" allowBlank="1" showInputMessage="1" showErrorMessage="1">
          <x14:formula1>
            <xm:f>'\\EQUIPO20\Users\marialosada\Desktop\Descarga\[Mapa de riesgos institucional V1 31-01-2022 16.xlsx]Tabla Impacto.'!#REF!</xm:f>
          </x14:formula1>
          <xm:sqref>M5:M6 M10 M13:M14 M16</xm:sqref>
        </x14:dataValidation>
        <x14:dataValidation type="list" allowBlank="1" showInputMessage="1" showErrorMessage="1">
          <x14:formula1>
            <xm:f>'\\EQUIPO20\Users\marialosada\Desktop\Descarga\[Mapa de riesgos institucional V1 31-01-2022 16.xlsx]Tabla Valoración Controles'!#REF!</xm:f>
          </x14:formula1>
          <xm:sqref>Z5:Z15</xm:sqref>
        </x14:dataValidation>
        <x14:dataValidation type="list" allowBlank="1" showInputMessage="1" showErrorMessage="1">
          <x14:formula1>
            <xm:f>'\\EQUIPO20\Users\marialosada\Desktop\Descarga\[Mapa de riesgos institucional V1 31-01-2022 16.xlsx]Tabla Valoración Controles'!#REF!</xm:f>
          </x14:formula1>
          <xm:sqref>Y5:Y15</xm:sqref>
        </x14:dataValidation>
        <x14:dataValidation type="list" allowBlank="1" showInputMessage="1" showErrorMessage="1">
          <x14:formula1>
            <xm:f>'\\EQUIPO20\Users\marialosada\Desktop\Descarga\[Mapa de riesgos institucional V1 31-01-2022 16.xlsx]Tabla Valoración Controles'!#REF!</xm:f>
          </x14:formula1>
          <xm:sqref>X5</xm:sqref>
        </x14:dataValidation>
        <x14:dataValidation type="list" allowBlank="1" showInputMessage="1" showErrorMessage="1">
          <x14:formula1>
            <xm:f>'\\EQUIPO20\Users\marialosada\Desktop\Descarga\[Mapa de riesgos institucional V1 31-01-2022 16.xlsx]Tabla Valoración Controles'!#REF!</xm:f>
          </x14:formula1>
          <xm:sqref>V5:V15</xm:sqref>
        </x14:dataValidation>
        <x14:dataValidation type="list" allowBlank="1" showInputMessage="1" showErrorMessage="1">
          <x14:formula1>
            <xm:f>'\\EQUIPO20\Users\marialosada\Desktop\Descarga\[Mapa de riesgos institucional V1 31-01-2022 16.xlsx]Tabla Valoración Controles'!#REF!</xm:f>
          </x14:formula1>
          <xm:sqref>U5:U15</xm:sqref>
        </x14:dataValidation>
        <x14:dataValidation type="custom" allowBlank="1" showInputMessage="1" showErrorMessage="1" error="Recuerde que las acciones se generan bajo la medida de mitigar el riesgo">
          <x14:formula1>
            <xm:f>IF(OR(AG5='C:\Users\dianabriceno\Downloads\[MAPA DE RIESGOS DE CORRUPCIÓN APC-COLOMBIA SEP-2021 (3).xlsx]Opciones Tratamiento'!#REF!,AG5='C:\Users\dianabriceno\Downloads\[MAPA DE RIESGOS DE CORRUPCIÓN APC-COLOMBIA SEP-2021 (3).xlsx]Opciones Tratamiento'!#REF!,AG5='C:\Users\dianabriceno\Downloads\[MAPA DE RIESGOS DE CORRUPCIÓN APC-COLOMBIA SEP-2021 (3).xlsx]Opciones Tratamiento'!#REF!),ISBLANK(AG5),ISTEXT(AG5))</xm:f>
          </x14:formula1>
          <xm:sqref>AK5:AK15</xm:sqref>
        </x14:dataValidation>
        <x14:dataValidation type="custom" allowBlank="1" showInputMessage="1" showErrorMessage="1" error="Recuerde que las acciones se generan bajo la medida de mitigar el riesgo">
          <x14:formula1>
            <xm:f>IF(OR(XET5='C:\Users\dianabriceno\Downloads\[MAPA DE RIESGOS DE CORRUPCIÓN APC-COLOMBIA SEP-2021 (3).xlsx]Opciones Tratamiento'!#REF!,XET5='C:\Users\dianabriceno\Downloads\[MAPA DE RIESGOS DE CORRUPCIÓN APC-COLOMBIA SEP-2021 (3).xlsx]Opciones Tratamiento'!#REF!,XET5='C:\Users\dianabriceno\Downloads\[MAPA DE RIESGOS DE CORRUPCIÓN APC-COLOMBIA SEP-2021 (3).xlsx]Opciones Tratamiento'!#REF!),ISBLANK(XET5),ISTEXT(XET5))</xm:f>
          </x14:formula1>
          <xm:sqref>B5 B14</xm:sqref>
        </x14:dataValidation>
        <x14:dataValidation type="list" allowBlank="1" showInputMessage="1" showErrorMessage="1">
          <x14:formula1>
            <xm:f>'C:\Users\dianabriceno\Downloads\[MAPA DE RIESGOS DE CORRUPCIÓN APC-COLOMBIA SEP-2021 (3).xlsx]Tabla Valoración controles'!#REF!</xm:f>
          </x14:formula1>
          <xm:sqref>X6:X9 X15:X17</xm:sqref>
        </x14:dataValidation>
        <x14:dataValidation type="list" allowBlank="1" showInputMessage="1" showErrorMessage="1">
          <x14:formula1>
            <xm:f>'C:\Users\dianabriceno\Downloads\[MAPA DE RIESGOS DE CORRUPCIÓN APC-COLOMBIA SEP-2021 (3).xlsx]Opciones Tratamiento'!#REF!</xm:f>
          </x14:formula1>
          <xm:sqref>AL13:AL14 AL5:AL7 AL9:AL11</xm:sqref>
        </x14:dataValidation>
        <x14:dataValidation type="list" allowBlank="1" showInputMessage="1" showErrorMessage="1">
          <x14:formula1>
            <xm:f>'Z:\Descargas\[FORMATO DE RIESGO - CORRUPCION GESTION FINAL (1).xlsx]Tabla Valoración controles'!#REF!</xm:f>
          </x14:formula1>
          <xm:sqref>X13:X14</xm:sqref>
        </x14:dataValidation>
        <x14:dataValidation type="list" allowBlank="1" showInputMessage="1" showErrorMessage="1">
          <x14:formula1>
            <xm:f>'Z:\Descargas\[FORMATO DE RIESGO  CORRUPCION GESTION Y SEG INF FINAL (1).xlsx]Tabla Valoración controles'!#REF!</xm:f>
          </x14:formula1>
          <xm:sqref>X10:X12</xm:sqref>
        </x14:dataValidation>
        <x14:dataValidation type="list" allowBlank="1" showInputMessage="1" showErrorMessage="1">
          <x14:formula1>
            <xm:f>'\\EQUIPO20\Users\marialosada\Desktop\Descarga\[Mapa de riesgos institucional V1 31-01-2022 16.xlsx]Opciones Tratamiento'!#REF!</xm:f>
          </x14:formula1>
          <xm:sqref>H5:H6 H10 H13:H14 H16 H18:H53</xm:sqref>
        </x14:dataValidation>
        <x14:dataValidation type="list" allowBlank="1" showInputMessage="1" showErrorMessage="1">
          <x14:formula1>
            <xm:f>'\\EQUIPO20\Users\marialosada\Desktop\Descarga\[Mapa de riesgos institucional V1 31-01-2022 16.xlsx]Opciones Tratamiento'!#REF!</xm:f>
          </x14:formula1>
          <xm:sqref>C5:C6 C10 C13:C14 C16 C18:C53</xm:sqref>
        </x14:dataValidation>
        <x14:dataValidation type="list" allowBlank="1" showInputMessage="1" showErrorMessage="1">
          <x14:formula1>
            <xm:f>'\\EQUIPO20\Users\marialosada\Desktop\Descarga\[Mapa de riesgos institucional V1 31-01-2022 16.xlsx]Opciones Tratamiento'!#REF!</xm:f>
          </x14:formula1>
          <xm:sqref>AL51:AL52 AL45:AL46 AL48:AL49 AL42:AL43 AL21:AL22 AL24:AL25 AL27:AL28 AL30:AL31 AL33:AL34 AL36:AL37 AL39:AL40 AL16:AL19 B51:B52 B45:B46 B48:B49 B42:B43 B18:B19 B21:B22 B24:B25 B27:B28 B30:B31 B33:B34 B36:B37 B39:B40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CORRUPCION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Victoria Losada Trujillo</dc:creator>
  <cp:lastModifiedBy>Maria Victoria Losada Trujillo</cp:lastModifiedBy>
  <dcterms:created xsi:type="dcterms:W3CDTF">2022-01-26T21:37:53Z</dcterms:created>
  <dcterms:modified xsi:type="dcterms:W3CDTF">2022-01-26T21:48:01Z</dcterms:modified>
</cp:coreProperties>
</file>