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AGOSTO 2021\"/>
    </mc:Choice>
  </mc:AlternateContent>
  <bookViews>
    <workbookView xWindow="-120" yWindow="-120" windowWidth="29040" windowHeight="15840" activeTab="1"/>
  </bookViews>
  <sheets>
    <sheet name="AGOSTO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24" l="1"/>
  <c r="L17" i="24" l="1"/>
  <c r="C12" i="22" l="1"/>
  <c r="C6" i="22"/>
  <c r="C6" i="24"/>
  <c r="C12" i="24"/>
  <c r="C17" i="24"/>
  <c r="E13" i="24"/>
  <c r="E16" i="24"/>
  <c r="E14" i="24"/>
  <c r="D11" i="24" l="1"/>
  <c r="G10" i="22" l="1"/>
  <c r="G9" i="22"/>
  <c r="E10" i="22"/>
  <c r="E9" i="22"/>
  <c r="J6" i="24" l="1"/>
  <c r="J12" i="24"/>
  <c r="J17" i="24" l="1"/>
  <c r="I13" i="22" l="1"/>
  <c r="I11" i="22"/>
  <c r="E7" i="22" l="1"/>
  <c r="E8" i="22"/>
  <c r="D15" i="24" l="1"/>
  <c r="D14" i="24"/>
  <c r="D16" i="24"/>
  <c r="L14" i="24" l="1"/>
  <c r="F6" i="22"/>
  <c r="H12" i="22"/>
  <c r="J6" i="22"/>
  <c r="H6" i="22"/>
  <c r="H17" i="22" l="1"/>
  <c r="K12" i="24"/>
  <c r="D7" i="24" l="1"/>
  <c r="L7" i="24" s="1"/>
  <c r="L11" i="24" l="1"/>
  <c r="D9" i="24"/>
  <c r="L9" i="24" s="1"/>
  <c r="J12" i="22" l="1"/>
  <c r="J17" i="22" s="1"/>
  <c r="K13" i="22"/>
  <c r="K14" i="22"/>
  <c r="F15" i="24" l="1"/>
  <c r="M15" i="24" s="1"/>
  <c r="F12" i="22"/>
  <c r="F17" i="22" s="1"/>
  <c r="I14" i="22"/>
  <c r="I15" i="22"/>
  <c r="E16" i="22" l="1"/>
  <c r="K6" i="24" l="1"/>
  <c r="K17" i="24" s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F14" i="24" l="1"/>
  <c r="M14" i="24" s="1"/>
  <c r="F16" i="24"/>
  <c r="M16" i="24" s="1"/>
  <c r="F13" i="24"/>
  <c r="F8" i="24"/>
  <c r="M8" i="24" s="1"/>
  <c r="F9" i="24"/>
  <c r="F10" i="24"/>
  <c r="F11" i="24"/>
  <c r="F7" i="24"/>
  <c r="C14" i="24"/>
  <c r="C15" i="24"/>
  <c r="E15" i="24" s="1"/>
  <c r="C16" i="24"/>
  <c r="C13" i="24"/>
  <c r="C8" i="24"/>
  <c r="C9" i="24"/>
  <c r="C10" i="24"/>
  <c r="C11" i="24"/>
  <c r="C7" i="24"/>
  <c r="L15" i="24"/>
  <c r="D13" i="24"/>
  <c r="D12" i="24" s="1"/>
  <c r="D8" i="24"/>
  <c r="D10" i="24"/>
  <c r="L12" i="24" l="1"/>
  <c r="H14" i="24"/>
  <c r="E9" i="24"/>
  <c r="E10" i="24"/>
  <c r="G10" i="24"/>
  <c r="M9" i="24"/>
  <c r="G9" i="24"/>
  <c r="D6" i="24"/>
  <c r="F12" i="24"/>
  <c r="M12" i="24" s="1"/>
  <c r="M13" i="24"/>
  <c r="M7" i="24"/>
  <c r="F6" i="24"/>
  <c r="M6" i="24" s="1"/>
  <c r="G16" i="24"/>
  <c r="G15" i="24"/>
  <c r="G14" i="24"/>
  <c r="G13" i="24"/>
  <c r="E11" i="24"/>
  <c r="G11" i="24"/>
  <c r="G8" i="24"/>
  <c r="E8" i="24"/>
  <c r="G7" i="24"/>
  <c r="E7" i="24"/>
  <c r="L8" i="24"/>
  <c r="M10" i="24"/>
  <c r="L16" i="24"/>
  <c r="L10" i="24"/>
  <c r="I11" i="24" l="1"/>
  <c r="D17" i="24"/>
  <c r="I10" i="24"/>
  <c r="L6" i="24"/>
  <c r="I13" i="24"/>
  <c r="F17" i="24"/>
  <c r="M17" i="24" s="1"/>
  <c r="G12" i="24"/>
  <c r="E12" i="24"/>
  <c r="H10" i="24"/>
  <c r="H7" i="24"/>
  <c r="H16" i="24"/>
  <c r="H15" i="24"/>
  <c r="H6" i="24" l="1"/>
  <c r="H12" i="24"/>
  <c r="M11" i="24"/>
  <c r="L13" i="24" l="1"/>
  <c r="H8" i="24" l="1"/>
  <c r="H9" i="24"/>
  <c r="I16" i="24"/>
  <c r="E12" i="22"/>
  <c r="E13" i="22"/>
  <c r="E11" i="22"/>
  <c r="G11" i="22"/>
  <c r="E15" i="22"/>
  <c r="E14" i="22"/>
  <c r="G16" i="22"/>
  <c r="G15" i="22"/>
  <c r="G14" i="22"/>
  <c r="G13" i="22"/>
  <c r="G8" i="22"/>
  <c r="G7" i="22"/>
  <c r="E17" i="24" l="1"/>
  <c r="E6" i="24"/>
  <c r="C17" i="22"/>
  <c r="G12" i="22"/>
  <c r="G6" i="24"/>
  <c r="I9" i="24"/>
  <c r="I15" i="24"/>
  <c r="I7" i="24"/>
  <c r="I14" i="24"/>
  <c r="I8" i="24"/>
  <c r="G6" i="22"/>
  <c r="E6" i="22"/>
  <c r="H13" i="24"/>
  <c r="G17" i="22" l="1"/>
  <c r="E17" i="22"/>
  <c r="G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<sst xmlns="http://schemas.openxmlformats.org/spreadsheetml/2006/main" count="74" uniqueCount="44">
  <si>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</si>
  <si>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</si>
  <si>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</si>
  <si>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</si>
  <si>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</si>
  <si>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</si>
  <si>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</si>
  <si>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</si>
  <si>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</si>
  <si>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</si>
  <si>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</si>
  <si>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</si>
  <si>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</si>
  <si>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</si>
  <si>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</si>
  <si>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</si>
  <si>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</si>
  <si>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</si>
  <si>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</si>
  <si>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</si>
  <si>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</si>
  <si>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</si>
  <si>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</si>
  <si>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</si>
  <si>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</si>
  <si>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</si>
  <si>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</si>
  <si>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</si>
  <si>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</si>
  <si>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</si>
  <si>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</si>
  <si>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</si>
  <si>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</si>
  <si>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</si>
  <si>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</si>
  <si>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</si>
  <si>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</si>
  <si>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</si>
  <si>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</si>
  <si>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</si>
  <si>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</si>
  <si>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</si>
  <si>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31 DE AGOSTO DE 2021</t>
  </si>
  <si>
    <t>INFORMACIÓN PRESUPUESTAL APC-COLOMBIA A 31 DE 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</si>
</sst>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43" fontId="0" fillId="0" borderId="16" xfId="5" applyFont="1" applyBorder="1"/>
    <xf numFmtId="165" fontId="0" fillId="8" borderId="16" xfId="6" applyFont="1" applyFill="1" applyBorder="1"/>
    <xf numFmtId="43" fontId="0" fillId="0" borderId="16" xfId="5" applyFont="1" applyFill="1" applyBorder="1"/>
    <xf numFmtId="43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43" fontId="3" fillId="9" borderId="16" xfId="5" applyFont="1" applyFill="1" applyBorder="1"/>
    <xf numFmtId="43" fontId="1" fillId="0" borderId="0" xfId="5" applyFont="1" applyFill="1" applyBorder="1" applyAlignment="1">
      <alignment horizontal="center" vertical="center" wrapText="1"/>
    </xf>
    <xf numFmtId="43" fontId="2" fillId="0" borderId="0" xfId="5" applyFont="1" applyFill="1"/>
    <xf numFmtId="164" fontId="0" fillId="0" borderId="0" xfId="0" applyNumberFormat="1" applyFont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166" fontId="13" fillId="0" borderId="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F17" sqref="F17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20" style="37" hidden="1" customWidth="1"/>
    <col min="11" max="11" width="13.42578125" style="1" hidden="1" customWidth="1"/>
    <col min="12" max="12" width="10.85546875" style="1" hidden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>
      <c r="A2" s="1">
        <v>0</v>
      </c>
    </row>
    <row r="3" spans="1:14" ht="15.75" customHeight="1" x14ac:dyDescent="0.2">
      <c r="A3" s="117" t="s">
        <v>42</v>
      </c>
      <c r="B3" s="118"/>
      <c r="C3" s="118"/>
      <c r="D3" s="118"/>
      <c r="E3" s="118"/>
      <c r="F3" s="118"/>
      <c r="G3" s="119"/>
    </row>
    <row r="4" spans="1:14" ht="15.75" x14ac:dyDescent="0.25">
      <c r="A4" s="79" t="s">
        <v>0</v>
      </c>
      <c r="B4" s="80"/>
      <c r="C4" s="81"/>
      <c r="D4" s="80"/>
      <c r="E4" s="80"/>
      <c r="F4" s="80"/>
      <c r="G4" s="82"/>
    </row>
    <row r="5" spans="1:14" s="20" customFormat="1" ht="63" customHeight="1" x14ac:dyDescent="0.2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1" t="s">
        <v>36</v>
      </c>
      <c r="J5" s="37" t="s">
        <v>37</v>
      </c>
    </row>
    <row r="6" spans="1:14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18134.271324280002</v>
      </c>
      <c r="E6" s="12">
        <f>IF(C6=0,"",D6/C6)</f>
        <v>0.63196624235162924</v>
      </c>
      <c r="F6" s="11">
        <f>SUM(F7:F11)</f>
        <v>16200.05888466</v>
      </c>
      <c r="G6" s="86">
        <f>IF(C6=0,"",F6/C6)</f>
        <v>0.56456033750339785</v>
      </c>
      <c r="H6" s="63">
        <f>SUM(H7:H11)</f>
        <v>18134271324.279999</v>
      </c>
      <c r="I6" s="63">
        <f>SUM(I7:I10)</f>
        <v>18133.90532428</v>
      </c>
      <c r="J6" s="65">
        <f>SUM(J7:J11)</f>
        <v>16200058884.66</v>
      </c>
      <c r="K6" s="65">
        <f>SUM(K7:K10)</f>
        <v>16199.69288466</v>
      </c>
    </row>
    <row r="7" spans="1:14" ht="30" customHeight="1" x14ac:dyDescent="0.2">
      <c r="A7" s="87" t="s">
        <v>17</v>
      </c>
      <c r="B7" s="10" t="s">
        <v>6</v>
      </c>
      <c r="C7" s="13">
        <v>10076</v>
      </c>
      <c r="D7" s="35">
        <v>5836.0216209999999</v>
      </c>
      <c r="E7" s="14">
        <f>IF(C7=0,"",D7/C7)</f>
        <v>0.57920024027391825</v>
      </c>
      <c r="F7" s="35">
        <v>5836.0216209999999</v>
      </c>
      <c r="G7" s="88">
        <f>IF(C7=0,"",F7/C7)</f>
        <v>0.57920024027391825</v>
      </c>
      <c r="H7" s="92">
        <v>5836021621</v>
      </c>
      <c r="I7" s="43">
        <f>+H7/1000000</f>
        <v>5836.0216209999999</v>
      </c>
      <c r="J7" s="40">
        <v>5836021621</v>
      </c>
      <c r="K7" s="45">
        <f>+J7/1000000</f>
        <v>5836.0216209999999</v>
      </c>
    </row>
    <row r="8" spans="1:14" ht="30" customHeight="1" x14ac:dyDescent="0.2">
      <c r="A8" s="87" t="s">
        <v>18</v>
      </c>
      <c r="B8" s="10" t="s">
        <v>19</v>
      </c>
      <c r="C8" s="13">
        <v>3900</v>
      </c>
      <c r="D8" s="13">
        <v>2466.5477822800003</v>
      </c>
      <c r="E8" s="14">
        <f>IF(C8=0,"",D8/C8)</f>
        <v>0.63244814930256421</v>
      </c>
      <c r="F8" s="13">
        <v>1586.8822486600002</v>
      </c>
      <c r="G8" s="88">
        <f t="shared" ref="G8:G16" si="0">IF(C8=0,"",F8/C8)</f>
        <v>0.40689288427179493</v>
      </c>
      <c r="H8" s="103">
        <v>2466547782.2800002</v>
      </c>
      <c r="I8" s="44">
        <f>+H8/1000000</f>
        <v>2466.5477822800003</v>
      </c>
      <c r="J8" s="41">
        <v>1586882248.6600001</v>
      </c>
      <c r="K8" s="44">
        <f t="shared" ref="K8:K16" si="1">+J8/1000000</f>
        <v>1586.8822486600002</v>
      </c>
      <c r="M8" s="105"/>
      <c r="N8" s="106"/>
    </row>
    <row r="9" spans="1:14" ht="30" customHeight="1" x14ac:dyDescent="0.2">
      <c r="A9" s="87" t="s">
        <v>22</v>
      </c>
      <c r="B9" s="10" t="s">
        <v>7</v>
      </c>
      <c r="C9" s="13">
        <v>14582</v>
      </c>
      <c r="D9" s="35">
        <v>9797.2590540000001</v>
      </c>
      <c r="E9" s="14">
        <f>IF(C9=0,"",D9/($C$9+$C$10))</f>
        <v>0.66939457871003005</v>
      </c>
      <c r="F9" s="13">
        <v>8757.7080050000004</v>
      </c>
      <c r="G9" s="88">
        <f>IF(C9=0,"",F9/($C$9+$C$10))</f>
        <v>0.59836758711396554</v>
      </c>
      <c r="H9" s="93">
        <v>9797259054</v>
      </c>
      <c r="I9" s="44">
        <f>+H9/1000000</f>
        <v>9797.2590540000001</v>
      </c>
      <c r="J9" s="41">
        <v>8757708005</v>
      </c>
      <c r="K9" s="44">
        <f t="shared" si="1"/>
        <v>8757.7080050000004</v>
      </c>
    </row>
    <row r="10" spans="1:14" ht="30" customHeight="1" x14ac:dyDescent="0.2">
      <c r="A10" s="87" t="s">
        <v>24</v>
      </c>
      <c r="B10" s="10" t="s">
        <v>23</v>
      </c>
      <c r="C10" s="13">
        <v>54</v>
      </c>
      <c r="D10" s="13">
        <v>34.076867</v>
      </c>
      <c r="E10" s="14">
        <f>IF(C10=0,"",D10/($C$9+$C$10))</f>
        <v>2.3282909948073244E-3</v>
      </c>
      <c r="F10" s="13">
        <v>19.081009999999999</v>
      </c>
      <c r="G10" s="88">
        <f>IF(C10=0,"",F10/($C$9+$C$10))</f>
        <v>1.30370388084176E-3</v>
      </c>
      <c r="H10" s="93">
        <v>34076867</v>
      </c>
      <c r="I10" s="44">
        <f>+H10/1000000</f>
        <v>34.076867</v>
      </c>
      <c r="J10" s="41">
        <v>19081010</v>
      </c>
      <c r="K10" s="44">
        <f t="shared" si="1"/>
        <v>19.081009999999999</v>
      </c>
    </row>
    <row r="11" spans="1:14" ht="30" customHeight="1" x14ac:dyDescent="0.2">
      <c r="A11" s="87" t="s">
        <v>20</v>
      </c>
      <c r="B11" s="10" t="s">
        <v>21</v>
      </c>
      <c r="C11" s="13">
        <v>83</v>
      </c>
      <c r="D11" s="36">
        <v>0.36599999999999999</v>
      </c>
      <c r="E11" s="14">
        <f>IF(C11=0,"",D11/(C11+C9))</f>
        <v>2.4957381520627345E-5</v>
      </c>
      <c r="F11" s="13">
        <v>0.36599999999999999</v>
      </c>
      <c r="G11" s="88">
        <f>IF(C11=0,"",F11/(C11+C9))</f>
        <v>2.4957381520627345E-5</v>
      </c>
      <c r="H11" s="93">
        <v>366000</v>
      </c>
      <c r="I11" s="44">
        <f>+H11/1000000</f>
        <v>0.36599999999999999</v>
      </c>
      <c r="J11" s="41">
        <v>366000</v>
      </c>
      <c r="K11" s="44">
        <v>0.36599999999999999</v>
      </c>
    </row>
    <row r="12" spans="1:14" ht="30" customHeight="1" x14ac:dyDescent="0.2">
      <c r="A12" s="85" t="s">
        <v>8</v>
      </c>
      <c r="B12" s="9" t="s">
        <v>9</v>
      </c>
      <c r="C12" s="15">
        <f>SUM(C13:C16)</f>
        <v>100157.5</v>
      </c>
      <c r="D12" s="15">
        <f>SUM(D13:D16)</f>
        <v>72569.33605867</v>
      </c>
      <c r="E12" s="12">
        <f>IF(C12=0,"",D12/C12)</f>
        <v>0.72455219088605449</v>
      </c>
      <c r="F12" s="15">
        <f>SUM(F13:F16)</f>
        <v>27511.885970659998</v>
      </c>
      <c r="G12" s="86">
        <f>IF(C12=0,"",F12/C12)</f>
        <v>0.27468622889608862</v>
      </c>
      <c r="H12" s="94">
        <f>SUM(H13:H16)</f>
        <v>72569336058.670013</v>
      </c>
      <c r="I12" s="63">
        <f>SUM(I13:I16)</f>
        <v>72569.33605867</v>
      </c>
      <c r="J12" s="64">
        <f t="shared" ref="J12:K12" si="2">SUM(J13:J16)</f>
        <v>27511885970.659996</v>
      </c>
      <c r="K12" s="63">
        <f t="shared" si="2"/>
        <v>27511.885970659998</v>
      </c>
    </row>
    <row r="13" spans="1:14" s="2" customFormat="1" ht="45.75" customHeight="1" x14ac:dyDescent="0.2">
      <c r="A13" s="87" t="s">
        <v>26</v>
      </c>
      <c r="B13" s="10" t="s">
        <v>25</v>
      </c>
      <c r="C13" s="13">
        <v>3470</v>
      </c>
      <c r="D13" s="13">
        <v>2254.3130139999998</v>
      </c>
      <c r="E13" s="14">
        <f>IF(C13=0,"",D13/C13)</f>
        <v>0.64965792910662823</v>
      </c>
      <c r="F13" s="13">
        <v>1232.693904</v>
      </c>
      <c r="G13" s="88">
        <f t="shared" si="0"/>
        <v>0.35524319999999998</v>
      </c>
      <c r="H13" s="93">
        <v>2254313014</v>
      </c>
      <c r="I13" s="44">
        <f>+H13/1000000</f>
        <v>2254.3130139999998</v>
      </c>
      <c r="J13" s="41">
        <v>1232693904</v>
      </c>
      <c r="K13" s="44">
        <f>+J13/1000000</f>
        <v>1232.693904</v>
      </c>
    </row>
    <row r="14" spans="1:14" ht="45.75" customHeight="1" x14ac:dyDescent="0.2">
      <c r="A14" s="87" t="s">
        <v>27</v>
      </c>
      <c r="B14" s="10" t="s">
        <v>28</v>
      </c>
      <c r="C14" s="13">
        <v>95707.5</v>
      </c>
      <c r="D14" s="13">
        <v>69860.391836260009</v>
      </c>
      <c r="E14" s="14">
        <f t="shared" ref="E14:E15" si="3">IF(C14=0,"",D14/C14)</f>
        <v>0.72993644005182468</v>
      </c>
      <c r="F14" s="13">
        <v>26078.694389989996</v>
      </c>
      <c r="G14" s="88">
        <f t="shared" si="0"/>
        <v>0.27248328908382308</v>
      </c>
      <c r="H14" s="93">
        <v>69860391836.26001</v>
      </c>
      <c r="I14" s="44">
        <f>+H14/1000000</f>
        <v>69860.391836260009</v>
      </c>
      <c r="J14" s="41">
        <v>26078694389.989998</v>
      </c>
      <c r="K14" s="44">
        <f>+J14/1000000</f>
        <v>26078.694389989996</v>
      </c>
    </row>
    <row r="15" spans="1:14" s="2" customFormat="1" ht="45.75" customHeight="1" x14ac:dyDescent="0.2">
      <c r="A15" s="87" t="s">
        <v>29</v>
      </c>
      <c r="B15" s="10" t="s">
        <v>30</v>
      </c>
      <c r="C15" s="13">
        <v>450</v>
      </c>
      <c r="D15" s="13">
        <v>337.10120841000003</v>
      </c>
      <c r="E15" s="14">
        <f t="shared" si="3"/>
        <v>0.74911379646666676</v>
      </c>
      <c r="F15" s="13">
        <v>95.867676670000009</v>
      </c>
      <c r="G15" s="88">
        <f t="shared" si="0"/>
        <v>0.2130392814888889</v>
      </c>
      <c r="H15" s="95">
        <v>337101208.41000003</v>
      </c>
      <c r="I15" s="44">
        <f t="shared" ref="I15:I16" si="4">+H15/1000000</f>
        <v>337.10120841000003</v>
      </c>
      <c r="J15" s="42">
        <v>95867676.670000002</v>
      </c>
      <c r="K15" s="44">
        <f t="shared" si="1"/>
        <v>95.867676670000009</v>
      </c>
      <c r="L15" s="47"/>
    </row>
    <row r="16" spans="1:14" s="2" customFormat="1" ht="45.75" customHeight="1" x14ac:dyDescent="0.2">
      <c r="A16" s="87" t="s">
        <v>39</v>
      </c>
      <c r="B16" s="10" t="s">
        <v>40</v>
      </c>
      <c r="C16" s="13">
        <v>530</v>
      </c>
      <c r="D16" s="13">
        <v>117.53</v>
      </c>
      <c r="E16" s="14">
        <f>IF(C16=0,"",D16/C16)</f>
        <v>0.22175471698113208</v>
      </c>
      <c r="F16" s="13">
        <v>104.63</v>
      </c>
      <c r="G16" s="88">
        <f t="shared" si="0"/>
        <v>0.19741509433962262</v>
      </c>
      <c r="H16" s="95">
        <v>117530000</v>
      </c>
      <c r="I16" s="44">
        <f t="shared" si="4"/>
        <v>117.53</v>
      </c>
      <c r="J16" s="42">
        <v>104630000</v>
      </c>
      <c r="K16" s="44">
        <f t="shared" si="1"/>
        <v>104.63</v>
      </c>
    </row>
    <row r="17" spans="1:11" s="3" customFormat="1" ht="33" customHeight="1" x14ac:dyDescent="0.2">
      <c r="A17" s="115" t="s">
        <v>10</v>
      </c>
      <c r="B17" s="116"/>
      <c r="C17" s="16">
        <f>C6+C12</f>
        <v>128852.5</v>
      </c>
      <c r="D17" s="16">
        <f>D6+D12</f>
        <v>90703.607382949995</v>
      </c>
      <c r="E17" s="17">
        <f>IF(C17=0,"",D17/C17)</f>
        <v>0.70393362474884069</v>
      </c>
      <c r="F17" s="16">
        <f>F6+F12</f>
        <v>43711.944855319998</v>
      </c>
      <c r="G17" s="97">
        <f>IF(C17=0,"",F17/C17)</f>
        <v>0.33924017659975553</v>
      </c>
      <c r="H17" s="96">
        <f>+H12+H6</f>
        <v>90703607382.950012</v>
      </c>
      <c r="I17" s="63">
        <f>+I6+I12</f>
        <v>90703.24138295</v>
      </c>
      <c r="J17" s="66">
        <f>+J6+J12</f>
        <v>43711944855.319992</v>
      </c>
      <c r="K17" s="63">
        <f>+K6+K12</f>
        <v>43711.578855319996</v>
      </c>
    </row>
    <row r="18" spans="1:11" s="3" customFormat="1" ht="16.5" thickBot="1" x14ac:dyDescent="0.25">
      <c r="A18" s="98"/>
      <c r="B18" s="99"/>
      <c r="C18" s="100"/>
      <c r="D18" s="100"/>
      <c r="E18" s="101"/>
      <c r="F18" s="100"/>
      <c r="G18" s="102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3"/>
    </row>
    <row r="21" spans="1:11" ht="18" customHeight="1" x14ac:dyDescent="0.2">
      <c r="D21" s="28"/>
      <c r="E21" s="26"/>
      <c r="F21" s="28"/>
      <c r="G21" s="26"/>
      <c r="I21" s="73"/>
    </row>
    <row r="22" spans="1:11" ht="18" customHeight="1" x14ac:dyDescent="0.2">
      <c r="C22" s="23"/>
      <c r="D22" s="28"/>
      <c r="E22" s="26"/>
      <c r="F22" s="28"/>
      <c r="G22" s="26"/>
      <c r="I22" s="73"/>
    </row>
    <row r="23" spans="1:11" ht="18" customHeight="1" x14ac:dyDescent="0.2">
      <c r="D23" s="28"/>
      <c r="F23" s="28"/>
      <c r="I23" s="73"/>
    </row>
    <row r="24" spans="1:11" ht="18" customHeight="1" x14ac:dyDescent="0.2">
      <c r="D24" s="28"/>
      <c r="E24" s="26"/>
      <c r="F24" s="28"/>
      <c r="G24" s="26"/>
      <c r="I24" s="73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6" width="21.5703125" style="1" customWidth="1"/>
    <col min="7" max="7" width="22.28515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5.42578125" style="1" hidden="1" customWidth="1"/>
    <col min="13" max="13" width="13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7" t="s">
        <v>43</v>
      </c>
      <c r="B3" s="118"/>
      <c r="C3" s="118"/>
      <c r="D3" s="118"/>
      <c r="E3" s="118"/>
      <c r="F3" s="118"/>
      <c r="G3" s="119"/>
      <c r="J3" s="48" t="s">
        <v>38</v>
      </c>
      <c r="K3" s="48"/>
    </row>
    <row r="4" spans="1:13" ht="18" x14ac:dyDescent="0.25">
      <c r="A4" s="79" t="s">
        <v>0</v>
      </c>
      <c r="B4" s="80"/>
      <c r="C4" s="81"/>
      <c r="D4" s="80"/>
      <c r="E4" s="80"/>
      <c r="F4" s="80"/>
      <c r="G4" s="82"/>
      <c r="H4" s="122" t="s">
        <v>41</v>
      </c>
      <c r="I4" s="122"/>
    </row>
    <row r="5" spans="1:13" s="20" customFormat="1" ht="63" customHeight="1" thickBot="1" x14ac:dyDescent="0.25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18134.271324280002</v>
      </c>
      <c r="E6" s="12">
        <f>IF(C6=0,"",D6/C6)</f>
        <v>0.63196624235162924</v>
      </c>
      <c r="F6" s="11">
        <f>SUM(F7:F11)</f>
        <v>16200.05888466</v>
      </c>
      <c r="G6" s="86">
        <f>IF(C6=0,"",F6/C6)</f>
        <v>0.56456033750339785</v>
      </c>
      <c r="H6" s="74">
        <f>D6/$D$17</f>
        <v>0.19992888758786886</v>
      </c>
      <c r="I6" s="46">
        <f>F6/$F$17</f>
        <v>0.37060942811581077</v>
      </c>
      <c r="J6" s="52">
        <f>SUM(J7:J11)</f>
        <v>19576.264904</v>
      </c>
      <c r="K6" s="53">
        <f>SUM(K7:K11)</f>
        <v>16556.340110000001</v>
      </c>
      <c r="L6" s="57">
        <f>D6-J6</f>
        <v>-1441.9935797199978</v>
      </c>
      <c r="M6" s="58">
        <f>F6-K6</f>
        <v>-356.28122534000067</v>
      </c>
    </row>
    <row r="7" spans="1:13" ht="30" customHeight="1" x14ac:dyDescent="0.2">
      <c r="A7" s="87" t="s">
        <v>17</v>
      </c>
      <c r="B7" s="10" t="s">
        <v>6</v>
      </c>
      <c r="C7" s="13">
        <f>AGOSTO!C7</f>
        <v>10076</v>
      </c>
      <c r="D7" s="13">
        <f>AGOSTO!D7</f>
        <v>5836.0216209999999</v>
      </c>
      <c r="E7" s="14">
        <f>IF(C7=0,"",D7/C7)</f>
        <v>0.57920024027391825</v>
      </c>
      <c r="F7" s="13">
        <f>AGOSTO!F7</f>
        <v>5836.0216209999999</v>
      </c>
      <c r="G7" s="88">
        <f>IF(C7=0,"",F7/C7)</f>
        <v>0.57920024027391825</v>
      </c>
      <c r="H7" s="75">
        <f>D7/$D$6</f>
        <v>0.32182278055948915</v>
      </c>
      <c r="I7" s="49">
        <f>F7/$F$6</f>
        <v>0.36024693876428981</v>
      </c>
      <c r="J7" s="67">
        <v>6343.0576099999998</v>
      </c>
      <c r="K7" s="68">
        <v>6343.0576099999998</v>
      </c>
      <c r="L7" s="107">
        <f>D7-J7</f>
        <v>-507.03598899999997</v>
      </c>
      <c r="M7" s="108">
        <f>F7-K7</f>
        <v>-507.03598899999997</v>
      </c>
    </row>
    <row r="8" spans="1:13" ht="30" customHeight="1" x14ac:dyDescent="0.2">
      <c r="A8" s="87" t="s">
        <v>18</v>
      </c>
      <c r="B8" s="10" t="s">
        <v>19</v>
      </c>
      <c r="C8" s="13">
        <f>AGOSTO!C8</f>
        <v>3900</v>
      </c>
      <c r="D8" s="13">
        <f>AGOSTO!D8</f>
        <v>2466.5477822800003</v>
      </c>
      <c r="E8" s="14">
        <f>IF(C8=0,"",D8/C8)</f>
        <v>0.63244814930256421</v>
      </c>
      <c r="F8" s="13">
        <f>AGOSTO!F8</f>
        <v>1586.8822486600002</v>
      </c>
      <c r="G8" s="88">
        <f>IF(C8=0,"",F8/C8)</f>
        <v>0.40689288427179493</v>
      </c>
      <c r="H8" s="76">
        <f>D8/$D$6</f>
        <v>0.13601581989001874</v>
      </c>
      <c r="I8" s="50">
        <f t="shared" ref="I8" si="0">F8/$F$6</f>
        <v>9.7955338308222756E-2</v>
      </c>
      <c r="J8" s="69">
        <v>2968.0771159999999</v>
      </c>
      <c r="K8" s="70">
        <v>1876.0615720000001</v>
      </c>
      <c r="L8" s="109">
        <f t="shared" ref="L8:L11" si="1">D8-J8</f>
        <v>-501.52933371999961</v>
      </c>
      <c r="M8" s="110">
        <f>F8-K8</f>
        <v>-289.17932333999988</v>
      </c>
    </row>
    <row r="9" spans="1:13" ht="30" customHeight="1" x14ac:dyDescent="0.2">
      <c r="A9" s="87" t="s">
        <v>22</v>
      </c>
      <c r="B9" s="10" t="s">
        <v>7</v>
      </c>
      <c r="C9" s="13">
        <f>AGOSTO!C9</f>
        <v>14582</v>
      </c>
      <c r="D9" s="13">
        <f>AGOSTO!D9</f>
        <v>9797.2590540000001</v>
      </c>
      <c r="E9" s="14">
        <f>IF(C9=0,"",D9/($C$9+$C$10))</f>
        <v>0.66939457871003005</v>
      </c>
      <c r="F9" s="13">
        <f>AGOSTO!F9</f>
        <v>8757.7080050000004</v>
      </c>
      <c r="G9" s="88">
        <f>IF(C9=0,"",F9/($C$9+$C$10))</f>
        <v>0.59836758711396554</v>
      </c>
      <c r="H9" s="76">
        <f>D9/$D$6</f>
        <v>0.54026207498519319</v>
      </c>
      <c r="I9" s="50">
        <f>F9/$F$6</f>
        <v>0.54059729457482175</v>
      </c>
      <c r="J9" s="69">
        <v>10241.10925</v>
      </c>
      <c r="K9" s="70">
        <v>8313.2000000000007</v>
      </c>
      <c r="L9" s="109">
        <f>D9-J9</f>
        <v>-443.85019599999941</v>
      </c>
      <c r="M9" s="61">
        <f>F9-K9</f>
        <v>444.50800499999968</v>
      </c>
    </row>
    <row r="10" spans="1:13" ht="30" customHeight="1" x14ac:dyDescent="0.2">
      <c r="A10" s="87" t="s">
        <v>24</v>
      </c>
      <c r="B10" s="10" t="s">
        <v>23</v>
      </c>
      <c r="C10" s="13">
        <f>AGOSTO!C10</f>
        <v>54</v>
      </c>
      <c r="D10" s="13">
        <f>AGOSTO!D10</f>
        <v>34.076867</v>
      </c>
      <c r="E10" s="14">
        <f>IF(C10=0,"",D10/($C$9+$C$10))</f>
        <v>2.3282909948073244E-3</v>
      </c>
      <c r="F10" s="13">
        <f>AGOSTO!F10</f>
        <v>19.081009999999999</v>
      </c>
      <c r="G10" s="88">
        <f>IF(C10=0,"",F10/($C$9+$C$10))</f>
        <v>1.30370388084176E-3</v>
      </c>
      <c r="H10" s="76">
        <f>D10/$D$6</f>
        <v>1.8791417857730204E-3</v>
      </c>
      <c r="I10" s="50">
        <f>F10/$F$6</f>
        <v>1.1778358421936355E-3</v>
      </c>
      <c r="J10" s="69">
        <v>18.320927999999999</v>
      </c>
      <c r="K10" s="70">
        <v>18.320927999999999</v>
      </c>
      <c r="L10" s="60">
        <f t="shared" si="1"/>
        <v>15.755939000000001</v>
      </c>
      <c r="M10" s="61">
        <f>F10-K10</f>
        <v>0.76008200000000059</v>
      </c>
    </row>
    <row r="11" spans="1:13" ht="30" customHeight="1" thickBot="1" x14ac:dyDescent="0.25">
      <c r="A11" s="87" t="s">
        <v>20</v>
      </c>
      <c r="B11" s="10" t="s">
        <v>21</v>
      </c>
      <c r="C11" s="13">
        <f>AGOSTO!C11</f>
        <v>83</v>
      </c>
      <c r="D11" s="13">
        <f>AGOSTO!D11</f>
        <v>0.36599999999999999</v>
      </c>
      <c r="E11" s="14">
        <f>IF(C11=0,"",D11/(C11))</f>
        <v>4.4096385542168673E-3</v>
      </c>
      <c r="F11" s="13">
        <f>AGOSTO!F11</f>
        <v>0.36599999999999999</v>
      </c>
      <c r="G11" s="88">
        <f>IF(C11=0,"",F11/(C11))</f>
        <v>4.4096385542168673E-3</v>
      </c>
      <c r="H11" s="77">
        <f>D11/$D$6</f>
        <v>2.0182779525856219E-5</v>
      </c>
      <c r="I11" s="54">
        <f>F11/$F$6</f>
        <v>2.2592510472080388E-5</v>
      </c>
      <c r="J11" s="71">
        <v>5.7</v>
      </c>
      <c r="K11" s="72">
        <v>5.7</v>
      </c>
      <c r="L11" s="111">
        <f t="shared" si="1"/>
        <v>-5.3340000000000005</v>
      </c>
      <c r="M11" s="112">
        <f t="shared" ref="M11" si="2">F11-K11</f>
        <v>-5.3340000000000005</v>
      </c>
    </row>
    <row r="12" spans="1:13" ht="30" customHeight="1" thickBot="1" x14ac:dyDescent="0.25">
      <c r="A12" s="85" t="s">
        <v>8</v>
      </c>
      <c r="B12" s="9" t="s">
        <v>9</v>
      </c>
      <c r="C12" s="15">
        <f>SUM(C13:C16)</f>
        <v>100157.5</v>
      </c>
      <c r="D12" s="15">
        <f>SUM(D13:D16)</f>
        <v>72569.33605867</v>
      </c>
      <c r="E12" s="12">
        <f t="shared" ref="E12" si="3">IF(C12=0,"",D12/C12)</f>
        <v>0.72455219088605449</v>
      </c>
      <c r="F12" s="15">
        <f>SUM(F13:F16)</f>
        <v>27511.885970659998</v>
      </c>
      <c r="G12" s="86">
        <f>IF(C12=0,"",F12/C12)</f>
        <v>0.27468622889608862</v>
      </c>
      <c r="H12" s="74">
        <f>D12/$D$17</f>
        <v>0.80007111241213125</v>
      </c>
      <c r="I12" s="46">
        <f>F12/$F$17</f>
        <v>0.62939057188418923</v>
      </c>
      <c r="J12" s="55">
        <f>SUM(J13:J16)</f>
        <v>59348.433875000002</v>
      </c>
      <c r="K12" s="56">
        <f>SUM(K13:K16)</f>
        <v>19557.894361000002</v>
      </c>
      <c r="L12" s="57">
        <f>D12-J12</f>
        <v>13220.902183669998</v>
      </c>
      <c r="M12" s="58">
        <f>F12-K12</f>
        <v>7953.9916096599954</v>
      </c>
    </row>
    <row r="13" spans="1:13" s="2" customFormat="1" ht="45.75" customHeight="1" x14ac:dyDescent="0.2">
      <c r="A13" s="87" t="s">
        <v>26</v>
      </c>
      <c r="B13" s="10" t="s">
        <v>25</v>
      </c>
      <c r="C13" s="13">
        <f>AGOSTO!C13</f>
        <v>3470</v>
      </c>
      <c r="D13" s="13">
        <f>AGOSTO!D13</f>
        <v>2254.3130139999998</v>
      </c>
      <c r="E13" s="14">
        <f>IF(C13=0,"",D13/C13)</f>
        <v>0.64965792910662823</v>
      </c>
      <c r="F13" s="13">
        <f>AGOSTO!F13</f>
        <v>1232.693904</v>
      </c>
      <c r="G13" s="88">
        <f t="shared" ref="G13:G16" si="4">IF(C13=0,"",F13/C13)</f>
        <v>0.35524319999999998</v>
      </c>
      <c r="H13" s="75">
        <f>D13/$D$12</f>
        <v>3.1064264005081423E-2</v>
      </c>
      <c r="I13" s="49">
        <f>F13/$F$12</f>
        <v>4.4805867010157145E-2</v>
      </c>
      <c r="J13" s="67">
        <v>3000</v>
      </c>
      <c r="K13" s="68">
        <v>1200</v>
      </c>
      <c r="L13" s="107">
        <f t="shared" ref="L13" si="5">D13-J13</f>
        <v>-745.68698600000016</v>
      </c>
      <c r="M13" s="59">
        <f t="shared" ref="M13:M16" si="6">F13-K13</f>
        <v>32.693903999999975</v>
      </c>
    </row>
    <row r="14" spans="1:13" ht="45.75" customHeight="1" x14ac:dyDescent="0.2">
      <c r="A14" s="87" t="s">
        <v>27</v>
      </c>
      <c r="B14" s="10" t="s">
        <v>35</v>
      </c>
      <c r="C14" s="13">
        <f>AGOSTO!C14</f>
        <v>95707.5</v>
      </c>
      <c r="D14" s="13">
        <f>AGOSTO!D14</f>
        <v>69860.391836260009</v>
      </c>
      <c r="E14" s="14">
        <f>IF(C14=0,"",D14/C14)</f>
        <v>0.72993644005182468</v>
      </c>
      <c r="F14" s="13">
        <f>AGOSTO!F14</f>
        <v>26078.694389989996</v>
      </c>
      <c r="G14" s="88">
        <f t="shared" si="4"/>
        <v>0.27248328908382308</v>
      </c>
      <c r="H14" s="76">
        <f>D14/$D$12</f>
        <v>0.96267095209166731</v>
      </c>
      <c r="I14" s="50">
        <f t="shared" ref="I14" si="7">F14/$F$12</f>
        <v>0.94790645824141517</v>
      </c>
      <c r="J14" s="69">
        <v>55526.933875000002</v>
      </c>
      <c r="K14" s="70">
        <v>17833.099123</v>
      </c>
      <c r="L14" s="60">
        <f>D14-J14</f>
        <v>14333.457961260006</v>
      </c>
      <c r="M14" s="61">
        <f t="shared" si="6"/>
        <v>8245.5952669899962</v>
      </c>
    </row>
    <row r="15" spans="1:13" s="2" customFormat="1" ht="45.75" customHeight="1" x14ac:dyDescent="0.2">
      <c r="A15" s="87" t="s">
        <v>29</v>
      </c>
      <c r="B15" s="10" t="s">
        <v>30</v>
      </c>
      <c r="C15" s="13">
        <f>AGOSTO!C15</f>
        <v>450</v>
      </c>
      <c r="D15" s="13">
        <f>AGOSTO!D15</f>
        <v>337.10120841000003</v>
      </c>
      <c r="E15" s="14">
        <f>IF(C15=0,"",D15/C15)</f>
        <v>0.74911379646666676</v>
      </c>
      <c r="F15" s="13">
        <f>AGOSTO!F15</f>
        <v>95.867676670000009</v>
      </c>
      <c r="G15" s="88">
        <f t="shared" si="4"/>
        <v>0.2130392814888889</v>
      </c>
      <c r="H15" s="76">
        <f>D15/$D$12</f>
        <v>4.6452293312627862E-3</v>
      </c>
      <c r="I15" s="50">
        <f>F15/$F$12</f>
        <v>3.4845912334849718E-3</v>
      </c>
      <c r="J15" s="69">
        <v>412</v>
      </c>
      <c r="K15" s="70">
        <v>293.59523799999999</v>
      </c>
      <c r="L15" s="109">
        <f>D15-J15</f>
        <v>-74.898791589999973</v>
      </c>
      <c r="M15" s="110">
        <f t="shared" si="6"/>
        <v>-197.72756132999999</v>
      </c>
    </row>
    <row r="16" spans="1:13" s="2" customFormat="1" ht="45.75" customHeight="1" thickBot="1" x14ac:dyDescent="0.25">
      <c r="A16" s="87" t="s">
        <v>39</v>
      </c>
      <c r="B16" s="10" t="s">
        <v>40</v>
      </c>
      <c r="C16" s="13">
        <f>AGOSTO!C16</f>
        <v>530</v>
      </c>
      <c r="D16" s="13">
        <f>AGOSTO!D16</f>
        <v>117.53</v>
      </c>
      <c r="E16" s="14">
        <f>IF(C16=0,"",D16/C16)</f>
        <v>0.22175471698113208</v>
      </c>
      <c r="F16" s="13">
        <f>AGOSTO!F16</f>
        <v>104.63</v>
      </c>
      <c r="G16" s="88">
        <f t="shared" si="4"/>
        <v>0.19741509433962262</v>
      </c>
      <c r="H16" s="78">
        <f>D16/$D$12</f>
        <v>1.6195545719886529E-3</v>
      </c>
      <c r="I16" s="51">
        <f>F16/$F$12</f>
        <v>3.8030835149426862E-3</v>
      </c>
      <c r="J16" s="71">
        <v>409.5</v>
      </c>
      <c r="K16" s="72">
        <v>231.2</v>
      </c>
      <c r="L16" s="113">
        <f>D16-J16</f>
        <v>-291.97000000000003</v>
      </c>
      <c r="M16" s="114">
        <f t="shared" si="6"/>
        <v>-126.57</v>
      </c>
    </row>
    <row r="17" spans="1:14" s="3" customFormat="1" ht="33" customHeight="1" thickBot="1" x14ac:dyDescent="0.3">
      <c r="A17" s="120" t="s">
        <v>10</v>
      </c>
      <c r="B17" s="121"/>
      <c r="C17" s="89">
        <f>C6+C12</f>
        <v>128852.5</v>
      </c>
      <c r="D17" s="89">
        <f>D6+D12</f>
        <v>90703.607382949995</v>
      </c>
      <c r="E17" s="90">
        <f>IF(C17=0,"",D17/C17)</f>
        <v>0.70393362474884069</v>
      </c>
      <c r="F17" s="89">
        <f>F6+F12</f>
        <v>43711.944855319998</v>
      </c>
      <c r="G17" s="91">
        <f>IF(C17=0,"",F17/C17)</f>
        <v>0.33924017659975553</v>
      </c>
      <c r="J17" s="33">
        <f>J6+J12</f>
        <v>78924.698778999998</v>
      </c>
      <c r="K17" s="33">
        <f>K6+K12</f>
        <v>36114.234471000003</v>
      </c>
      <c r="L17" s="62">
        <f>D17-J17</f>
        <v>11778.908603949996</v>
      </c>
      <c r="M17" s="62">
        <f>F17-K17</f>
        <v>7597.7103843199948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4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2021-09-03T14:54:32Z</dcterms:modified>
</cp:coreProperties>
</file>