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JULIO 2021\"/>
    </mc:Choice>
  </mc:AlternateContent>
  <bookViews>
    <workbookView xWindow="-120" yWindow="-120" windowWidth="29040" windowHeight="15840"/>
  </bookViews>
  <sheets>
    <sheet name="JULIO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4" l="1"/>
  <c r="I11" i="24"/>
  <c r="D11" i="24"/>
  <c r="L12" i="24" l="1"/>
  <c r="L9" i="24"/>
  <c r="C12" i="24" l="1"/>
  <c r="G10" i="22" l="1"/>
  <c r="G9" i="22"/>
  <c r="E10" i="22"/>
  <c r="E9" i="22"/>
  <c r="J6" i="24" l="1"/>
  <c r="J12" i="24"/>
  <c r="J17" i="24" l="1"/>
  <c r="I13" i="22" l="1"/>
  <c r="I11" i="22"/>
  <c r="E7" i="22" l="1"/>
  <c r="E8" i="22"/>
  <c r="D15" i="24" l="1"/>
  <c r="D14" i="24"/>
  <c r="L14" i="24" s="1"/>
  <c r="D16" i="24"/>
  <c r="F6" i="22" l="1"/>
  <c r="H12" i="22"/>
  <c r="J6" i="22"/>
  <c r="H6" i="22"/>
  <c r="H17" i="22" l="1"/>
  <c r="K12" i="24"/>
  <c r="D7" i="24" l="1"/>
  <c r="L7" i="24" s="1"/>
  <c r="L11" i="24" l="1"/>
  <c r="D9" i="24"/>
  <c r="J12" i="22" l="1"/>
  <c r="J17" i="22" s="1"/>
  <c r="K13" i="22"/>
  <c r="K14" i="22"/>
  <c r="F15" i="24" l="1"/>
  <c r="M15" i="24" s="1"/>
  <c r="F12" i="22"/>
  <c r="F17" i="22" s="1"/>
  <c r="I14" i="22"/>
  <c r="I15" i="22"/>
  <c r="E16" i="22" l="1"/>
  <c r="K6" i="24" l="1"/>
  <c r="K17" i="24" s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F14" i="24" l="1"/>
  <c r="M14" i="24" s="1"/>
  <c r="F16" i="24"/>
  <c r="M16" i="24" s="1"/>
  <c r="F13" i="24"/>
  <c r="F8" i="24"/>
  <c r="M8" i="24" s="1"/>
  <c r="F9" i="24"/>
  <c r="F10" i="24"/>
  <c r="F11" i="24"/>
  <c r="F7" i="24"/>
  <c r="C14" i="24"/>
  <c r="E14" i="24" s="1"/>
  <c r="C15" i="24"/>
  <c r="E15" i="24" s="1"/>
  <c r="C16" i="24"/>
  <c r="E16" i="24" s="1"/>
  <c r="C13" i="24"/>
  <c r="C8" i="24"/>
  <c r="C9" i="24"/>
  <c r="C10" i="24"/>
  <c r="C11" i="24"/>
  <c r="C7" i="24"/>
  <c r="L15" i="24"/>
  <c r="D13" i="24"/>
  <c r="D12" i="24" s="1"/>
  <c r="D8" i="24"/>
  <c r="D10" i="24"/>
  <c r="E9" i="24" l="1"/>
  <c r="E10" i="24"/>
  <c r="G10" i="24"/>
  <c r="M9" i="24"/>
  <c r="G9" i="24"/>
  <c r="E13" i="24"/>
  <c r="D6" i="24"/>
  <c r="H11" i="24" s="1"/>
  <c r="F12" i="24"/>
  <c r="M12" i="24" s="1"/>
  <c r="M13" i="24"/>
  <c r="M7" i="24"/>
  <c r="F6" i="24"/>
  <c r="M6" i="24" s="1"/>
  <c r="G16" i="24"/>
  <c r="G15" i="24"/>
  <c r="G14" i="24"/>
  <c r="G13" i="24"/>
  <c r="E11" i="24"/>
  <c r="G11" i="24"/>
  <c r="G8" i="24"/>
  <c r="E8" i="24"/>
  <c r="G7" i="24"/>
  <c r="E7" i="24"/>
  <c r="L8" i="24"/>
  <c r="M10" i="24"/>
  <c r="L16" i="24"/>
  <c r="L10" i="24"/>
  <c r="D17" i="24" l="1"/>
  <c r="L17" i="24" s="1"/>
  <c r="I10" i="24"/>
  <c r="L6" i="24"/>
  <c r="I13" i="24"/>
  <c r="F17" i="24"/>
  <c r="M17" i="24" s="1"/>
  <c r="G12" i="24"/>
  <c r="E12" i="24"/>
  <c r="H10" i="24"/>
  <c r="H7" i="24"/>
  <c r="H16" i="24"/>
  <c r="H15" i="24"/>
  <c r="H6" i="24" l="1"/>
  <c r="H12" i="24"/>
  <c r="M11" i="24"/>
  <c r="L13" i="24" l="1"/>
  <c r="H8" i="24" l="1"/>
  <c r="H9" i="24"/>
  <c r="I16" i="24"/>
  <c r="C6" i="24"/>
  <c r="C12" i="22"/>
  <c r="E12" i="22" s="1"/>
  <c r="E13" i="22"/>
  <c r="E11" i="22"/>
  <c r="C6" i="22"/>
  <c r="G11" i="22"/>
  <c r="E15" i="22"/>
  <c r="E14" i="22"/>
  <c r="G16" i="22"/>
  <c r="G15" i="22"/>
  <c r="G14" i="22"/>
  <c r="G13" i="22"/>
  <c r="G8" i="22"/>
  <c r="G7" i="22"/>
  <c r="C17" i="24" l="1"/>
  <c r="E17" i="24" s="1"/>
  <c r="E6" i="24"/>
  <c r="C17" i="22"/>
  <c r="G12" i="22"/>
  <c r="G6" i="24"/>
  <c r="I9" i="24"/>
  <c r="I15" i="24"/>
  <c r="I7" i="24"/>
  <c r="I14" i="24"/>
  <c r="I8" i="24"/>
  <c r="G6" i="22"/>
  <c r="E6" i="22"/>
  <c r="H13" i="24"/>
  <c r="G17" i="22" l="1"/>
  <c r="E17" i="22"/>
  <c r="G17" i="24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<sst xmlns="http://schemas.openxmlformats.org/spreadsheetml/2006/main" count="74" uniqueCount="43">
  <si>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</si>
  <si>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</si>
  <si>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</si>
  <si>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</si>
  <si>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</si>
  <si>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</si>
  <si>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</si>
  <si>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</si>
  <si>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</si>
  <si>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</si>
  <si>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</si>
  <si>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</si>
  <si>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</si>
  <si>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</si>
  <si>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</si>
  <si>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</si>
  <si>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</si>
  <si>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</si>
  <si>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</si>
  <si>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</si>
  <si>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</si>
  <si>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</si>
  <si>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</si>
  <si>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</si>
  <si>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</si>
  <si>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</si>
  <si>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</si>
  <si>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</si>
  <si>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</si>
  <si>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</si>
  <si>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</si>
  <si>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</si>
  <si>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</si>
  <si>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</si>
  <si>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</si>
  <si>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</si>
  <si>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</si>
  <si>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</si>
  <si>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</si>
  <si>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</si>
  <si>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</si>
  <si>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cuadro info informe</t>
  </si>
  <si>
    <t>INFORMACIÓN PRESUPUESTAL APC-COLOMBIA A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</si>
</sst>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43" fontId="0" fillId="0" borderId="16" xfId="5" applyFont="1" applyBorder="1"/>
    <xf numFmtId="165" fontId="0" fillId="8" borderId="16" xfId="6" applyFont="1" applyFill="1" applyBorder="1"/>
    <xf numFmtId="43" fontId="0" fillId="0" borderId="16" xfId="5" applyFont="1" applyFill="1" applyBorder="1"/>
    <xf numFmtId="43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43" fontId="3" fillId="9" borderId="16" xfId="5" applyFont="1" applyFill="1" applyBorder="1"/>
    <xf numFmtId="43" fontId="1" fillId="0" borderId="0" xfId="5" applyFont="1" applyFill="1" applyBorder="1" applyAlignment="1">
      <alignment horizontal="center" vertical="center" wrapText="1"/>
    </xf>
    <xf numFmtId="43" fontId="2" fillId="0" borderId="0" xfId="5" applyFont="1" applyFill="1"/>
    <xf numFmtId="164" fontId="0" fillId="0" borderId="0" xfId="0" applyNumberFormat="1" applyFont="1"/>
    <xf numFmtId="166" fontId="13" fillId="0" borderId="15" xfId="0" applyNumberFormat="1" applyFont="1" applyBorder="1"/>
    <xf numFmtId="166" fontId="13" fillId="0" borderId="9" xfId="0" applyNumberFormat="1" applyFont="1" applyBorder="1"/>
    <xf numFmtId="166" fontId="13" fillId="0" borderId="16" xfId="0" applyNumberFormat="1" applyFont="1" applyBorder="1"/>
    <xf numFmtId="166" fontId="13" fillId="0" borderId="6" xfId="0" applyNumberFormat="1" applyFont="1" applyBorder="1"/>
    <xf numFmtId="166" fontId="13" fillId="0" borderId="21" xfId="0" applyNumberFormat="1" applyFont="1" applyBorder="1"/>
    <xf numFmtId="166" fontId="13" fillId="0" borderId="12" xfId="0" applyNumberFormat="1" applyFont="1" applyBorder="1"/>
    <xf numFmtId="166" fontId="13" fillId="0" borderId="17" xfId="0" applyNumberFormat="1" applyFont="1" applyBorder="1"/>
    <xf numFmtId="166" fontId="13" fillId="0" borderId="8" xfId="0" applyNumberFormat="1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M16" sqref="M1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19.1406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2" width="10.85546875" style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>
      <c r="A2" s="1">
        <v>0</v>
      </c>
    </row>
    <row r="3" spans="1:14" ht="15.75" customHeight="1" x14ac:dyDescent="0.2">
      <c r="A3" s="117" t="s">
        <v>42</v>
      </c>
      <c r="B3" s="118"/>
      <c r="C3" s="118"/>
      <c r="D3" s="118"/>
      <c r="E3" s="118"/>
      <c r="F3" s="118"/>
      <c r="G3" s="119"/>
    </row>
    <row r="4" spans="1:14" ht="15.75" x14ac:dyDescent="0.25">
      <c r="A4" s="79" t="s">
        <v>0</v>
      </c>
      <c r="B4" s="80"/>
      <c r="C4" s="81"/>
      <c r="D4" s="80"/>
      <c r="E4" s="80"/>
      <c r="F4" s="80"/>
      <c r="G4" s="82"/>
    </row>
    <row r="5" spans="1:14" s="20" customFormat="1" ht="63" customHeight="1" x14ac:dyDescent="0.2">
      <c r="A5" s="83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4" t="s">
        <v>12</v>
      </c>
      <c r="H5" s="1" t="s">
        <v>36</v>
      </c>
      <c r="J5" s="37" t="s">
        <v>37</v>
      </c>
    </row>
    <row r="6" spans="1:14" ht="30" customHeight="1" thickBot="1" x14ac:dyDescent="0.25">
      <c r="A6" s="85" t="s">
        <v>4</v>
      </c>
      <c r="B6" s="9" t="s">
        <v>5</v>
      </c>
      <c r="C6" s="11">
        <f>SUM(C7:C11)</f>
        <v>28695</v>
      </c>
      <c r="D6" s="11">
        <f>SUM(D7:D11)</f>
        <v>16484.048697280003</v>
      </c>
      <c r="E6" s="12">
        <f>IF(C6=0,"",D6/C6)</f>
        <v>0.57445717711378297</v>
      </c>
      <c r="F6" s="11">
        <f>SUM(F7:F11)</f>
        <v>14891.718337839999</v>
      </c>
      <c r="G6" s="86">
        <f>IF(C6=0,"",F6/C6)</f>
        <v>0.51896561553720155</v>
      </c>
      <c r="H6" s="63">
        <f>SUM(H7:H11)</f>
        <v>16484048697.280001</v>
      </c>
      <c r="I6" s="63">
        <f>SUM(I7:I10)</f>
        <v>16483.682697280001</v>
      </c>
      <c r="J6" s="65">
        <f>SUM(J7:J11)</f>
        <v>14891718337.84</v>
      </c>
      <c r="K6" s="65">
        <f>SUM(K7:K10)</f>
        <v>14891.352337839999</v>
      </c>
    </row>
    <row r="7" spans="1:14" ht="30" customHeight="1" x14ac:dyDescent="0.2">
      <c r="A7" s="87" t="s">
        <v>17</v>
      </c>
      <c r="B7" s="10" t="s">
        <v>6</v>
      </c>
      <c r="C7" s="13">
        <v>10076</v>
      </c>
      <c r="D7" s="35">
        <v>5142.4814479999995</v>
      </c>
      <c r="E7" s="14">
        <f>IF(C7=0,"",D7/C7)</f>
        <v>0.51036933783247318</v>
      </c>
      <c r="F7" s="35">
        <v>5142.4418480000004</v>
      </c>
      <c r="G7" s="88">
        <f>IF(C7=0,"",F7/C7)</f>
        <v>0.51036540770146888</v>
      </c>
      <c r="H7" s="92">
        <v>5142481448</v>
      </c>
      <c r="I7" s="43">
        <f>+H7/1000000</f>
        <v>5142.4814479999995</v>
      </c>
      <c r="J7" s="40">
        <v>5142441848</v>
      </c>
      <c r="K7" s="45">
        <f>+J7/1000000</f>
        <v>5142.4418480000004</v>
      </c>
    </row>
    <row r="8" spans="1:14" ht="30" customHeight="1" x14ac:dyDescent="0.2">
      <c r="A8" s="87" t="s">
        <v>18</v>
      </c>
      <c r="B8" s="10" t="s">
        <v>19</v>
      </c>
      <c r="C8" s="13">
        <v>3900</v>
      </c>
      <c r="D8" s="13">
        <v>2361.0825092800001</v>
      </c>
      <c r="E8" s="14">
        <f>IF(C8=0,"",D8/C8)</f>
        <v>0.60540577161025644</v>
      </c>
      <c r="F8" s="13">
        <v>1490.6473498399998</v>
      </c>
      <c r="G8" s="88">
        <f t="shared" ref="G8:G16" si="0">IF(C8=0,"",F8/C8)</f>
        <v>0.38221726918974352</v>
      </c>
      <c r="H8" s="103">
        <v>2361082509.2800002</v>
      </c>
      <c r="I8" s="44">
        <f>+H8/1000000</f>
        <v>2361.0825092800001</v>
      </c>
      <c r="J8" s="41">
        <v>1490647349.8399999</v>
      </c>
      <c r="K8" s="44">
        <f t="shared" ref="K8:K16" si="1">+J8/1000000</f>
        <v>1490.6473498399998</v>
      </c>
      <c r="M8" s="105"/>
      <c r="N8" s="106"/>
    </row>
    <row r="9" spans="1:14" ht="30" customHeight="1" x14ac:dyDescent="0.2">
      <c r="A9" s="87" t="s">
        <v>22</v>
      </c>
      <c r="B9" s="10" t="s">
        <v>7</v>
      </c>
      <c r="C9" s="13">
        <v>14582</v>
      </c>
      <c r="D9" s="35">
        <v>8954.8434739999993</v>
      </c>
      <c r="E9" s="14">
        <f>IF(C9=0,"",D9/($C$9+$C$10))</f>
        <v>0.61183680472806778</v>
      </c>
      <c r="F9" s="13">
        <v>8238.5080049999997</v>
      </c>
      <c r="G9" s="88">
        <f>IF(C9=0,"",F9/($C$9+$C$10))</f>
        <v>0.56289341384257996</v>
      </c>
      <c r="H9" s="93">
        <v>8954843474</v>
      </c>
      <c r="I9" s="44">
        <f>+H9/1000000</f>
        <v>8954.8434739999993</v>
      </c>
      <c r="J9" s="41">
        <v>8238508005</v>
      </c>
      <c r="K9" s="44">
        <f t="shared" si="1"/>
        <v>8238.5080049999997</v>
      </c>
    </row>
    <row r="10" spans="1:14" ht="30" customHeight="1" x14ac:dyDescent="0.2">
      <c r="A10" s="87" t="s">
        <v>24</v>
      </c>
      <c r="B10" s="10" t="s">
        <v>23</v>
      </c>
      <c r="C10" s="13">
        <v>54</v>
      </c>
      <c r="D10" s="13">
        <v>25.275265999999998</v>
      </c>
      <c r="E10" s="14">
        <f>IF(C10=0,"",D10/($C$9+$C$10))</f>
        <v>1.7269244329051652E-3</v>
      </c>
      <c r="F10" s="13">
        <v>19.755134999999999</v>
      </c>
      <c r="G10" s="88">
        <f>IF(C10=0,"",F10/($C$9+$C$10))</f>
        <v>1.3497632549877014E-3</v>
      </c>
      <c r="H10" s="93">
        <v>25275266</v>
      </c>
      <c r="I10" s="44">
        <f>+H10/1000000</f>
        <v>25.275265999999998</v>
      </c>
      <c r="J10" s="41">
        <v>19755135</v>
      </c>
      <c r="K10" s="44">
        <f t="shared" si="1"/>
        <v>19.755134999999999</v>
      </c>
    </row>
    <row r="11" spans="1:14" ht="30" customHeight="1" x14ac:dyDescent="0.2">
      <c r="A11" s="87" t="s">
        <v>20</v>
      </c>
      <c r="B11" s="10" t="s">
        <v>21</v>
      </c>
      <c r="C11" s="13">
        <v>83</v>
      </c>
      <c r="D11" s="36">
        <v>0.36599999999999999</v>
      </c>
      <c r="E11" s="14">
        <f>IF(C11=0,"",D11/(C11+C9))</f>
        <v>2.4957381520627345E-5</v>
      </c>
      <c r="F11" s="13">
        <v>0.36599999999999999</v>
      </c>
      <c r="G11" s="88">
        <f>IF(C11=0,"",F11/(C11+C9))</f>
        <v>2.4957381520627345E-5</v>
      </c>
      <c r="H11" s="93">
        <v>366000</v>
      </c>
      <c r="I11" s="44">
        <f>+H11/1000000</f>
        <v>0.36599999999999999</v>
      </c>
      <c r="J11" s="41">
        <v>366000</v>
      </c>
      <c r="K11" s="44">
        <v>0.36599999999999999</v>
      </c>
    </row>
    <row r="12" spans="1:14" ht="30" customHeight="1" x14ac:dyDescent="0.2">
      <c r="A12" s="85" t="s">
        <v>8</v>
      </c>
      <c r="B12" s="9" t="s">
        <v>9</v>
      </c>
      <c r="C12" s="15">
        <f>SUM(C13:C16)</f>
        <v>75757.538904999994</v>
      </c>
      <c r="D12" s="15">
        <f>SUM(D13:D16)</f>
        <v>53087.850219929998</v>
      </c>
      <c r="E12" s="12">
        <f>IF(C12=0,"",D12/C12)</f>
        <v>0.70075996379056349</v>
      </c>
      <c r="F12" s="15">
        <f>SUM(F13:F16)</f>
        <v>8928.3768133000012</v>
      </c>
      <c r="G12" s="86">
        <f>IF(C12=0,"",F12/C12)</f>
        <v>0.11785463126641682</v>
      </c>
      <c r="H12" s="94">
        <f>SUM(H13:H16)</f>
        <v>53087850219.93</v>
      </c>
      <c r="I12" s="63">
        <f>SUM(I13:I16)</f>
        <v>53087.850219929998</v>
      </c>
      <c r="J12" s="64">
        <f t="shared" ref="J12:K12" si="2">SUM(J13:J16)</f>
        <v>8928376813.3000011</v>
      </c>
      <c r="K12" s="63">
        <f t="shared" si="2"/>
        <v>8928.3768133000012</v>
      </c>
    </row>
    <row r="13" spans="1:14" s="2" customFormat="1" ht="45.75" customHeight="1" x14ac:dyDescent="0.2">
      <c r="A13" s="87" t="s">
        <v>26</v>
      </c>
      <c r="B13" s="10" t="s">
        <v>25</v>
      </c>
      <c r="C13" s="13">
        <v>3000</v>
      </c>
      <c r="D13" s="13">
        <v>2122.3130139999998</v>
      </c>
      <c r="E13" s="14">
        <f>IF(C13=0,"",D13/C13)</f>
        <v>0.70743767133333324</v>
      </c>
      <c r="F13" s="13">
        <v>1232.693904</v>
      </c>
      <c r="G13" s="88">
        <f t="shared" si="0"/>
        <v>0.410897968</v>
      </c>
      <c r="H13" s="93">
        <v>2122313014</v>
      </c>
      <c r="I13" s="44">
        <f>+H13/1000000</f>
        <v>2122.3130139999998</v>
      </c>
      <c r="J13" s="41">
        <v>1232693904</v>
      </c>
      <c r="K13" s="44">
        <f>+J13/1000000</f>
        <v>1232.693904</v>
      </c>
    </row>
    <row r="14" spans="1:14" ht="45.75" customHeight="1" x14ac:dyDescent="0.2">
      <c r="A14" s="87" t="s">
        <v>27</v>
      </c>
      <c r="B14" s="10" t="s">
        <v>28</v>
      </c>
      <c r="C14" s="13">
        <v>71307.538904999994</v>
      </c>
      <c r="D14" s="13">
        <v>50722.939529260002</v>
      </c>
      <c r="E14" s="14">
        <f t="shared" ref="E14:E15" si="3">IF(C14=0,"",D14/C14)</f>
        <v>0.71132646432849156</v>
      </c>
      <c r="F14" s="13">
        <v>7531.0852326300001</v>
      </c>
      <c r="G14" s="88">
        <f t="shared" si="0"/>
        <v>0.1056141517191239</v>
      </c>
      <c r="H14" s="93">
        <v>50722939529.260002</v>
      </c>
      <c r="I14" s="44">
        <f>+H14/1000000</f>
        <v>50722.939529260002</v>
      </c>
      <c r="J14" s="41">
        <v>7531085232.6300001</v>
      </c>
      <c r="K14" s="44">
        <f>+J14/1000000</f>
        <v>7531.0852326300001</v>
      </c>
    </row>
    <row r="15" spans="1:14" s="2" customFormat="1" ht="45.75" customHeight="1" x14ac:dyDescent="0.2">
      <c r="A15" s="87" t="s">
        <v>29</v>
      </c>
      <c r="B15" s="10" t="s">
        <v>30</v>
      </c>
      <c r="C15" s="13">
        <v>450</v>
      </c>
      <c r="D15" s="13">
        <v>125.06767667</v>
      </c>
      <c r="E15" s="14">
        <f t="shared" si="3"/>
        <v>0.27792817037777778</v>
      </c>
      <c r="F15" s="13">
        <v>77.067676669999997</v>
      </c>
      <c r="G15" s="88">
        <f t="shared" si="0"/>
        <v>0.1712615037111111</v>
      </c>
      <c r="H15" s="95">
        <v>125067676.67</v>
      </c>
      <c r="I15" s="44">
        <f t="shared" ref="I15:I16" si="4">+H15/1000000</f>
        <v>125.06767667</v>
      </c>
      <c r="J15" s="42">
        <v>77067676.670000002</v>
      </c>
      <c r="K15" s="44">
        <f t="shared" si="1"/>
        <v>77.067676669999997</v>
      </c>
      <c r="L15" s="47"/>
    </row>
    <row r="16" spans="1:14" s="2" customFormat="1" ht="45.75" customHeight="1" x14ac:dyDescent="0.2">
      <c r="A16" s="87" t="s">
        <v>39</v>
      </c>
      <c r="B16" s="10" t="s">
        <v>40</v>
      </c>
      <c r="C16" s="13">
        <v>1000</v>
      </c>
      <c r="D16" s="13">
        <v>117.53</v>
      </c>
      <c r="E16" s="14">
        <f>IF(C16=0,"",D16/C16)</f>
        <v>0.11753</v>
      </c>
      <c r="F16" s="13">
        <v>87.53</v>
      </c>
      <c r="G16" s="88">
        <f t="shared" si="0"/>
        <v>8.7529999999999997E-2</v>
      </c>
      <c r="H16" s="95">
        <v>117530000</v>
      </c>
      <c r="I16" s="44">
        <f t="shared" si="4"/>
        <v>117.53</v>
      </c>
      <c r="J16" s="42">
        <v>87530000</v>
      </c>
      <c r="K16" s="44">
        <f t="shared" si="1"/>
        <v>87.53</v>
      </c>
    </row>
    <row r="17" spans="1:11" s="3" customFormat="1" ht="33" customHeight="1" x14ac:dyDescent="0.2">
      <c r="A17" s="115" t="s">
        <v>10</v>
      </c>
      <c r="B17" s="116"/>
      <c r="C17" s="16">
        <f>C6+C12</f>
        <v>104452.53890499999</v>
      </c>
      <c r="D17" s="16">
        <f>D6+D12</f>
        <v>69571.898917209997</v>
      </c>
      <c r="E17" s="17">
        <f>IF(C17=0,"",D17/C17)</f>
        <v>0.66606230587162574</v>
      </c>
      <c r="F17" s="16">
        <f>F6+F12</f>
        <v>23820.095151139998</v>
      </c>
      <c r="G17" s="97">
        <f>IF(C17=0,"",F17/C17)</f>
        <v>0.2280470671259075</v>
      </c>
      <c r="H17" s="96">
        <f>+H12+H6</f>
        <v>69571898917.210007</v>
      </c>
      <c r="I17" s="63">
        <f>+I6+I12</f>
        <v>69571.532917210003</v>
      </c>
      <c r="J17" s="66">
        <f>+J6+J12</f>
        <v>23820095151.139999</v>
      </c>
      <c r="K17" s="63">
        <f>+K6+K12</f>
        <v>23819.72915114</v>
      </c>
    </row>
    <row r="18" spans="1:11" s="3" customFormat="1" ht="16.5" thickBot="1" x14ac:dyDescent="0.25">
      <c r="A18" s="98"/>
      <c r="B18" s="99"/>
      <c r="C18" s="100"/>
      <c r="D18" s="100"/>
      <c r="E18" s="101"/>
      <c r="F18" s="100"/>
      <c r="G18" s="102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3"/>
    </row>
    <row r="21" spans="1:11" ht="18" customHeight="1" x14ac:dyDescent="0.2">
      <c r="D21" s="28"/>
      <c r="E21" s="26"/>
      <c r="F21" s="28"/>
      <c r="G21" s="26"/>
      <c r="I21" s="73"/>
    </row>
    <row r="22" spans="1:11" ht="18" customHeight="1" x14ac:dyDescent="0.2">
      <c r="C22" s="23"/>
      <c r="D22" s="28"/>
      <c r="E22" s="26"/>
      <c r="F22" s="28"/>
      <c r="G22" s="26"/>
      <c r="I22" s="73"/>
    </row>
    <row r="23" spans="1:11" ht="18" customHeight="1" x14ac:dyDescent="0.2">
      <c r="D23" s="28"/>
      <c r="F23" s="28"/>
      <c r="I23" s="73"/>
    </row>
    <row r="24" spans="1:11" ht="18" customHeight="1" x14ac:dyDescent="0.2">
      <c r="D24" s="28"/>
      <c r="E24" s="26"/>
      <c r="F24" s="28"/>
      <c r="G24" s="26"/>
      <c r="I24" s="73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5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6" width="21.5703125" style="1" customWidth="1"/>
    <col min="7" max="7" width="22.28515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7" t="s">
        <v>42</v>
      </c>
      <c r="B3" s="118"/>
      <c r="C3" s="118"/>
      <c r="D3" s="118"/>
      <c r="E3" s="118"/>
      <c r="F3" s="118"/>
      <c r="G3" s="119"/>
      <c r="J3" s="48" t="s">
        <v>38</v>
      </c>
      <c r="K3" s="48"/>
    </row>
    <row r="4" spans="1:13" ht="18" x14ac:dyDescent="0.25">
      <c r="A4" s="79" t="s">
        <v>0</v>
      </c>
      <c r="B4" s="80"/>
      <c r="C4" s="81"/>
      <c r="D4" s="80"/>
      <c r="E4" s="80"/>
      <c r="F4" s="80"/>
      <c r="G4" s="82"/>
      <c r="H4" s="122" t="s">
        <v>41</v>
      </c>
      <c r="I4" s="122"/>
    </row>
    <row r="5" spans="1:13" s="20" customFormat="1" ht="63" customHeight="1" thickBot="1" x14ac:dyDescent="0.25">
      <c r="A5" s="83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4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85" t="s">
        <v>4</v>
      </c>
      <c r="B6" s="9" t="s">
        <v>5</v>
      </c>
      <c r="C6" s="11">
        <f>SUM(C7:C11)</f>
        <v>28695</v>
      </c>
      <c r="D6" s="11">
        <f>SUM(D7:D11)</f>
        <v>16484.048697280003</v>
      </c>
      <c r="E6" s="12">
        <f>IF(C6=0,"",D6/C6)</f>
        <v>0.57445717711378297</v>
      </c>
      <c r="F6" s="11">
        <f>SUM(F7:F11)</f>
        <v>14891.718337839999</v>
      </c>
      <c r="G6" s="86">
        <f>IF(C6=0,"",F6/C6)</f>
        <v>0.51896561553720155</v>
      </c>
      <c r="H6" s="74">
        <f>D6/$D$17</f>
        <v>0.23693544310032258</v>
      </c>
      <c r="I6" s="46">
        <f>F6/$F$17</f>
        <v>0.62517459495233385</v>
      </c>
      <c r="J6" s="52">
        <f>SUM(J7:J11)</f>
        <v>17832.528283000003</v>
      </c>
      <c r="K6" s="53">
        <f>SUM(K7:K11)</f>
        <v>11814.472372000002</v>
      </c>
      <c r="L6" s="57">
        <f>D6-J6</f>
        <v>-1348.4795857200006</v>
      </c>
      <c r="M6" s="58">
        <f>F6-K6</f>
        <v>3077.2459658399966</v>
      </c>
    </row>
    <row r="7" spans="1:13" ht="30" customHeight="1" x14ac:dyDescent="0.2">
      <c r="A7" s="87" t="s">
        <v>17</v>
      </c>
      <c r="B7" s="10" t="s">
        <v>6</v>
      </c>
      <c r="C7" s="13">
        <f>JULIO!C7</f>
        <v>10076</v>
      </c>
      <c r="D7" s="13">
        <f>JULIO!D7</f>
        <v>5142.4814479999995</v>
      </c>
      <c r="E7" s="14">
        <f>IF(C7=0,"",D7/C7)</f>
        <v>0.51036933783247318</v>
      </c>
      <c r="F7" s="13">
        <f>JULIO!F7</f>
        <v>5142.4418480000004</v>
      </c>
      <c r="G7" s="88">
        <f>IF(C7=0,"",F7/C7)</f>
        <v>0.51036540770146888</v>
      </c>
      <c r="H7" s="75">
        <f>D7/$D$6</f>
        <v>0.31196713516434521</v>
      </c>
      <c r="I7" s="49">
        <f>F7/$F$6</f>
        <v>0.3453222610941416</v>
      </c>
      <c r="J7" s="67">
        <v>5546.6277220000002</v>
      </c>
      <c r="K7" s="68">
        <v>5546.6277220000002</v>
      </c>
      <c r="L7" s="107">
        <f>D7-J7</f>
        <v>-404.14627400000063</v>
      </c>
      <c r="M7" s="108">
        <f>F7-K7</f>
        <v>-404.18587399999979</v>
      </c>
    </row>
    <row r="8" spans="1:13" ht="30" customHeight="1" x14ac:dyDescent="0.2">
      <c r="A8" s="87" t="s">
        <v>18</v>
      </c>
      <c r="B8" s="10" t="s">
        <v>19</v>
      </c>
      <c r="C8" s="13">
        <f>JULIO!C8</f>
        <v>3900</v>
      </c>
      <c r="D8" s="13">
        <f>JULIO!D8</f>
        <v>2361.0825092800001</v>
      </c>
      <c r="E8" s="14">
        <f>IF(C8=0,"",D8/C8)</f>
        <v>0.60540577161025644</v>
      </c>
      <c r="F8" s="13">
        <f>JULIO!F8</f>
        <v>1490.6473498399998</v>
      </c>
      <c r="G8" s="88">
        <f>IF(C8=0,"",F8/C8)</f>
        <v>0.38221726918974352</v>
      </c>
      <c r="H8" s="76">
        <f>D8/$D$6</f>
        <v>0.14323438086357979</v>
      </c>
      <c r="I8" s="50">
        <f t="shared" ref="I8:I11" si="0">F8/$F$6</f>
        <v>0.10009908299516052</v>
      </c>
      <c r="J8" s="69">
        <v>2719.5771159999999</v>
      </c>
      <c r="K8" s="70">
        <v>1480.2212050000001</v>
      </c>
      <c r="L8" s="109">
        <f t="shared" ref="L8:L11" si="1">D8-J8</f>
        <v>-358.49460671999987</v>
      </c>
      <c r="M8" s="61">
        <f>F8-K8</f>
        <v>10.426144839999779</v>
      </c>
    </row>
    <row r="9" spans="1:13" ht="30" customHeight="1" x14ac:dyDescent="0.2">
      <c r="A9" s="87" t="s">
        <v>22</v>
      </c>
      <c r="B9" s="10" t="s">
        <v>7</v>
      </c>
      <c r="C9" s="13">
        <f>JULIO!C9</f>
        <v>14582</v>
      </c>
      <c r="D9" s="13">
        <f>JULIO!D9</f>
        <v>8954.8434739999993</v>
      </c>
      <c r="E9" s="14">
        <f>IF(C9=0,"",D9/($C$9+$C$10))</f>
        <v>0.61183680472806778</v>
      </c>
      <c r="F9" s="13">
        <f>JULIO!F9</f>
        <v>8238.5080049999997</v>
      </c>
      <c r="G9" s="88">
        <f>IF(C9=0,"",F9/($C$9+$C$10))</f>
        <v>0.56289341384257996</v>
      </c>
      <c r="H9" s="76">
        <f>D9/$D$6</f>
        <v>0.54324296405880057</v>
      </c>
      <c r="I9" s="50">
        <f>F9/$F$6</f>
        <v>0.55322749316751929</v>
      </c>
      <c r="J9" s="69">
        <v>9544.7999999999993</v>
      </c>
      <c r="K9" s="70">
        <v>4766.1000000000004</v>
      </c>
      <c r="L9" s="109">
        <f>D9-J9</f>
        <v>-589.95652599999994</v>
      </c>
      <c r="M9" s="61">
        <f>F9-K9</f>
        <v>3472.4080049999993</v>
      </c>
    </row>
    <row r="10" spans="1:13" ht="30" customHeight="1" x14ac:dyDescent="0.2">
      <c r="A10" s="87" t="s">
        <v>24</v>
      </c>
      <c r="B10" s="10" t="s">
        <v>23</v>
      </c>
      <c r="C10" s="13">
        <f>JULIO!C10</f>
        <v>54</v>
      </c>
      <c r="D10" s="13">
        <f>JULIO!D10</f>
        <v>25.275265999999998</v>
      </c>
      <c r="E10" s="14">
        <f>IF(C10=0,"",D10/($C$9+$C$10))</f>
        <v>1.7269244329051652E-3</v>
      </c>
      <c r="F10" s="13">
        <f>JULIO!F10</f>
        <v>19.755134999999999</v>
      </c>
      <c r="G10" s="88">
        <f>IF(C10=0,"",F10/($C$9+$C$10))</f>
        <v>1.3497632549877014E-3</v>
      </c>
      <c r="H10" s="76">
        <f>D10/$D$6</f>
        <v>1.5333166301656593E-3</v>
      </c>
      <c r="I10" s="50">
        <f>F10/$F$6</f>
        <v>1.3265853242605328E-3</v>
      </c>
      <c r="J10" s="69">
        <v>15.823445</v>
      </c>
      <c r="K10" s="70">
        <v>15.823445</v>
      </c>
      <c r="L10" s="60">
        <f t="shared" si="1"/>
        <v>9.4518209999999989</v>
      </c>
      <c r="M10" s="61">
        <f>F10-K10</f>
        <v>3.9316899999999997</v>
      </c>
    </row>
    <row r="11" spans="1:13" ht="30" customHeight="1" thickBot="1" x14ac:dyDescent="0.25">
      <c r="A11" s="87" t="s">
        <v>20</v>
      </c>
      <c r="B11" s="10" t="s">
        <v>21</v>
      </c>
      <c r="C11" s="13">
        <f>JULIO!C11</f>
        <v>83</v>
      </c>
      <c r="D11" s="13">
        <f>JULIO!D11</f>
        <v>0.36599999999999999</v>
      </c>
      <c r="E11" s="14">
        <f>IF(C11=0,"",D11/(C11))</f>
        <v>4.4096385542168673E-3</v>
      </c>
      <c r="F11" s="13">
        <f>JULIO!F11</f>
        <v>0.36599999999999999</v>
      </c>
      <c r="G11" s="88">
        <f>IF(C11=0,"",F11/(C11))</f>
        <v>4.4096385542168673E-3</v>
      </c>
      <c r="H11" s="77">
        <f>D11/$D$6</f>
        <v>2.2203283108499484E-5</v>
      </c>
      <c r="I11" s="54">
        <f>F11/$F$6</f>
        <v>2.4577418918137239E-5</v>
      </c>
      <c r="J11" s="71">
        <v>5.7</v>
      </c>
      <c r="K11" s="72">
        <v>5.7</v>
      </c>
      <c r="L11" s="111">
        <f t="shared" si="1"/>
        <v>-5.3340000000000005</v>
      </c>
      <c r="M11" s="112">
        <f t="shared" ref="M11" si="2">F11-K11</f>
        <v>-5.3340000000000005</v>
      </c>
    </row>
    <row r="12" spans="1:13" ht="30" customHeight="1" thickBot="1" x14ac:dyDescent="0.25">
      <c r="A12" s="85" t="s">
        <v>8</v>
      </c>
      <c r="B12" s="9" t="s">
        <v>9</v>
      </c>
      <c r="C12" s="15">
        <f>SUM(C13:C16)</f>
        <v>75757.538904999994</v>
      </c>
      <c r="D12" s="15">
        <f>SUM(D13:D16)</f>
        <v>53087.850219929998</v>
      </c>
      <c r="E12" s="12">
        <f t="shared" ref="E12" si="3">IF(C12=0,"",D12/C12)</f>
        <v>0.70075996379056349</v>
      </c>
      <c r="F12" s="15">
        <f>SUM(F13:F16)</f>
        <v>8928.3768133000012</v>
      </c>
      <c r="G12" s="86">
        <f>IF(C12=0,"",F12/C12)</f>
        <v>0.11785463126641682</v>
      </c>
      <c r="H12" s="74">
        <f>D12/$D$17</f>
        <v>0.76306455689967745</v>
      </c>
      <c r="I12" s="46">
        <f>F12/$F$17</f>
        <v>0.37482540504766626</v>
      </c>
      <c r="J12" s="55">
        <f>SUM(J13:J16)</f>
        <v>45197.557891999997</v>
      </c>
      <c r="K12" s="56">
        <f>SUM(K13:K16)</f>
        <v>15051.295265999999</v>
      </c>
      <c r="L12" s="57">
        <f>D12-J12</f>
        <v>7890.2923279300012</v>
      </c>
      <c r="M12" s="58">
        <f>F12-K12</f>
        <v>-6122.9184526999979</v>
      </c>
    </row>
    <row r="13" spans="1:13" s="2" customFormat="1" ht="45.75" customHeight="1" x14ac:dyDescent="0.2">
      <c r="A13" s="87" t="s">
        <v>26</v>
      </c>
      <c r="B13" s="10" t="s">
        <v>25</v>
      </c>
      <c r="C13" s="13">
        <f>JULIO!C13</f>
        <v>3000</v>
      </c>
      <c r="D13" s="13">
        <f>JULIO!D13</f>
        <v>2122.3130139999998</v>
      </c>
      <c r="E13" s="14">
        <f>IF(C13=0,"",D13/C13)</f>
        <v>0.70743767133333324</v>
      </c>
      <c r="F13" s="13">
        <f>JULIO!F13</f>
        <v>1232.693904</v>
      </c>
      <c r="G13" s="88">
        <f t="shared" ref="G13:G16" si="4">IF(C13=0,"",F13/C13)</f>
        <v>0.410897968</v>
      </c>
      <c r="H13" s="75">
        <f>D13/$D$12</f>
        <v>3.9977377219227665E-2</v>
      </c>
      <c r="I13" s="49">
        <f>F13/$F$12</f>
        <v>0.13806472663247579</v>
      </c>
      <c r="J13" s="67">
        <v>3000</v>
      </c>
      <c r="K13" s="68">
        <v>1000</v>
      </c>
      <c r="L13" s="107">
        <f t="shared" ref="L13" si="5">D13-J13</f>
        <v>-877.68698600000016</v>
      </c>
      <c r="M13" s="59">
        <f t="shared" ref="M13:M16" si="6">F13-K13</f>
        <v>232.69390399999997</v>
      </c>
    </row>
    <row r="14" spans="1:13" ht="45.75" customHeight="1" x14ac:dyDescent="0.2">
      <c r="A14" s="87" t="s">
        <v>27</v>
      </c>
      <c r="B14" s="10" t="s">
        <v>35</v>
      </c>
      <c r="C14" s="13">
        <f>JULIO!C14</f>
        <v>71307.538904999994</v>
      </c>
      <c r="D14" s="13">
        <f>JULIO!D14</f>
        <v>50722.939529260002</v>
      </c>
      <c r="E14" s="14">
        <f>IF(C14=0,"",D14/C14)</f>
        <v>0.71132646432849156</v>
      </c>
      <c r="F14" s="13">
        <f>JULIO!F14</f>
        <v>7531.0852326300001</v>
      </c>
      <c r="G14" s="88">
        <f t="shared" si="4"/>
        <v>0.1056141517191239</v>
      </c>
      <c r="H14" s="76">
        <f>D14/$D$12</f>
        <v>0.95545288270531303</v>
      </c>
      <c r="I14" s="50">
        <f t="shared" ref="I14" si="7">F14/$F$12</f>
        <v>0.84349993174699456</v>
      </c>
      <c r="J14" s="69">
        <v>41431.057891999997</v>
      </c>
      <c r="K14" s="70">
        <v>13630.823837</v>
      </c>
      <c r="L14" s="60">
        <f>D14-J14</f>
        <v>9291.8816372600049</v>
      </c>
      <c r="M14" s="110">
        <f t="shared" si="6"/>
        <v>-6099.7386043699998</v>
      </c>
    </row>
    <row r="15" spans="1:13" s="2" customFormat="1" ht="45.75" customHeight="1" x14ac:dyDescent="0.2">
      <c r="A15" s="87" t="s">
        <v>29</v>
      </c>
      <c r="B15" s="10" t="s">
        <v>30</v>
      </c>
      <c r="C15" s="13">
        <f>JULIO!C15</f>
        <v>450</v>
      </c>
      <c r="D15" s="13">
        <f>JULIO!D15</f>
        <v>125.06767667</v>
      </c>
      <c r="E15" s="14">
        <f>IF(C15=0,"",D15/C15)</f>
        <v>0.27792817037777778</v>
      </c>
      <c r="F15" s="13">
        <f>JULIO!F15</f>
        <v>77.067676669999997</v>
      </c>
      <c r="G15" s="88">
        <f t="shared" si="4"/>
        <v>0.1712615037111111</v>
      </c>
      <c r="H15" s="76">
        <f>D15/$D$12</f>
        <v>2.3558625213090218E-3</v>
      </c>
      <c r="I15" s="50">
        <f>F15/$F$12</f>
        <v>8.6317679329122252E-3</v>
      </c>
      <c r="J15" s="69">
        <v>412</v>
      </c>
      <c r="K15" s="70">
        <v>252.57142899999999</v>
      </c>
      <c r="L15" s="109">
        <f>D15-J15</f>
        <v>-286.93232333000003</v>
      </c>
      <c r="M15" s="110">
        <f t="shared" si="6"/>
        <v>-175.50375233</v>
      </c>
    </row>
    <row r="16" spans="1:13" s="2" customFormat="1" ht="45.75" customHeight="1" thickBot="1" x14ac:dyDescent="0.25">
      <c r="A16" s="87" t="s">
        <v>39</v>
      </c>
      <c r="B16" s="10" t="s">
        <v>40</v>
      </c>
      <c r="C16" s="13">
        <f>JULIO!C16</f>
        <v>1000</v>
      </c>
      <c r="D16" s="13">
        <f>JULIO!D16</f>
        <v>117.53</v>
      </c>
      <c r="E16" s="14">
        <f>IF(C16=0,"",D16/C16)</f>
        <v>0.11753</v>
      </c>
      <c r="F16" s="13">
        <f>JULIO!F16</f>
        <v>87.53</v>
      </c>
      <c r="G16" s="88">
        <f t="shared" si="4"/>
        <v>8.7529999999999997E-2</v>
      </c>
      <c r="H16" s="78">
        <f>D16/$D$12</f>
        <v>2.2138775541503735E-3</v>
      </c>
      <c r="I16" s="51">
        <f>F16/$F$12</f>
        <v>9.8035736876172681E-3</v>
      </c>
      <c r="J16" s="71">
        <v>354.5</v>
      </c>
      <c r="K16" s="72">
        <v>167.9</v>
      </c>
      <c r="L16" s="113">
        <f>D16-J16</f>
        <v>-236.97</v>
      </c>
      <c r="M16" s="114">
        <f t="shared" si="6"/>
        <v>-80.37</v>
      </c>
    </row>
    <row r="17" spans="1:14" s="3" customFormat="1" ht="33" customHeight="1" thickBot="1" x14ac:dyDescent="0.3">
      <c r="A17" s="120" t="s">
        <v>10</v>
      </c>
      <c r="B17" s="121"/>
      <c r="C17" s="89">
        <f>C6+C12</f>
        <v>104452.53890499999</v>
      </c>
      <c r="D17" s="89">
        <f>D6+D12</f>
        <v>69571.898917209997</v>
      </c>
      <c r="E17" s="90">
        <f>IF(C17=0,"",D17/C17)</f>
        <v>0.66606230587162574</v>
      </c>
      <c r="F17" s="89">
        <f>F6+F12</f>
        <v>23820.095151139998</v>
      </c>
      <c r="G17" s="91">
        <f>IF(C17=0,"",F17/C17)</f>
        <v>0.2280470671259075</v>
      </c>
      <c r="J17" s="33">
        <f>J6+J12</f>
        <v>63030.086175000004</v>
      </c>
      <c r="K17" s="33">
        <f>K6+K12</f>
        <v>26865.767638000001</v>
      </c>
      <c r="L17" s="62">
        <f>D17-J17</f>
        <v>6541.8127422099933</v>
      </c>
      <c r="M17" s="62">
        <f>F17-K17</f>
        <v>-3045.6724868600031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4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2021-08-12T15:03:18Z</dcterms:modified>
</cp:coreProperties>
</file>