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2021 PPTO\INFORMES\INDICADORES Y PAG WEB\ABRIL 2021\"/>
    </mc:Choice>
  </mc:AlternateContent>
  <xr:revisionPtr revIDLastSave="0" documentId="13_ncr:1_{13A84C4F-02CB-44A2-8750-377296DEA28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BRIL" sheetId="22" r:id="rId1"/>
    <sheet name="Ejec. para Indicadores" sheetId="2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24" l="1"/>
  <c r="L17" i="24"/>
  <c r="G10" i="22" l="1"/>
  <c r="E10" i="22"/>
  <c r="G9" i="22" l="1"/>
  <c r="E9" i="22"/>
  <c r="D15" i="24" l="1"/>
  <c r="D14" i="24"/>
  <c r="D16" i="24"/>
  <c r="F6" i="22" l="1"/>
  <c r="H12" i="22"/>
  <c r="J6" i="22"/>
  <c r="H6" i="22"/>
  <c r="H17" i="22" l="1"/>
  <c r="K12" i="24"/>
  <c r="J6" i="24"/>
  <c r="D11" i="24" l="1"/>
  <c r="D7" i="24"/>
  <c r="L7" i="24" s="1"/>
  <c r="L11" i="24" l="1"/>
  <c r="D9" i="24"/>
  <c r="L9" i="24" l="1"/>
  <c r="E9" i="24"/>
  <c r="K11" i="22"/>
  <c r="I11" i="22"/>
  <c r="J12" i="22" l="1"/>
  <c r="J17" i="22" s="1"/>
  <c r="K13" i="22"/>
  <c r="K14" i="22"/>
  <c r="I13" i="22"/>
  <c r="F15" i="24" l="1"/>
  <c r="M15" i="24" s="1"/>
  <c r="F12" i="22"/>
  <c r="F17" i="22" s="1"/>
  <c r="I14" i="22"/>
  <c r="I15" i="22"/>
  <c r="E16" i="22" l="1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6" i="22"/>
  <c r="D12" i="22"/>
  <c r="D17" i="22" l="1"/>
  <c r="E17" i="22" s="1"/>
  <c r="F14" i="24" l="1"/>
  <c r="M14" i="24" s="1"/>
  <c r="F16" i="24"/>
  <c r="M16" i="24" s="1"/>
  <c r="F13" i="24"/>
  <c r="F8" i="24"/>
  <c r="M8" i="24" s="1"/>
  <c r="F9" i="24"/>
  <c r="F10" i="24"/>
  <c r="G10" i="24" s="1"/>
  <c r="F11" i="24"/>
  <c r="F7" i="24"/>
  <c r="C14" i="24"/>
  <c r="E14" i="24" s="1"/>
  <c r="C15" i="24"/>
  <c r="E15" i="24" s="1"/>
  <c r="C16" i="24"/>
  <c r="E16" i="24" s="1"/>
  <c r="C13" i="24"/>
  <c r="C8" i="24"/>
  <c r="C9" i="24"/>
  <c r="C10" i="24"/>
  <c r="C11" i="24"/>
  <c r="C7" i="24"/>
  <c r="L14" i="24"/>
  <c r="L15" i="24"/>
  <c r="D13" i="24"/>
  <c r="D12" i="24" s="1"/>
  <c r="D8" i="24"/>
  <c r="D10" i="24"/>
  <c r="E10" i="24" s="1"/>
  <c r="M9" i="24" l="1"/>
  <c r="G9" i="24"/>
  <c r="E13" i="24"/>
  <c r="D6" i="24"/>
  <c r="F12" i="24"/>
  <c r="M12" i="24" s="1"/>
  <c r="M13" i="24"/>
  <c r="M7" i="24"/>
  <c r="F6" i="24"/>
  <c r="M6" i="24" s="1"/>
  <c r="G16" i="24"/>
  <c r="G15" i="24"/>
  <c r="G14" i="24"/>
  <c r="C12" i="24"/>
  <c r="G13" i="24"/>
  <c r="E11" i="24"/>
  <c r="G11" i="24"/>
  <c r="G8" i="24"/>
  <c r="E8" i="24"/>
  <c r="G7" i="24"/>
  <c r="E7" i="24"/>
  <c r="L8" i="24"/>
  <c r="M10" i="24"/>
  <c r="L16" i="24"/>
  <c r="L10" i="24"/>
  <c r="D17" i="24" l="1"/>
  <c r="H6" i="24"/>
  <c r="I10" i="24"/>
  <c r="L6" i="24"/>
  <c r="I13" i="24"/>
  <c r="F17" i="24"/>
  <c r="M17" i="24" s="1"/>
  <c r="G12" i="24"/>
  <c r="E12" i="24"/>
  <c r="H10" i="24"/>
  <c r="H7" i="24"/>
  <c r="H16" i="24"/>
  <c r="H15" i="24"/>
  <c r="H12" i="24" l="1"/>
  <c r="M11" i="24"/>
  <c r="J12" i="24" l="1"/>
  <c r="J17" i="24" l="1"/>
  <c r="L13" i="24"/>
  <c r="H8" i="24" l="1"/>
  <c r="H9" i="24"/>
  <c r="H14" i="24"/>
  <c r="I16" i="24"/>
  <c r="C6" i="24"/>
  <c r="C17" i="24" s="1"/>
  <c r="E17" i="24" s="1"/>
  <c r="C12" i="22"/>
  <c r="E12" i="22" s="1"/>
  <c r="E13" i="22"/>
  <c r="E11" i="22"/>
  <c r="E8" i="22"/>
  <c r="C6" i="22"/>
  <c r="G11" i="22"/>
  <c r="E15" i="22"/>
  <c r="E14" i="22"/>
  <c r="G16" i="22"/>
  <c r="G15" i="22"/>
  <c r="G14" i="22"/>
  <c r="G13" i="22"/>
  <c r="G8" i="22"/>
  <c r="G7" i="22"/>
  <c r="C17" i="22" l="1"/>
  <c r="G17" i="22" s="1"/>
  <c r="G12" i="22"/>
  <c r="E6" i="24"/>
  <c r="G6" i="24"/>
  <c r="I9" i="24"/>
  <c r="I15" i="24"/>
  <c r="I11" i="24"/>
  <c r="I7" i="24"/>
  <c r="I14" i="24"/>
  <c r="I8" i="24"/>
  <c r="H11" i="24"/>
  <c r="G6" i="22"/>
  <c r="E6" i="22"/>
  <c r="H13" i="24"/>
  <c r="G17" i="24" l="1"/>
  <c r="I6" i="24"/>
  <c r="I12" i="24"/>
  <c r="I7" i="22" l="1"/>
  <c r="I6" i="22"/>
  <c r="I17" i="22" s="1"/>
</calcChain>
</file>

<file path=xl/sharedStrings.xml><?xml version="1.0" encoding="utf-8"?>
<sst xmlns="http://schemas.openxmlformats.org/spreadsheetml/2006/main" count="74" uniqueCount="44">
  <si>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</si>
  <si>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</si>
  <si>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</si>
  <si>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</si>
  <si>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</si>
  <si>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</si>
  <si>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</si>
  <si>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</si>
  <si>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</si>
  <si>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</si>
  <si>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</si>
  <si>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</si>
  <si>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</si>
  <si>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</si>
  <si>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</si>
  <si>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</si>
  <si>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</si>
  <si>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</si>
  <si>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</si>
  <si>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</si>
  <si>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</si>
  <si>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</si>
  <si>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</si>
  <si>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</si>
  <si>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</si>
  <si>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</si>
  <si>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</si>
  <si>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</si>
  <si>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</si>
  <si>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</si>
  <si>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</si>
  <si>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</si>
  <si>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</si>
  <si>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</si>
  <si>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</si>
  <si>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</si>
  <si>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</si>
  <si>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</si>
  <si>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</si>
  <si>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</si>
  <si>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</si>
  <si>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cuadro info informe</t>
  </si>
  <si>
    <t>INFORMACIÓN PRESUPUESTAL APC-COLOMBIA A 30 DE ABRIL  DE 2021</t>
  </si>
  <si>
    <t>INFORMACIÓN PRESUPUESTAL APC-COLOMBIA A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</si>
</sst>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15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0" fillId="0" borderId="8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5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5" fontId="0" fillId="0" borderId="0" xfId="6" applyFont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43" fontId="0" fillId="0" borderId="16" xfId="5" applyFont="1" applyBorder="1"/>
    <xf numFmtId="165" fontId="0" fillId="8" borderId="16" xfId="6" applyFont="1" applyFill="1" applyBorder="1"/>
    <xf numFmtId="43" fontId="0" fillId="0" borderId="16" xfId="5" applyFont="1" applyFill="1" applyBorder="1"/>
    <xf numFmtId="43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43" fontId="3" fillId="9" borderId="16" xfId="5" applyFont="1" applyFill="1" applyBorder="1"/>
    <xf numFmtId="43" fontId="1" fillId="0" borderId="0" xfId="5" applyFont="1" applyFill="1" applyBorder="1" applyAlignment="1">
      <alignment horizontal="center" vertical="center" wrapText="1"/>
    </xf>
    <xf numFmtId="43" fontId="2" fillId="0" borderId="0" xfId="5" applyFont="1" applyFill="1"/>
    <xf numFmtId="164" fontId="0" fillId="0" borderId="0" xfId="0" applyNumberFormat="1" applyFont="1"/>
    <xf numFmtId="166" fontId="13" fillId="0" borderId="15" xfId="0" applyNumberFormat="1" applyFont="1" applyBorder="1"/>
    <xf numFmtId="166" fontId="13" fillId="0" borderId="9" xfId="0" applyNumberFormat="1" applyFont="1" applyBorder="1"/>
    <xf numFmtId="166" fontId="13" fillId="0" borderId="16" xfId="0" applyNumberFormat="1" applyFont="1" applyBorder="1"/>
    <xf numFmtId="166" fontId="13" fillId="0" borderId="6" xfId="0" applyNumberFormat="1" applyFont="1" applyBorder="1"/>
    <xf numFmtId="166" fontId="13" fillId="0" borderId="21" xfId="0" applyNumberFormat="1" applyFont="1" applyBorder="1"/>
    <xf numFmtId="166" fontId="13" fillId="0" borderId="12" xfId="0" applyNumberFormat="1" applyFont="1" applyBorder="1"/>
    <xf numFmtId="166" fontId="13" fillId="0" borderId="17" xfId="0" applyNumberFormat="1" applyFont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</cellXfs>
  <cellStyles count="7">
    <cellStyle name="Millares" xfId="5" builtinId="3"/>
    <cellStyle name="Millares 2" xfId="1" xr:uid="{00000000-0005-0000-0000-000001000000}"/>
    <cellStyle name="Moneda" xfId="6" builtinId="4"/>
    <cellStyle name="Normal" xfId="0" builtinId="0"/>
    <cellStyle name="Normal 16" xfId="2" xr:uid="{00000000-0005-0000-0000-000004000000}"/>
    <cellStyle name="Normal 2" xfId="3" xr:uid="{00000000-0005-0000-0000-000005000000}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="90" zoomScaleNormal="90" workbookViewId="0">
      <selection activeCell="N8" sqref="N8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19.140625" style="1" customWidth="1"/>
    <col min="8" max="8" width="20.5703125" style="1" hidden="1" customWidth="1"/>
    <col min="9" max="9" width="16.42578125" style="1" hidden="1" customWidth="1"/>
    <col min="10" max="10" width="19.28515625" style="37" hidden="1" customWidth="1"/>
    <col min="11" max="11" width="13.42578125" style="1" hidden="1" customWidth="1"/>
    <col min="12" max="12" width="10.85546875" style="1" hidden="1" customWidth="1"/>
    <col min="13" max="13" width="20.7109375" style="1" bestFit="1" customWidth="1"/>
    <col min="14" max="14" width="13.85546875" style="1" bestFit="1" customWidth="1"/>
    <col min="15" max="16384" width="10.85546875" style="1"/>
  </cols>
  <sheetData>
    <row r="1" spans="1:14" ht="41.1" customHeight="1" x14ac:dyDescent="0.2">
      <c r="A1"/>
    </row>
    <row r="2" spans="1:14" ht="41.1" customHeight="1" thickBot="1" x14ac:dyDescent="0.25"/>
    <row r="3" spans="1:14" ht="15.75" customHeight="1" x14ac:dyDescent="0.2">
      <c r="A3" s="118" t="s">
        <v>42</v>
      </c>
      <c r="B3" s="119"/>
      <c r="C3" s="119"/>
      <c r="D3" s="119"/>
      <c r="E3" s="119"/>
      <c r="F3" s="119"/>
      <c r="G3" s="120"/>
    </row>
    <row r="4" spans="1:14" ht="15.75" x14ac:dyDescent="0.25">
      <c r="A4" s="81" t="s">
        <v>0</v>
      </c>
      <c r="B4" s="82"/>
      <c r="C4" s="83"/>
      <c r="D4" s="82"/>
      <c r="E4" s="82"/>
      <c r="F4" s="82"/>
      <c r="G4" s="84"/>
    </row>
    <row r="5" spans="1:14" s="20" customFormat="1" ht="63" customHeight="1" x14ac:dyDescent="0.2">
      <c r="A5" s="8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6" t="s">
        <v>12</v>
      </c>
      <c r="H5" s="1" t="s">
        <v>36</v>
      </c>
      <c r="J5" s="37" t="s">
        <v>37</v>
      </c>
    </row>
    <row r="6" spans="1:14" ht="30" customHeight="1" thickBot="1" x14ac:dyDescent="0.25">
      <c r="A6" s="87" t="s">
        <v>4</v>
      </c>
      <c r="B6" s="9" t="s">
        <v>5</v>
      </c>
      <c r="C6" s="11">
        <f>SUM(C7:C11)</f>
        <v>28695</v>
      </c>
      <c r="D6" s="11">
        <f>SUM(D7:D11)</f>
        <v>6153.4725801900004</v>
      </c>
      <c r="E6" s="12">
        <f>IF(C6=0,"",D6/C6)</f>
        <v>0.21444406970517513</v>
      </c>
      <c r="F6" s="11">
        <f>SUM(F7:F11)</f>
        <v>4756.3742024199992</v>
      </c>
      <c r="G6" s="88">
        <f>IF(C6=0,"",F6/C6)</f>
        <v>0.16575620151315557</v>
      </c>
      <c r="H6" s="65">
        <f>SUM(H7:H11)</f>
        <v>6153472580.1900005</v>
      </c>
      <c r="I6" s="65">
        <f>SUM(I7:I10)</f>
        <v>6153.4725801900004</v>
      </c>
      <c r="J6" s="67">
        <f>SUM(J7:J11)</f>
        <v>4756374202.4200001</v>
      </c>
      <c r="K6" s="67">
        <f>SUM(K7:K10)</f>
        <v>4756.3742024199992</v>
      </c>
    </row>
    <row r="7" spans="1:14" ht="30" customHeight="1" x14ac:dyDescent="0.2">
      <c r="A7" s="89" t="s">
        <v>17</v>
      </c>
      <c r="B7" s="10" t="s">
        <v>6</v>
      </c>
      <c r="C7" s="13">
        <v>10076</v>
      </c>
      <c r="D7" s="35">
        <v>2765.7178009999998</v>
      </c>
      <c r="E7" s="14">
        <f>IF(C7=0,"",D7/C7)</f>
        <v>0.27448568886462882</v>
      </c>
      <c r="F7" s="35">
        <v>2765.7178009999998</v>
      </c>
      <c r="G7" s="90">
        <f>IF(C7=0,"",F7/C7)</f>
        <v>0.27448568886462882</v>
      </c>
      <c r="H7" s="94">
        <v>2765717801</v>
      </c>
      <c r="I7" s="43">
        <f>+H7/1000000</f>
        <v>2765.7178009999998</v>
      </c>
      <c r="J7" s="40">
        <v>2765717801</v>
      </c>
      <c r="K7" s="45">
        <f>+J7/1000000</f>
        <v>2765.7178009999998</v>
      </c>
    </row>
    <row r="8" spans="1:14" ht="30" customHeight="1" x14ac:dyDescent="0.2">
      <c r="A8" s="89" t="s">
        <v>18</v>
      </c>
      <c r="B8" s="10" t="s">
        <v>19</v>
      </c>
      <c r="C8" s="13">
        <v>3900</v>
      </c>
      <c r="D8" s="13">
        <v>1397.6090711900001</v>
      </c>
      <c r="E8" s="14">
        <f>IF(C8=0,"",D8/C8)</f>
        <v>0.35836130030512825</v>
      </c>
      <c r="F8" s="13">
        <v>750.63827542000001</v>
      </c>
      <c r="G8" s="90">
        <f t="shared" ref="G8:G16" si="0">IF(C8=0,"",F8/C8)</f>
        <v>0.19247135267179488</v>
      </c>
      <c r="H8" s="105">
        <v>1397609071.1900001</v>
      </c>
      <c r="I8" s="44">
        <f>+H8/1000000</f>
        <v>1397.6090711900001</v>
      </c>
      <c r="J8" s="41">
        <v>750638275.41999996</v>
      </c>
      <c r="K8" s="44">
        <f t="shared" ref="K8:K16" si="1">+J8/1000000</f>
        <v>750.63827542000001</v>
      </c>
      <c r="M8" s="107"/>
      <c r="N8" s="108"/>
    </row>
    <row r="9" spans="1:14" ht="30" customHeight="1" x14ac:dyDescent="0.2">
      <c r="A9" s="89" t="s">
        <v>22</v>
      </c>
      <c r="B9" s="10" t="s">
        <v>7</v>
      </c>
      <c r="C9" s="13">
        <v>14582</v>
      </c>
      <c r="D9" s="35">
        <v>1981.8583389999999</v>
      </c>
      <c r="E9" s="14">
        <f>IF(C9=0,"",D9/($C$9+$C$10))</f>
        <v>0.13540983458595243</v>
      </c>
      <c r="F9" s="13">
        <v>1233.7008499999999</v>
      </c>
      <c r="G9" s="90">
        <f>IF(C9=0,"",F9/($C$9+$C$10))</f>
        <v>8.4292214402842305E-2</v>
      </c>
      <c r="H9" s="95">
        <v>1981858339</v>
      </c>
      <c r="I9" s="44">
        <f>+H9/1000000</f>
        <v>1981.8583389999999</v>
      </c>
      <c r="J9" s="41">
        <v>1233700850</v>
      </c>
      <c r="K9" s="44">
        <f t="shared" si="1"/>
        <v>1233.7008499999999</v>
      </c>
    </row>
    <row r="10" spans="1:14" ht="30" customHeight="1" x14ac:dyDescent="0.2">
      <c r="A10" s="89" t="s">
        <v>24</v>
      </c>
      <c r="B10" s="10" t="s">
        <v>23</v>
      </c>
      <c r="C10" s="13">
        <v>54</v>
      </c>
      <c r="D10" s="13">
        <v>8.287369</v>
      </c>
      <c r="E10" s="14">
        <f>IF(C10=0,"",D10/($C$9+$C$10))</f>
        <v>5.6623182563541956E-4</v>
      </c>
      <c r="F10" s="13">
        <v>6.3172759999999997</v>
      </c>
      <c r="G10" s="90">
        <f>IF(C10=0,"",F10/($C$9+$C$10))</f>
        <v>4.3162585405848592E-4</v>
      </c>
      <c r="H10" s="95">
        <v>8287369</v>
      </c>
      <c r="I10" s="44">
        <f>+H10/1000000</f>
        <v>8.287369</v>
      </c>
      <c r="J10" s="41">
        <v>6317276</v>
      </c>
      <c r="K10" s="44">
        <f t="shared" si="1"/>
        <v>6.3172759999999997</v>
      </c>
    </row>
    <row r="11" spans="1:14" ht="30" customHeight="1" x14ac:dyDescent="0.2">
      <c r="A11" s="89" t="s">
        <v>20</v>
      </c>
      <c r="B11" s="10" t="s">
        <v>21</v>
      </c>
      <c r="C11" s="13">
        <v>83</v>
      </c>
      <c r="D11" s="36">
        <v>0</v>
      </c>
      <c r="E11" s="14">
        <f>IF(C11=0,"",D11/(C11+C9))</f>
        <v>0</v>
      </c>
      <c r="F11" s="13">
        <v>0</v>
      </c>
      <c r="G11" s="90">
        <f>IF(C11=0,"",F11/(C11+C9))</f>
        <v>0</v>
      </c>
      <c r="H11" s="95"/>
      <c r="I11" s="44">
        <f>+H11/1000000</f>
        <v>0</v>
      </c>
      <c r="J11" s="41"/>
      <c r="K11" s="44">
        <f t="shared" si="1"/>
        <v>0</v>
      </c>
    </row>
    <row r="12" spans="1:14" ht="30" customHeight="1" x14ac:dyDescent="0.2">
      <c r="A12" s="87" t="s">
        <v>8</v>
      </c>
      <c r="B12" s="9" t="s">
        <v>9</v>
      </c>
      <c r="C12" s="15">
        <f>SUM(C13:C16)</f>
        <v>75757.538904999994</v>
      </c>
      <c r="D12" s="15">
        <f>SUM(D13:D16)</f>
        <v>40303.05565699</v>
      </c>
      <c r="E12" s="12">
        <f>IF(C12=0,"",D12/C12)</f>
        <v>0.53200059346608475</v>
      </c>
      <c r="F12" s="15">
        <f>SUM(F13:F16)</f>
        <v>1776.8472072100001</v>
      </c>
      <c r="G12" s="88">
        <f>IF(C12=0,"",F12/C12)</f>
        <v>2.3454394544656046E-2</v>
      </c>
      <c r="H12" s="96">
        <f>SUM(H13:H16)</f>
        <v>40303055656.989998</v>
      </c>
      <c r="I12" s="65">
        <f>SUM(I13:I16)</f>
        <v>40303.05565699</v>
      </c>
      <c r="J12" s="66">
        <f t="shared" ref="J12:K12" si="2">SUM(J13:J16)</f>
        <v>1776847207.21</v>
      </c>
      <c r="K12" s="65">
        <f t="shared" si="2"/>
        <v>1776.8472072100001</v>
      </c>
    </row>
    <row r="13" spans="1:14" s="2" customFormat="1" ht="45.75" customHeight="1" x14ac:dyDescent="0.2">
      <c r="A13" s="89" t="s">
        <v>26</v>
      </c>
      <c r="B13" s="10" t="s">
        <v>25</v>
      </c>
      <c r="C13" s="13">
        <v>3000</v>
      </c>
      <c r="D13" s="13">
        <v>700</v>
      </c>
      <c r="E13" s="14">
        <f>IF(C13=0,"",D13/C13)</f>
        <v>0.23333333333333334</v>
      </c>
      <c r="F13" s="13">
        <v>420</v>
      </c>
      <c r="G13" s="90">
        <f t="shared" si="0"/>
        <v>0.14000000000000001</v>
      </c>
      <c r="H13" s="95">
        <v>700000000</v>
      </c>
      <c r="I13" s="44">
        <f>+H13/1000000</f>
        <v>700</v>
      </c>
      <c r="J13" s="41">
        <v>420000000</v>
      </c>
      <c r="K13" s="44">
        <f>+J13/1000000</f>
        <v>420</v>
      </c>
    </row>
    <row r="14" spans="1:14" ht="45.75" customHeight="1" x14ac:dyDescent="0.2">
      <c r="A14" s="89" t="s">
        <v>27</v>
      </c>
      <c r="B14" s="10" t="s">
        <v>28</v>
      </c>
      <c r="C14" s="13">
        <v>71307.538904999994</v>
      </c>
      <c r="D14" s="13">
        <v>39420.057980320002</v>
      </c>
      <c r="E14" s="14">
        <f t="shared" ref="E14:E15" si="3">IF(C14=0,"",D14/C14)</f>
        <v>0.55281753634545805</v>
      </c>
      <c r="F14" s="13">
        <v>1320.6172072100001</v>
      </c>
      <c r="G14" s="90">
        <f t="shared" si="0"/>
        <v>1.8520022251355531E-2</v>
      </c>
      <c r="H14" s="95">
        <v>39420057980.32</v>
      </c>
      <c r="I14" s="44">
        <f>+H14/1000000</f>
        <v>39420.057980320002</v>
      </c>
      <c r="J14" s="41">
        <v>1320617207.21</v>
      </c>
      <c r="K14" s="44">
        <f>+J14/1000000</f>
        <v>1320.6172072100001</v>
      </c>
    </row>
    <row r="15" spans="1:14" s="2" customFormat="1" ht="45.75" customHeight="1" x14ac:dyDescent="0.2">
      <c r="A15" s="89" t="s">
        <v>29</v>
      </c>
      <c r="B15" s="10" t="s">
        <v>30</v>
      </c>
      <c r="C15" s="13">
        <v>450</v>
      </c>
      <c r="D15" s="13">
        <v>65.467676670000003</v>
      </c>
      <c r="E15" s="14">
        <f t="shared" si="3"/>
        <v>0.14548372593333334</v>
      </c>
      <c r="F15" s="13">
        <v>0</v>
      </c>
      <c r="G15" s="90">
        <f t="shared" si="0"/>
        <v>0</v>
      </c>
      <c r="H15" s="97">
        <v>65467676.670000002</v>
      </c>
      <c r="I15" s="44">
        <f t="shared" ref="I15:I16" si="4">+H15/1000000</f>
        <v>65.467676670000003</v>
      </c>
      <c r="J15" s="42">
        <v>0</v>
      </c>
      <c r="K15" s="44">
        <f t="shared" si="1"/>
        <v>0</v>
      </c>
      <c r="L15" s="47"/>
    </row>
    <row r="16" spans="1:14" s="2" customFormat="1" ht="45.75" customHeight="1" x14ac:dyDescent="0.2">
      <c r="A16" s="89" t="s">
        <v>39</v>
      </c>
      <c r="B16" s="10" t="s">
        <v>40</v>
      </c>
      <c r="C16" s="13">
        <v>1000</v>
      </c>
      <c r="D16" s="13">
        <v>117.53</v>
      </c>
      <c r="E16" s="14">
        <f>IF(C16=0,"",D16/C16)</f>
        <v>0.11753</v>
      </c>
      <c r="F16" s="13">
        <v>36.229999999999997</v>
      </c>
      <c r="G16" s="90">
        <f t="shared" si="0"/>
        <v>3.6229999999999998E-2</v>
      </c>
      <c r="H16" s="97">
        <v>117530000</v>
      </c>
      <c r="I16" s="44">
        <f t="shared" si="4"/>
        <v>117.53</v>
      </c>
      <c r="J16" s="42">
        <v>36230000</v>
      </c>
      <c r="K16" s="44">
        <f t="shared" si="1"/>
        <v>36.229999999999997</v>
      </c>
    </row>
    <row r="17" spans="1:11" s="3" customFormat="1" ht="33" customHeight="1" x14ac:dyDescent="0.2">
      <c r="A17" s="116" t="s">
        <v>10</v>
      </c>
      <c r="B17" s="117"/>
      <c r="C17" s="16">
        <f>C6+C12</f>
        <v>104452.53890499999</v>
      </c>
      <c r="D17" s="16">
        <f>D6+D12</f>
        <v>46456.528237179999</v>
      </c>
      <c r="E17" s="17">
        <f>IF(C17=0,"",D17/C17)</f>
        <v>0.44476207782208527</v>
      </c>
      <c r="F17" s="16">
        <f>F6+F12</f>
        <v>6533.2214096299995</v>
      </c>
      <c r="G17" s="99">
        <f>IF(C17=0,"",F17/C17)</f>
        <v>6.2547272456172559E-2</v>
      </c>
      <c r="H17" s="98">
        <f>+H12+H6</f>
        <v>46456528237.18</v>
      </c>
      <c r="I17" s="65">
        <f>+I6+I12</f>
        <v>46456.528237179999</v>
      </c>
      <c r="J17" s="68">
        <f>+J6+J12</f>
        <v>6533221409.6300001</v>
      </c>
      <c r="K17" s="65">
        <f>+K6+K12</f>
        <v>6533.2214096299995</v>
      </c>
    </row>
    <row r="18" spans="1:11" s="3" customFormat="1" ht="16.5" thickBot="1" x14ac:dyDescent="0.25">
      <c r="A18" s="100"/>
      <c r="B18" s="101"/>
      <c r="C18" s="102"/>
      <c r="D18" s="102"/>
      <c r="E18" s="103"/>
      <c r="F18" s="102"/>
      <c r="G18" s="104"/>
      <c r="H18" s="7"/>
      <c r="I18" s="7"/>
      <c r="J18" s="38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8"/>
    </row>
    <row r="20" spans="1:11" ht="18" customHeight="1" x14ac:dyDescent="0.2">
      <c r="D20" s="28"/>
      <c r="E20" s="26"/>
      <c r="F20" s="28"/>
      <c r="G20" s="26"/>
      <c r="I20" s="75"/>
    </row>
    <row r="21" spans="1:11" ht="18" customHeight="1" x14ac:dyDescent="0.2">
      <c r="D21" s="28"/>
      <c r="E21" s="26"/>
      <c r="F21" s="28"/>
      <c r="G21" s="26"/>
      <c r="I21" s="75"/>
    </row>
    <row r="22" spans="1:11" ht="18" customHeight="1" x14ac:dyDescent="0.2">
      <c r="C22" s="23"/>
      <c r="D22" s="28"/>
      <c r="E22" s="26"/>
      <c r="F22" s="28"/>
      <c r="G22" s="26"/>
      <c r="I22" s="75"/>
    </row>
    <row r="23" spans="1:11" ht="18" customHeight="1" x14ac:dyDescent="0.2">
      <c r="D23" s="28"/>
      <c r="F23" s="28"/>
      <c r="I23" s="75"/>
    </row>
    <row r="24" spans="1:11" ht="18" customHeight="1" x14ac:dyDescent="0.2">
      <c r="D24" s="28"/>
      <c r="E24" s="26"/>
      <c r="F24" s="28"/>
      <c r="G24" s="26"/>
      <c r="I24" s="75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9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zoomScale="90" zoomScaleNormal="90" workbookViewId="0">
      <selection activeCell="H1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7" width="21.5703125" style="1" customWidth="1"/>
    <col min="8" max="9" width="16.42578125" style="1" hidden="1" customWidth="1"/>
    <col min="10" max="10" width="18.7109375" style="1" hidden="1" customWidth="1"/>
    <col min="11" max="11" width="17.8554687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8" t="s">
        <v>43</v>
      </c>
      <c r="B3" s="119"/>
      <c r="C3" s="119"/>
      <c r="D3" s="119"/>
      <c r="E3" s="119"/>
      <c r="F3" s="119"/>
      <c r="G3" s="120"/>
      <c r="J3" s="48" t="s">
        <v>38</v>
      </c>
      <c r="K3" s="48"/>
    </row>
    <row r="4" spans="1:13" ht="18" x14ac:dyDescent="0.25">
      <c r="A4" s="81" t="s">
        <v>0</v>
      </c>
      <c r="B4" s="82"/>
      <c r="C4" s="83"/>
      <c r="D4" s="82"/>
      <c r="E4" s="82"/>
      <c r="F4" s="82"/>
      <c r="G4" s="84"/>
      <c r="H4" s="123" t="s">
        <v>41</v>
      </c>
      <c r="I4" s="123"/>
    </row>
    <row r="5" spans="1:13" s="20" customFormat="1" ht="63" customHeight="1" thickBot="1" x14ac:dyDescent="0.25">
      <c r="A5" s="8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6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87" t="s">
        <v>4</v>
      </c>
      <c r="B6" s="9" t="s">
        <v>5</v>
      </c>
      <c r="C6" s="11">
        <f>SUM(C7:C11)</f>
        <v>28695</v>
      </c>
      <c r="D6" s="11">
        <f>SUM(D7:D11)</f>
        <v>6153.4725801900004</v>
      </c>
      <c r="E6" s="12">
        <f>IF(C6=0,"",D6/C6)</f>
        <v>0.21444406970517513</v>
      </c>
      <c r="F6" s="11">
        <f>SUM(F7:F11)</f>
        <v>4756.3742024199992</v>
      </c>
      <c r="G6" s="88">
        <f>IF(C6=0,"",F6/C6)</f>
        <v>0.16575620151315557</v>
      </c>
      <c r="H6" s="76">
        <f>D6/$D$17</f>
        <v>0.13245657421436985</v>
      </c>
      <c r="I6" s="46">
        <f>F6/$F$17</f>
        <v>0.72802893154808457</v>
      </c>
      <c r="J6" s="52">
        <f>SUM(J7:J11)</f>
        <v>4589.4030499999999</v>
      </c>
      <c r="K6" s="53">
        <f>SUM(K7:K11)</f>
        <v>3752.9267629999999</v>
      </c>
      <c r="L6" s="57">
        <f>D6-J6</f>
        <v>1564.0695301900005</v>
      </c>
      <c r="M6" s="58">
        <f>F6-K6</f>
        <v>1003.4474394199992</v>
      </c>
    </row>
    <row r="7" spans="1:13" ht="30" customHeight="1" x14ac:dyDescent="0.2">
      <c r="A7" s="89" t="s">
        <v>17</v>
      </c>
      <c r="B7" s="10" t="s">
        <v>6</v>
      </c>
      <c r="C7" s="13">
        <f>ABRIL!C7</f>
        <v>10076</v>
      </c>
      <c r="D7" s="13">
        <f>ABRIL!D7</f>
        <v>2765.7178009999998</v>
      </c>
      <c r="E7" s="14">
        <f>IF(C7=0,"",D7/C7)</f>
        <v>0.27448568886462882</v>
      </c>
      <c r="F7" s="13">
        <f>ABRIL!F7</f>
        <v>2765.7178009999998</v>
      </c>
      <c r="G7" s="90">
        <f>IF(C7=0,"",F7/C7)</f>
        <v>0.27448568886462882</v>
      </c>
      <c r="H7" s="77">
        <f>D7/$D$6</f>
        <v>0.44945642723813078</v>
      </c>
      <c r="I7" s="49">
        <f>F7/$F$6</f>
        <v>0.58147607469421314</v>
      </c>
      <c r="J7" s="69">
        <v>2879.8708710000001</v>
      </c>
      <c r="K7" s="70">
        <v>2879.8708710000001</v>
      </c>
      <c r="L7" s="109">
        <f>D7-J7</f>
        <v>-114.1530700000003</v>
      </c>
      <c r="M7" s="110">
        <f>F7-K7</f>
        <v>-114.1530700000003</v>
      </c>
    </row>
    <row r="8" spans="1:13" ht="30" customHeight="1" x14ac:dyDescent="0.2">
      <c r="A8" s="89" t="s">
        <v>18</v>
      </c>
      <c r="B8" s="10" t="s">
        <v>19</v>
      </c>
      <c r="C8" s="13">
        <f>ABRIL!C8</f>
        <v>3900</v>
      </c>
      <c r="D8" s="13">
        <f>ABRIL!D8</f>
        <v>1397.6090711900001</v>
      </c>
      <c r="E8" s="14">
        <f>IF(C8=0,"",D8/C8)</f>
        <v>0.35836130030512825</v>
      </c>
      <c r="F8" s="13">
        <f>ABRIL!F8</f>
        <v>750.63827542000001</v>
      </c>
      <c r="G8" s="90">
        <f>IF(C8=0,"",F8/C8)</f>
        <v>0.19247135267179488</v>
      </c>
      <c r="H8" s="78">
        <f>D8/$D$6</f>
        <v>0.22712526187072832</v>
      </c>
      <c r="I8" s="50">
        <f t="shared" ref="I8:I11" si="0">F8/$F$6</f>
        <v>0.15781732964535933</v>
      </c>
      <c r="J8" s="71">
        <v>1605.5753199999999</v>
      </c>
      <c r="K8" s="72">
        <v>822.09903299999996</v>
      </c>
      <c r="L8" s="111">
        <f t="shared" ref="L8:L11" si="1">D8-J8</f>
        <v>-207.9662488099998</v>
      </c>
      <c r="M8" s="112">
        <f>F8-K8</f>
        <v>-71.460757579999949</v>
      </c>
    </row>
    <row r="9" spans="1:13" ht="30" customHeight="1" x14ac:dyDescent="0.2">
      <c r="A9" s="89" t="s">
        <v>22</v>
      </c>
      <c r="B9" s="10" t="s">
        <v>7</v>
      </c>
      <c r="C9" s="13">
        <f>ABRIL!C9</f>
        <v>14582</v>
      </c>
      <c r="D9" s="13">
        <f>ABRIL!D9</f>
        <v>1981.8583389999999</v>
      </c>
      <c r="E9" s="14">
        <f>IF(C9=0,"",D9/($C$9+$C$10))</f>
        <v>0.13540983458595243</v>
      </c>
      <c r="F9" s="13">
        <f>ABRIL!F9</f>
        <v>1233.7008499999999</v>
      </c>
      <c r="G9" s="90">
        <f>IF(C9=0,"",F9/($C$9+$C$10))</f>
        <v>8.4292214402842305E-2</v>
      </c>
      <c r="H9" s="78">
        <f>D9/$D$6</f>
        <v>0.32207153167143976</v>
      </c>
      <c r="I9" s="50">
        <f>F9/$F$6</f>
        <v>0.25937842513995313</v>
      </c>
      <c r="J9" s="71">
        <v>84.8</v>
      </c>
      <c r="K9" s="72">
        <v>31.8</v>
      </c>
      <c r="L9" s="61">
        <f>D9-J9</f>
        <v>1897.0583389999999</v>
      </c>
      <c r="M9" s="62">
        <f>F9-K9</f>
        <v>1201.90085</v>
      </c>
    </row>
    <row r="10" spans="1:13" ht="30" customHeight="1" x14ac:dyDescent="0.2">
      <c r="A10" s="89" t="s">
        <v>24</v>
      </c>
      <c r="B10" s="10" t="s">
        <v>23</v>
      </c>
      <c r="C10" s="13">
        <f>ABRIL!C10</f>
        <v>54</v>
      </c>
      <c r="D10" s="13">
        <f>ABRIL!D10</f>
        <v>8.287369</v>
      </c>
      <c r="E10" s="14">
        <f>IF(C10=0,"",D10/($C$9+$C$10))</f>
        <v>5.6623182563541956E-4</v>
      </c>
      <c r="F10" s="13">
        <f>ABRIL!F10</f>
        <v>6.3172759999999997</v>
      </c>
      <c r="G10" s="90">
        <f>IF(C10=0,"",F10/($C$9+$C$10))</f>
        <v>4.3162585405848592E-4</v>
      </c>
      <c r="H10" s="78">
        <f>D10/$D$6</f>
        <v>1.3467792197010345E-3</v>
      </c>
      <c r="I10" s="50">
        <f>F10/$F$6</f>
        <v>1.3281705204745723E-3</v>
      </c>
      <c r="J10" s="71">
        <v>13.456859</v>
      </c>
      <c r="K10" s="72">
        <v>13.456859</v>
      </c>
      <c r="L10" s="111">
        <f t="shared" si="1"/>
        <v>-5.1694899999999997</v>
      </c>
      <c r="M10" s="112">
        <f>F10-K10</f>
        <v>-7.139583</v>
      </c>
    </row>
    <row r="11" spans="1:13" ht="30" customHeight="1" thickBot="1" x14ac:dyDescent="0.25">
      <c r="A11" s="89" t="s">
        <v>20</v>
      </c>
      <c r="B11" s="10" t="s">
        <v>21</v>
      </c>
      <c r="C11" s="13">
        <f>ABRIL!C11</f>
        <v>83</v>
      </c>
      <c r="D11" s="13">
        <f>ABRIL!D11</f>
        <v>0</v>
      </c>
      <c r="E11" s="14">
        <f>IF(C11=0,"",D11/(C11))</f>
        <v>0</v>
      </c>
      <c r="F11" s="13">
        <f>ABRIL!F11</f>
        <v>0</v>
      </c>
      <c r="G11" s="90">
        <f>IF(C11=0,"",F11/(C11))</f>
        <v>0</v>
      </c>
      <c r="H11" s="79">
        <f t="shared" ref="H11" si="2">D11/$D$6</f>
        <v>0</v>
      </c>
      <c r="I11" s="54">
        <f t="shared" si="0"/>
        <v>0</v>
      </c>
      <c r="J11" s="73">
        <v>5.7</v>
      </c>
      <c r="K11" s="74">
        <v>5.7</v>
      </c>
      <c r="L11" s="113">
        <f t="shared" si="1"/>
        <v>-5.7</v>
      </c>
      <c r="M11" s="114">
        <f t="shared" ref="M11" si="3">F11-K11</f>
        <v>-5.7</v>
      </c>
    </row>
    <row r="12" spans="1:13" ht="30" customHeight="1" thickBot="1" x14ac:dyDescent="0.25">
      <c r="A12" s="87" t="s">
        <v>8</v>
      </c>
      <c r="B12" s="9" t="s">
        <v>9</v>
      </c>
      <c r="C12" s="15">
        <f>SUM(C13:C16)</f>
        <v>75757.538904999994</v>
      </c>
      <c r="D12" s="15">
        <f>SUM(D13:D16)</f>
        <v>40303.05565699</v>
      </c>
      <c r="E12" s="12">
        <f t="shared" ref="E12" si="4">IF(C12=0,"",D12/C12)</f>
        <v>0.53200059346608475</v>
      </c>
      <c r="F12" s="15">
        <f>SUM(F13:F16)</f>
        <v>1776.8472072100001</v>
      </c>
      <c r="G12" s="88">
        <f>IF(C12=0,"",F12/C12)</f>
        <v>2.3454394544656046E-2</v>
      </c>
      <c r="H12" s="76">
        <f>D12/$D$17</f>
        <v>0.86754342578563015</v>
      </c>
      <c r="I12" s="46">
        <f>F12/$F$17</f>
        <v>0.27197106845191543</v>
      </c>
      <c r="J12" s="55">
        <f>SUM(J13:J16)</f>
        <v>25972.078362</v>
      </c>
      <c r="K12" s="56">
        <f>SUM(K13:K16)</f>
        <v>1562.4494</v>
      </c>
      <c r="L12" s="57">
        <f>D12-J12</f>
        <v>14330.97729499</v>
      </c>
      <c r="M12" s="58">
        <f t="shared" ref="M12:M16" si="5">F12-K12</f>
        <v>214.39780721000011</v>
      </c>
    </row>
    <row r="13" spans="1:13" s="2" customFormat="1" ht="45.75" customHeight="1" x14ac:dyDescent="0.2">
      <c r="A13" s="89" t="s">
        <v>26</v>
      </c>
      <c r="B13" s="10" t="s">
        <v>25</v>
      </c>
      <c r="C13" s="13">
        <f>ABRIL!C13</f>
        <v>3000</v>
      </c>
      <c r="D13" s="13">
        <f>ABRIL!D13</f>
        <v>700</v>
      </c>
      <c r="E13" s="14">
        <f>IF(C13=0,"",D13/C13)</f>
        <v>0.23333333333333334</v>
      </c>
      <c r="F13" s="13">
        <f>ABRIL!F13</f>
        <v>420</v>
      </c>
      <c r="G13" s="90">
        <f t="shared" ref="G13:G16" si="6">IF(C13=0,"",F13/C13)</f>
        <v>0.14000000000000001</v>
      </c>
      <c r="H13" s="77">
        <f>D13/$D$12</f>
        <v>1.7368410126456374E-2</v>
      </c>
      <c r="I13" s="49">
        <f>F13/$F$12</f>
        <v>0.23637372886973365</v>
      </c>
      <c r="J13" s="69"/>
      <c r="K13" s="70"/>
      <c r="L13" s="59">
        <f t="shared" ref="L13" si="7">D13-J13</f>
        <v>700</v>
      </c>
      <c r="M13" s="60">
        <f t="shared" si="5"/>
        <v>420</v>
      </c>
    </row>
    <row r="14" spans="1:13" ht="45.75" customHeight="1" x14ac:dyDescent="0.2">
      <c r="A14" s="89" t="s">
        <v>27</v>
      </c>
      <c r="B14" s="10" t="s">
        <v>35</v>
      </c>
      <c r="C14" s="13">
        <f>ABRIL!C14</f>
        <v>71307.538904999994</v>
      </c>
      <c r="D14" s="13">
        <f>ABRIL!D14</f>
        <v>39420.057980320002</v>
      </c>
      <c r="E14" s="14">
        <f>IF(C14=0,"",D14/C14)</f>
        <v>0.55281753634545805</v>
      </c>
      <c r="F14" s="13">
        <f>ABRIL!F14</f>
        <v>1320.6172072100001</v>
      </c>
      <c r="G14" s="90">
        <f t="shared" si="6"/>
        <v>1.8520022251355531E-2</v>
      </c>
      <c r="H14" s="78">
        <f t="shared" ref="H14" si="8">D14/$D$12</f>
        <v>0.97809104887269627</v>
      </c>
      <c r="I14" s="50">
        <f t="shared" ref="I14" si="9">F14/$F$12</f>
        <v>0.74323622304228909</v>
      </c>
      <c r="J14" s="71">
        <v>25275.578362</v>
      </c>
      <c r="K14" s="72">
        <v>1529.4494</v>
      </c>
      <c r="L14" s="61">
        <f>D14-J14</f>
        <v>14144.479618320001</v>
      </c>
      <c r="M14" s="62">
        <f t="shared" si="5"/>
        <v>-208.83219278999991</v>
      </c>
    </row>
    <row r="15" spans="1:13" s="2" customFormat="1" ht="45.75" customHeight="1" x14ac:dyDescent="0.2">
      <c r="A15" s="89" t="s">
        <v>29</v>
      </c>
      <c r="B15" s="10" t="s">
        <v>30</v>
      </c>
      <c r="C15" s="13">
        <f>ABRIL!C15</f>
        <v>450</v>
      </c>
      <c r="D15" s="13">
        <f>ABRIL!D15</f>
        <v>65.467676670000003</v>
      </c>
      <c r="E15" s="14">
        <f>IF(C15=0,"",D15/C15)</f>
        <v>0.14548372593333334</v>
      </c>
      <c r="F15" s="13">
        <f>ABRIL!F15</f>
        <v>0</v>
      </c>
      <c r="G15" s="90">
        <f t="shared" si="6"/>
        <v>0</v>
      </c>
      <c r="H15" s="78">
        <f>D15/$D$12</f>
        <v>1.6243849406154284E-3</v>
      </c>
      <c r="I15" s="50">
        <f>F15/$F$12</f>
        <v>0</v>
      </c>
      <c r="J15" s="71">
        <v>412</v>
      </c>
      <c r="K15" s="72"/>
      <c r="L15" s="111">
        <f>D15-J15</f>
        <v>-346.53232333</v>
      </c>
      <c r="M15" s="62">
        <f t="shared" si="5"/>
        <v>0</v>
      </c>
    </row>
    <row r="16" spans="1:13" s="2" customFormat="1" ht="45.75" customHeight="1" thickBot="1" x14ac:dyDescent="0.25">
      <c r="A16" s="89" t="s">
        <v>39</v>
      </c>
      <c r="B16" s="10" t="s">
        <v>40</v>
      </c>
      <c r="C16" s="13">
        <f>ABRIL!C16</f>
        <v>1000</v>
      </c>
      <c r="D16" s="13">
        <f>ABRIL!D16</f>
        <v>117.53</v>
      </c>
      <c r="E16" s="14">
        <f>IF(C16=0,"",D16/C16)</f>
        <v>0.11753</v>
      </c>
      <c r="F16" s="13">
        <f>ABRIL!F16</f>
        <v>36.229999999999997</v>
      </c>
      <c r="G16" s="90">
        <f t="shared" si="6"/>
        <v>3.6229999999999998E-2</v>
      </c>
      <c r="H16" s="80">
        <f>D16/$D$12</f>
        <v>2.9161560602320256E-3</v>
      </c>
      <c r="I16" s="51">
        <f>F16/$F$12</f>
        <v>2.0390048087977262E-2</v>
      </c>
      <c r="J16" s="73">
        <v>284.5</v>
      </c>
      <c r="K16" s="74">
        <v>33</v>
      </c>
      <c r="L16" s="115">
        <f>D16-J16</f>
        <v>-166.97</v>
      </c>
      <c r="M16" s="63">
        <f t="shared" si="5"/>
        <v>3.2299999999999969</v>
      </c>
    </row>
    <row r="17" spans="1:14" s="3" customFormat="1" ht="33" customHeight="1" thickBot="1" x14ac:dyDescent="0.3">
      <c r="A17" s="121" t="s">
        <v>10</v>
      </c>
      <c r="B17" s="122"/>
      <c r="C17" s="91">
        <f>C6+C12</f>
        <v>104452.53890499999</v>
      </c>
      <c r="D17" s="91">
        <f>D6+D12</f>
        <v>46456.528237179999</v>
      </c>
      <c r="E17" s="92">
        <f>IF(C17=0,"",D17/C17)</f>
        <v>0.44476207782208527</v>
      </c>
      <c r="F17" s="91">
        <f>F6+F12</f>
        <v>6533.2214096299995</v>
      </c>
      <c r="G17" s="93">
        <f>IF(C17=0,"",F17/C17)</f>
        <v>6.2547272456172559E-2</v>
      </c>
      <c r="J17" s="33">
        <f>J6+J12</f>
        <v>30561.481412000001</v>
      </c>
      <c r="K17" s="33">
        <f>K6+K12</f>
        <v>5315.3761629999999</v>
      </c>
      <c r="L17" s="64">
        <f>D17-J17</f>
        <v>15895.046825179998</v>
      </c>
      <c r="M17" s="64">
        <f>F17-K17</f>
        <v>1217.8452466299996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06"/>
      <c r="E19" s="29"/>
      <c r="F19" s="28"/>
      <c r="G19" s="26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Wicca E.U Notificaciones</cp:lastModifiedBy>
  <cp:lastPrinted>2019-02-18T20:03:35Z</cp:lastPrinted>
  <dcterms:created xsi:type="dcterms:W3CDTF">2012-09-17T13:47:20Z</dcterms:created>
  <dcterms:modified xsi:type="dcterms:W3CDTF">2021-05-10T22:02:31Z</dcterms:modified>
</cp:coreProperties>
</file>