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1 PPTO\INFORMES\INDICADORES Y PAG WEB\MARZO 2021\"/>
    </mc:Choice>
  </mc:AlternateContent>
  <bookViews>
    <workbookView xWindow="-120" yWindow="-120" windowWidth="29040" windowHeight="15840"/>
  </bookViews>
  <sheets>
    <sheet name="MARZO 31" sheetId="22" r:id="rId1"/>
    <sheet name="Ejec. para Indicadores" sheetId="2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7" i="24" l="1"/>
  <c r="H6" i="24"/>
  <c r="L12" i="24"/>
  <c r="G10" i="22" l="1"/>
  <c r="G9" i="22"/>
  <c r="E9" i="22"/>
  <c r="E10" i="22"/>
  <c r="D15" i="24" l="1"/>
  <c r="D14" i="24"/>
  <c r="D16" i="24"/>
  <c r="F6" i="22" l="1"/>
  <c r="H12" i="22"/>
  <c r="J6" i="22"/>
  <c r="H6" i="22"/>
  <c r="H17" i="22" l="1"/>
  <c r="K12" i="24"/>
  <c r="J6" i="24"/>
  <c r="J17" i="24" s="1"/>
  <c r="D11" i="24" l="1"/>
  <c r="D7" i="24"/>
  <c r="L7" i="24" s="1"/>
  <c r="L11" i="24" l="1"/>
  <c r="D9" i="24"/>
  <c r="L9" i="24" l="1"/>
  <c r="E9" i="24"/>
  <c r="K11" i="22"/>
  <c r="I11" i="22"/>
  <c r="J12" i="22" l="1"/>
  <c r="J17" i="22" s="1"/>
  <c r="K13" i="22"/>
  <c r="K14" i="22"/>
  <c r="I13" i="22"/>
  <c r="F15" i="24" l="1"/>
  <c r="M15" i="24" s="1"/>
  <c r="F12" i="22"/>
  <c r="F17" i="22" s="1"/>
  <c r="I14" i="22"/>
  <c r="I15" i="22"/>
  <c r="E16" i="22" l="1"/>
  <c r="K6" i="24" l="1"/>
  <c r="K17" i="24" s="1"/>
  <c r="E7" i="22" l="1"/>
  <c r="K8" i="22" l="1"/>
  <c r="K9" i="22"/>
  <c r="K10" i="22"/>
  <c r="K15" i="22"/>
  <c r="K16" i="22"/>
  <c r="K7" i="22"/>
  <c r="K12" i="22" l="1"/>
  <c r="K6" i="22"/>
  <c r="I16" i="22"/>
  <c r="I12" i="22" s="1"/>
  <c r="I10" i="22"/>
  <c r="I9" i="22"/>
  <c r="I8" i="22"/>
  <c r="K17" i="22" l="1"/>
  <c r="D6" i="22"/>
  <c r="D12" i="22"/>
  <c r="D17" i="22" l="1"/>
  <c r="E17" i="22" s="1"/>
  <c r="F14" i="24" l="1"/>
  <c r="M14" i="24" s="1"/>
  <c r="F16" i="24"/>
  <c r="M16" i="24" s="1"/>
  <c r="F13" i="24"/>
  <c r="F8" i="24"/>
  <c r="M8" i="24" s="1"/>
  <c r="F9" i="24"/>
  <c r="F10" i="24"/>
  <c r="G10" i="24" s="1"/>
  <c r="F11" i="24"/>
  <c r="F7" i="24"/>
  <c r="C14" i="24"/>
  <c r="E14" i="24" s="1"/>
  <c r="C15" i="24"/>
  <c r="E15" i="24" s="1"/>
  <c r="C16" i="24"/>
  <c r="E16" i="24" s="1"/>
  <c r="C13" i="24"/>
  <c r="C8" i="24"/>
  <c r="C9" i="24"/>
  <c r="C10" i="24"/>
  <c r="C11" i="24"/>
  <c r="C7" i="24"/>
  <c r="L14" i="24"/>
  <c r="L15" i="24"/>
  <c r="D13" i="24"/>
  <c r="D12" i="24" s="1"/>
  <c r="D8" i="24"/>
  <c r="D10" i="24"/>
  <c r="E10" i="24" s="1"/>
  <c r="M9" i="24" l="1"/>
  <c r="G9" i="24"/>
  <c r="E13" i="24"/>
  <c r="D6" i="24"/>
  <c r="D17" i="24" s="1"/>
  <c r="F12" i="24"/>
  <c r="M12" i="24" s="1"/>
  <c r="M13" i="24"/>
  <c r="M7" i="24"/>
  <c r="F6" i="24"/>
  <c r="M6" i="24" s="1"/>
  <c r="G16" i="24"/>
  <c r="G15" i="24"/>
  <c r="G14" i="24"/>
  <c r="C12" i="24"/>
  <c r="G13" i="24"/>
  <c r="E11" i="24"/>
  <c r="G11" i="24"/>
  <c r="G8" i="24"/>
  <c r="E8" i="24"/>
  <c r="G7" i="24"/>
  <c r="E7" i="24"/>
  <c r="L8" i="24"/>
  <c r="M10" i="24"/>
  <c r="L16" i="24"/>
  <c r="L10" i="24"/>
  <c r="I10" i="24" l="1"/>
  <c r="L6" i="24"/>
  <c r="I13" i="24"/>
  <c r="F17" i="24"/>
  <c r="G12" i="24"/>
  <c r="E12" i="24"/>
  <c r="H10" i="24"/>
  <c r="H7" i="24"/>
  <c r="H16" i="24"/>
  <c r="H15" i="24"/>
  <c r="H12" i="24" l="1"/>
  <c r="M11" i="24"/>
  <c r="J12" i="24" l="1"/>
  <c r="L17" i="24" l="1"/>
  <c r="L13" i="24"/>
  <c r="H8" i="24" l="1"/>
  <c r="H9" i="24"/>
  <c r="H14" i="24"/>
  <c r="I16" i="24"/>
  <c r="C6" i="24"/>
  <c r="C17" i="24" s="1"/>
  <c r="E17" i="24" s="1"/>
  <c r="C12" i="22"/>
  <c r="E12" i="22" s="1"/>
  <c r="E13" i="22"/>
  <c r="E11" i="22"/>
  <c r="E8" i="22"/>
  <c r="C6" i="22"/>
  <c r="G11" i="22"/>
  <c r="E15" i="22"/>
  <c r="E14" i="22"/>
  <c r="G16" i="22"/>
  <c r="G15" i="22"/>
  <c r="G14" i="22"/>
  <c r="G13" i="22"/>
  <c r="G8" i="22"/>
  <c r="G7" i="22"/>
  <c r="C17" i="22" l="1"/>
  <c r="G17" i="22" s="1"/>
  <c r="G12" i="22"/>
  <c r="E6" i="24"/>
  <c r="G6" i="24"/>
  <c r="I9" i="24"/>
  <c r="I15" i="24"/>
  <c r="I11" i="24"/>
  <c r="I7" i="24"/>
  <c r="I14" i="24"/>
  <c r="I8" i="24"/>
  <c r="H11" i="24"/>
  <c r="G6" i="22"/>
  <c r="E6" i="22"/>
  <c r="H13" i="24"/>
  <c r="G17" i="24" l="1"/>
  <c r="I6" i="24"/>
  <c r="I12" i="24"/>
  <c r="I7" i="22" l="1"/>
  <c r="I6" i="22"/>
  <c r="I17" i="22" s="1"/>
</calcChain>
</file>

<file path=xl/sharedStrings.xml><?xml version="1.0" encoding="utf-8"?>
<sst xmlns="http://schemas.openxmlformats.org/spreadsheetml/2006/main" count="74" uniqueCount="43">
  <si>
    <t>Cifras en millones de pesos</t>
  </si>
  <si>
    <t>CÓDIGO</t>
  </si>
  <si>
    <t>CONCEPTO</t>
  </si>
  <si>
    <t>APROPIACIÓN VIGENTE</t>
  </si>
  <si>
    <t>A</t>
  </si>
  <si>
    <t>FUNCIONAMIENTO</t>
  </si>
  <si>
    <t>GASTOS DE PERSONAL</t>
  </si>
  <si>
    <t>TRANSFERENCIAS CORRIENTES - FOCAI</t>
  </si>
  <si>
    <t>C</t>
  </si>
  <si>
    <t>INVERSIÓN</t>
  </si>
  <si>
    <t>TOTALES EJECUCIÓN PRESUPUESTAL APC - COLOMBIA</t>
  </si>
  <si>
    <t>PORCENTAJE EJECUCIÓN COMPROMISOS</t>
  </si>
  <si>
    <t>PORCENTAJE EJECUCIÓN OBLIGACIONES</t>
  </si>
  <si>
    <t>EJECUCIÓN COMPROMISOS</t>
  </si>
  <si>
    <t>EJECUCIÓN OBLIGACIONES</t>
  </si>
  <si>
    <t>% Ejec. Compr. Con relación al concepto general</t>
  </si>
  <si>
    <t>% Ejec. Oblig. Con relación al concepto general</t>
  </si>
  <si>
    <t>A-01</t>
  </si>
  <si>
    <t>A-02</t>
  </si>
  <si>
    <t>ADQUISICIÓN DE BIENES Y SERVICIOS</t>
  </si>
  <si>
    <t>A-08</t>
  </si>
  <si>
    <t>GASTOS POR TRIBUTOS, MULTAS, SANCIONES E INTERESES DE MORA</t>
  </si>
  <si>
    <t>A-03-02-02-137</t>
  </si>
  <si>
    <t>TRANSFERENCIAS CORRIENTES - INCAPACIDADES Y LICENCIAS DE MATERNIDAD (NO DE PENSIONES)</t>
  </si>
  <si>
    <t>A-03-04-02-012</t>
  </si>
  <si>
    <t>IMPLEMENTACIÓN DE PROYECTOS DE COOPERACIÓN INTERNACIONAL NO REEMBOLSABLE CON APORTE DE RECURSOS DE CONTRAPARTIDA  NACIONAL</t>
  </si>
  <si>
    <t>C-0208-1000-7</t>
  </si>
  <si>
    <t>C-0208-1000-9</t>
  </si>
  <si>
    <t>ADMINISTRACIÓN , EJECUCIÓN Y SEGUIMIENTO DE RECURSOS DE COOPERACIÓN INTERNACIONAL A NIVEL  NACIONAL</t>
  </si>
  <si>
    <t>C-0208-1000-10</t>
  </si>
  <si>
    <t>FORTALECIMIENTO DE LAS CAPACIDADES TECNOLÓGICAS DE LA INFORMACIÓN EN APC-COLOMBIA   NACIONAL</t>
  </si>
  <si>
    <t>Metas Compromisos</t>
  </si>
  <si>
    <t>Metas Obligaciones</t>
  </si>
  <si>
    <t>Diferencia Compromisos</t>
  </si>
  <si>
    <t>Diferencia Obligaciones</t>
  </si>
  <si>
    <t>ADMINISTRACIÓN, EJECUCIÓN Y SEGUIMIENTO DE RECURSOS DE COOPERACIÓN INTERNACIONAL A NIVEL NACIONAL</t>
  </si>
  <si>
    <t>SE CAMBIAN ESTOS</t>
  </si>
  <si>
    <t>OBLI</t>
  </si>
  <si>
    <t>ESTAN valores SE CAMBIAN MES A MES con las metas</t>
  </si>
  <si>
    <t>C-0208-1000-11</t>
  </si>
  <si>
    <t>CONSOLIDACIÓN DEL SISTEMA NACIONAL DE COOPERACIÓN INTERNACIONAL A NIVEL  NACIONAL</t>
  </si>
  <si>
    <t>cuadro info informe</t>
  </si>
  <si>
    <t>INFORMACIÓN PRESUPUESTAL APC-COLOMBIA A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</si>
</sst>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€_-;\-* #,##0.00\ _€_-;_-* &quot;-&quot;??\ _€_-;_-@_-"/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"/>
    <numFmt numFmtId="167" formatCode="0.0%"/>
    <numFmt numFmtId="168" formatCode="0.0000"/>
    <numFmt numFmtId="169" formatCode="0.00000"/>
    <numFmt numFmtId="170" formatCode="_-* #,##0_-;\-* #,##0_-;_-* &quot;-&quot;??_-;_-@_-"/>
  </numFmts>
  <fonts count="15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Font="1"/>
    <xf numFmtId="0" fontId="0" fillId="0" borderId="0" xfId="0" applyFont="1" applyFill="1"/>
    <xf numFmtId="0" fontId="6" fillId="0" borderId="0" xfId="0" applyFont="1" applyFill="1"/>
    <xf numFmtId="166" fontId="1" fillId="0" borderId="0" xfId="0" applyNumberFormat="1" applyFont="1" applyFill="1" applyBorder="1" applyAlignment="1">
      <alignment horizontal="right" vertical="center" wrapText="1"/>
    </xf>
    <xf numFmtId="167" fontId="1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Font="1"/>
    <xf numFmtId="0" fontId="2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 readingOrder="1"/>
      <protection locked="0"/>
    </xf>
    <xf numFmtId="0" fontId="0" fillId="0" borderId="1" xfId="0" applyFont="1" applyFill="1" applyBorder="1" applyAlignment="1" applyProtection="1">
      <alignment vertical="center" wrapText="1" readingOrder="1"/>
      <protection locked="0"/>
    </xf>
    <xf numFmtId="166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0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1" xfId="0" applyNumberFormat="1" applyFont="1" applyFill="1" applyBorder="1" applyAlignment="1">
      <alignment horizontal="center" vertical="center" wrapText="1" readingOrder="1"/>
    </xf>
    <xf numFmtId="10" fontId="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1" fillId="3" borderId="1" xfId="0" applyNumberFormat="1" applyFont="1" applyFill="1" applyBorder="1" applyAlignment="1">
      <alignment horizontal="center" vertical="center" wrapText="1" readingOrder="1"/>
    </xf>
    <xf numFmtId="166" fontId="5" fillId="4" borderId="1" xfId="0" applyNumberFormat="1" applyFont="1" applyFill="1" applyBorder="1" applyAlignment="1">
      <alignment horizontal="center" vertical="center" wrapText="1" readingOrder="1"/>
    </xf>
    <xf numFmtId="10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3" fontId="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0" xfId="0" applyFont="1"/>
    <xf numFmtId="0" fontId="0" fillId="0" borderId="0" xfId="0" applyFont="1" applyAlignment="1">
      <alignment horizontal="center" vertical="center"/>
    </xf>
    <xf numFmtId="10" fontId="0" fillId="0" borderId="0" xfId="4" applyNumberFormat="1" applyFont="1" applyAlignment="1">
      <alignment horizontal="center" vertical="center"/>
    </xf>
    <xf numFmtId="168" fontId="0" fillId="0" borderId="0" xfId="0" applyNumberFormat="1" applyFont="1"/>
    <xf numFmtId="1" fontId="0" fillId="0" borderId="0" xfId="0" applyNumberFormat="1" applyFont="1"/>
    <xf numFmtId="2" fontId="0" fillId="0" borderId="0" xfId="0" applyNumberFormat="1" applyFont="1"/>
    <xf numFmtId="1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1" fillId="0" borderId="0" xfId="4" applyNumberFormat="1" applyFont="1" applyFill="1" applyBorder="1" applyAlignment="1">
      <alignment horizontal="right" vertical="center" wrapText="1"/>
    </xf>
    <xf numFmtId="10" fontId="1" fillId="0" borderId="0" xfId="4" applyNumberFormat="1" applyFont="1" applyFill="1" applyBorder="1" applyAlignment="1">
      <alignment horizontal="center" vertical="center" wrapText="1"/>
    </xf>
    <xf numFmtId="10" fontId="1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6" fontId="1" fillId="0" borderId="0" xfId="0" applyNumberFormat="1" applyFont="1" applyFill="1"/>
    <xf numFmtId="166" fontId="5" fillId="0" borderId="0" xfId="0" applyNumberFormat="1" applyFont="1" applyFill="1"/>
    <xf numFmtId="4" fontId="0" fillId="0" borderId="1" xfId="0" applyNumberFormat="1" applyFont="1" applyFill="1" applyBorder="1" applyAlignment="1">
      <alignment horizontal="center" vertical="center" wrapText="1" readingOrder="1"/>
    </xf>
    <xf numFmtId="3" fontId="0" fillId="0" borderId="1" xfId="0" applyNumberFormat="1" applyFont="1" applyFill="1" applyBorder="1" applyAlignment="1">
      <alignment horizontal="center" vertical="center" wrapText="1" readingOrder="1"/>
    </xf>
    <xf numFmtId="170" fontId="0" fillId="0" borderId="0" xfId="5" applyNumberFormat="1" applyFont="1"/>
    <xf numFmtId="170" fontId="6" fillId="0" borderId="0" xfId="5" applyNumberFormat="1" applyFont="1" applyFill="1"/>
    <xf numFmtId="170" fontId="2" fillId="0" borderId="0" xfId="5" applyNumberFormat="1" applyFont="1"/>
    <xf numFmtId="170" fontId="0" fillId="0" borderId="3" xfId="5" applyNumberFormat="1" applyFont="1" applyBorder="1"/>
    <xf numFmtId="170" fontId="0" fillId="0" borderId="5" xfId="5" applyNumberFormat="1" applyFont="1" applyBorder="1"/>
    <xf numFmtId="170" fontId="0" fillId="0" borderId="5" xfId="5" applyNumberFormat="1" applyFont="1" applyFill="1" applyBorder="1"/>
    <xf numFmtId="0" fontId="12" fillId="0" borderId="4" xfId="0" applyFont="1" applyBorder="1"/>
    <xf numFmtId="0" fontId="12" fillId="0" borderId="6" xfId="0" applyFont="1" applyBorder="1"/>
    <xf numFmtId="169" fontId="12" fillId="0" borderId="4" xfId="0" applyNumberFormat="1" applyFont="1" applyBorder="1"/>
    <xf numFmtId="10" fontId="12" fillId="5" borderId="11" xfId="4" applyNumberFormat="1" applyFont="1" applyFill="1" applyBorder="1"/>
    <xf numFmtId="10" fontId="0" fillId="0" borderId="0" xfId="4" applyNumberFormat="1" applyFont="1" applyFill="1"/>
    <xf numFmtId="0" fontId="0" fillId="3" borderId="0" xfId="0" applyFont="1" applyFill="1"/>
    <xf numFmtId="10" fontId="0" fillId="5" borderId="13" xfId="4" applyNumberFormat="1" applyFont="1" applyFill="1" applyBorder="1"/>
    <xf numFmtId="10" fontId="0" fillId="5" borderId="2" xfId="4" applyNumberFormat="1" applyFont="1" applyFill="1" applyBorder="1"/>
    <xf numFmtId="10" fontId="0" fillId="5" borderId="14" xfId="4" applyNumberFormat="1" applyFont="1" applyFill="1" applyBorder="1"/>
    <xf numFmtId="166" fontId="12" fillId="0" borderId="18" xfId="5" applyNumberFormat="1" applyFont="1" applyBorder="1"/>
    <xf numFmtId="166" fontId="12" fillId="0" borderId="19" xfId="5" applyNumberFormat="1" applyFont="1" applyBorder="1"/>
    <xf numFmtId="10" fontId="0" fillId="5" borderId="20" xfId="4" applyNumberFormat="1" applyFont="1" applyFill="1" applyBorder="1"/>
    <xf numFmtId="166" fontId="12" fillId="0" borderId="22" xfId="5" applyNumberFormat="1" applyFont="1" applyBorder="1"/>
    <xf numFmtId="166" fontId="12" fillId="0" borderId="23" xfId="5" applyNumberFormat="1" applyFont="1" applyBorder="1"/>
    <xf numFmtId="166" fontId="12" fillId="0" borderId="10" xfId="0" applyNumberFormat="1" applyFont="1" applyBorder="1"/>
    <xf numFmtId="166" fontId="12" fillId="0" borderId="11" xfId="0" applyNumberFormat="1" applyFont="1" applyBorder="1"/>
    <xf numFmtId="166" fontId="0" fillId="0" borderId="15" xfId="0" applyNumberFormat="1" applyFont="1" applyBorder="1"/>
    <xf numFmtId="166" fontId="0" fillId="0" borderId="9" xfId="0" applyNumberFormat="1" applyFont="1" applyBorder="1"/>
    <xf numFmtId="166" fontId="0" fillId="0" borderId="16" xfId="0" applyNumberFormat="1" applyFont="1" applyBorder="1"/>
    <xf numFmtId="166" fontId="0" fillId="0" borderId="6" xfId="0" applyNumberFormat="1" applyFont="1" applyBorder="1"/>
    <xf numFmtId="166" fontId="0" fillId="0" borderId="21" xfId="0" applyNumberFormat="1" applyFont="1" applyBorder="1"/>
    <xf numFmtId="166" fontId="0" fillId="0" borderId="12" xfId="0" applyNumberFormat="1" applyFont="1" applyBorder="1"/>
    <xf numFmtId="166" fontId="0" fillId="0" borderId="17" xfId="0" applyNumberFormat="1" applyFont="1" applyBorder="1"/>
    <xf numFmtId="166" fontId="0" fillId="0" borderId="8" xfId="0" applyNumberFormat="1" applyFont="1" applyBorder="1"/>
    <xf numFmtId="166" fontId="12" fillId="0" borderId="0" xfId="0" applyNumberFormat="1" applyFont="1"/>
    <xf numFmtId="166" fontId="0" fillId="8" borderId="0" xfId="0" applyNumberFormat="1" applyFont="1" applyFill="1"/>
    <xf numFmtId="165" fontId="0" fillId="8" borderId="5" xfId="6" applyFont="1" applyFill="1" applyBorder="1"/>
    <xf numFmtId="170" fontId="0" fillId="8" borderId="0" xfId="5" applyNumberFormat="1" applyFont="1" applyFill="1"/>
    <xf numFmtId="170" fontId="0" fillId="8" borderId="5" xfId="5" applyNumberFormat="1" applyFont="1" applyFill="1" applyBorder="1"/>
    <xf numFmtId="166" fontId="13" fillId="3" borderId="3" xfId="5" applyNumberFormat="1" applyFont="1" applyFill="1" applyBorder="1"/>
    <xf numFmtId="166" fontId="13" fillId="3" borderId="4" xfId="5" applyNumberFormat="1" applyFont="1" applyFill="1" applyBorder="1"/>
    <xf numFmtId="166" fontId="13" fillId="3" borderId="5" xfId="5" applyNumberFormat="1" applyFont="1" applyFill="1" applyBorder="1"/>
    <xf numFmtId="166" fontId="13" fillId="3" borderId="6" xfId="5" applyNumberFormat="1" applyFont="1" applyFill="1" applyBorder="1"/>
    <xf numFmtId="166" fontId="13" fillId="3" borderId="7" xfId="5" applyNumberFormat="1" applyFont="1" applyFill="1" applyBorder="1"/>
    <xf numFmtId="166" fontId="13" fillId="3" borderId="8" xfId="5" applyNumberFormat="1" applyFont="1" applyFill="1" applyBorder="1"/>
    <xf numFmtId="165" fontId="0" fillId="0" borderId="0" xfId="6" applyFont="1"/>
    <xf numFmtId="10" fontId="12" fillId="6" borderId="24" xfId="4" applyNumberFormat="1" applyFont="1" applyFill="1" applyBorder="1"/>
    <xf numFmtId="10" fontId="0" fillId="6" borderId="15" xfId="4" applyNumberFormat="1" applyFont="1" applyFill="1" applyBorder="1"/>
    <xf numFmtId="10" fontId="0" fillId="6" borderId="16" xfId="4" applyNumberFormat="1" applyFont="1" applyFill="1" applyBorder="1"/>
    <xf numFmtId="10" fontId="0" fillId="6" borderId="21" xfId="4" applyNumberFormat="1" applyFont="1" applyFill="1" applyBorder="1"/>
    <xf numFmtId="10" fontId="0" fillId="6" borderId="17" xfId="4" applyNumberFormat="1" applyFont="1" applyFill="1" applyBorder="1"/>
    <xf numFmtId="0" fontId="7" fillId="0" borderId="28" xfId="3" applyFont="1" applyBorder="1"/>
    <xf numFmtId="0" fontId="0" fillId="0" borderId="0" xfId="0" applyFont="1" applyBorder="1"/>
    <xf numFmtId="166" fontId="0" fillId="0" borderId="0" xfId="0" applyNumberFormat="1" applyFont="1" applyBorder="1"/>
    <xf numFmtId="0" fontId="0" fillId="0" borderId="29" xfId="0" applyFont="1" applyBorder="1"/>
    <xf numFmtId="0" fontId="8" fillId="2" borderId="5" xfId="0" applyFont="1" applyFill="1" applyBorder="1" applyAlignment="1" applyProtection="1">
      <alignment vertical="center" wrapText="1" readingOrder="1"/>
      <protection locked="0"/>
    </xf>
    <xf numFmtId="3" fontId="8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5" xfId="0" applyFont="1" applyFill="1" applyBorder="1" applyAlignment="1" applyProtection="1">
      <alignment horizontal="left" vertical="center" wrapText="1" readingOrder="1"/>
      <protection locked="0"/>
    </xf>
    <xf numFmtId="10" fontId="1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5" xfId="0" applyFont="1" applyFill="1" applyBorder="1" applyAlignment="1">
      <alignment horizontal="left" vertical="center" wrapText="1" indent="1"/>
    </xf>
    <xf numFmtId="10" fontId="0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4" borderId="30" xfId="0" applyNumberFormat="1" applyFont="1" applyFill="1" applyBorder="1" applyAlignment="1">
      <alignment horizontal="center" vertical="center" wrapText="1" readingOrder="1"/>
    </xf>
    <xf numFmtId="10" fontId="5" fillId="4" borderId="30" xfId="0" applyNumberFormat="1" applyFont="1" applyFill="1" applyBorder="1" applyAlignment="1" applyProtection="1">
      <alignment horizontal="center" vertical="center" wrapText="1" readingOrder="1"/>
      <protection locked="0"/>
    </xf>
    <xf numFmtId="10" fontId="5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31" xfId="0" applyNumberFormat="1" applyFont="1" applyFill="1" applyBorder="1" applyAlignment="1">
      <alignment horizontal="center" vertical="center" wrapText="1" readingOrder="1"/>
    </xf>
    <xf numFmtId="164" fontId="0" fillId="0" borderId="16" xfId="5" applyFont="1" applyBorder="1"/>
    <xf numFmtId="165" fontId="0" fillId="8" borderId="16" xfId="6" applyFont="1" applyFill="1" applyBorder="1"/>
    <xf numFmtId="164" fontId="0" fillId="0" borderId="16" xfId="5" applyFont="1" applyFill="1" applyBorder="1"/>
    <xf numFmtId="164" fontId="0" fillId="8" borderId="16" xfId="5" applyFont="1" applyFill="1" applyBorder="1"/>
    <xf numFmtId="10" fontId="5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166" fontId="1" fillId="0" borderId="33" xfId="0" applyNumberFormat="1" applyFont="1" applyFill="1" applyBorder="1" applyAlignment="1">
      <alignment horizontal="right" vertical="center" wrapText="1"/>
    </xf>
    <xf numFmtId="167" fontId="1" fillId="0" borderId="33" xfId="0" applyNumberFormat="1" applyFont="1" applyFill="1" applyBorder="1" applyAlignment="1" applyProtection="1">
      <alignment horizontal="right" vertical="center" wrapText="1" readingOrder="1"/>
      <protection locked="0"/>
    </xf>
    <xf numFmtId="167" fontId="1" fillId="0" borderId="34" xfId="0" applyNumberFormat="1" applyFont="1" applyFill="1" applyBorder="1" applyAlignment="1" applyProtection="1">
      <alignment horizontal="right" vertical="center" wrapText="1" readingOrder="1"/>
      <protection locked="0"/>
    </xf>
    <xf numFmtId="164" fontId="3" fillId="9" borderId="16" xfId="5" applyFont="1" applyFill="1" applyBorder="1"/>
    <xf numFmtId="164" fontId="1" fillId="0" borderId="0" xfId="5" applyFont="1" applyFill="1" applyBorder="1" applyAlignment="1">
      <alignment horizontal="center" vertical="center" wrapText="1"/>
    </xf>
    <xf numFmtId="164" fontId="2" fillId="0" borderId="0" xfId="5" applyFont="1" applyFill="1"/>
    <xf numFmtId="43" fontId="0" fillId="0" borderId="0" xfId="0" applyNumberFormat="1" applyFont="1"/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25" xfId="3" applyFont="1" applyBorder="1" applyAlignment="1">
      <alignment horizontal="center" vertical="center" wrapText="1"/>
    </xf>
    <xf numFmtId="0" fontId="7" fillId="0" borderId="26" xfId="3" applyFont="1" applyBorder="1" applyAlignment="1">
      <alignment horizontal="center" vertical="center" wrapText="1"/>
    </xf>
    <xf numFmtId="0" fontId="7" fillId="0" borderId="27" xfId="3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/>
    </xf>
  </cellXfs>
  <cellStyles count="7">
    <cellStyle name="Millares" xfId="5" builtinId="3"/>
    <cellStyle name="Millares 2" xfId="1"/>
    <cellStyle name="Moneda" xfId="6" builtinId="4"/>
    <cellStyle name="Normal" xfId="0" builtinId="0"/>
    <cellStyle name="Normal 16" xfId="2"/>
    <cellStyle name="Normal 2" xfId="3"/>
    <cellStyle name="Porcentaje" xfId="4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3995208</xdr:colOff>
      <xdr:row>1</xdr:row>
      <xdr:rowOff>304203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23958" cy="820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3048000</xdr:colOff>
      <xdr:row>1</xdr:row>
      <xdr:rowOff>335928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07417" cy="674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zoomScale="90" zoomScaleNormal="90" workbookViewId="0">
      <selection activeCell="M7" sqref="M7"/>
    </sheetView>
  </sheetViews>
  <sheetFormatPr baseColWidth="10" defaultColWidth="10.85546875" defaultRowHeight="12.75" x14ac:dyDescent="0.2"/>
  <cols>
    <col min="1" max="1" width="18.85546875" style="1" customWidth="1"/>
    <col min="2" max="2" width="68.7109375" style="1" customWidth="1"/>
    <col min="3" max="3" width="20.42578125" style="1" customWidth="1"/>
    <col min="4" max="4" width="24.140625" style="1" customWidth="1"/>
    <col min="5" max="6" width="20.42578125" style="1" customWidth="1"/>
    <col min="7" max="7" width="19.140625" style="1" customWidth="1"/>
    <col min="8" max="8" width="20.5703125" style="1" hidden="1" customWidth="1"/>
    <col min="9" max="9" width="16.42578125" style="1" hidden="1" customWidth="1"/>
    <col min="10" max="10" width="19.28515625" style="37" hidden="1" customWidth="1"/>
    <col min="11" max="11" width="13.42578125" style="1" hidden="1" customWidth="1"/>
    <col min="12" max="12" width="10.85546875" style="1" customWidth="1"/>
    <col min="13" max="13" width="20.7109375" style="1" bestFit="1" customWidth="1"/>
    <col min="14" max="14" width="13.85546875" style="1" bestFit="1" customWidth="1"/>
    <col min="15" max="16384" width="10.85546875" style="1"/>
  </cols>
  <sheetData>
    <row r="1" spans="1:14" ht="41.1" customHeight="1" x14ac:dyDescent="0.2">
      <c r="A1"/>
    </row>
    <row r="2" spans="1:14" ht="41.1" customHeight="1" thickBot="1" x14ac:dyDescent="0.25"/>
    <row r="3" spans="1:14" ht="15.75" customHeight="1" x14ac:dyDescent="0.2">
      <c r="A3" s="114" t="s">
        <v>42</v>
      </c>
      <c r="B3" s="115"/>
      <c r="C3" s="115"/>
      <c r="D3" s="115"/>
      <c r="E3" s="115"/>
      <c r="F3" s="115"/>
      <c r="G3" s="116"/>
    </row>
    <row r="4" spans="1:14" ht="15.75" x14ac:dyDescent="0.25">
      <c r="A4" s="84" t="s">
        <v>0</v>
      </c>
      <c r="B4" s="85"/>
      <c r="C4" s="86"/>
      <c r="D4" s="85"/>
      <c r="E4" s="85"/>
      <c r="F4" s="85"/>
      <c r="G4" s="87"/>
    </row>
    <row r="5" spans="1:14" s="20" customFormat="1" ht="63" customHeight="1" x14ac:dyDescent="0.2">
      <c r="A5" s="88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89" t="s">
        <v>12</v>
      </c>
      <c r="H5" s="1" t="s">
        <v>36</v>
      </c>
      <c r="J5" s="37" t="s">
        <v>37</v>
      </c>
    </row>
    <row r="6" spans="1:14" ht="30" customHeight="1" thickBot="1" x14ac:dyDescent="0.25">
      <c r="A6" s="90" t="s">
        <v>4</v>
      </c>
      <c r="B6" s="9" t="s">
        <v>5</v>
      </c>
      <c r="C6" s="11">
        <f>SUM(C7:C11)</f>
        <v>28695</v>
      </c>
      <c r="D6" s="11">
        <f>SUM(D7:D11)</f>
        <v>4522.5730943900007</v>
      </c>
      <c r="E6" s="12">
        <f>IF(C6=0,"",D6/C6)</f>
        <v>0.15760840196515075</v>
      </c>
      <c r="F6" s="11">
        <f>SUM(F7:F11)</f>
        <v>3816.9667841200003</v>
      </c>
      <c r="G6" s="91">
        <f>IF(C6=0,"",F6/C6)</f>
        <v>0.13301853229203695</v>
      </c>
      <c r="H6" s="68">
        <f>SUM(H7:H11)</f>
        <v>4522573094.3900003</v>
      </c>
      <c r="I6" s="68">
        <f>SUM(I7:I10)</f>
        <v>4522.5730943900007</v>
      </c>
      <c r="J6" s="70">
        <f>SUM(J7:J11)</f>
        <v>3816966784.1199999</v>
      </c>
      <c r="K6" s="70">
        <f>SUM(K7:K10)</f>
        <v>3816.9667841200003</v>
      </c>
    </row>
    <row r="7" spans="1:14" ht="30" customHeight="1" x14ac:dyDescent="0.2">
      <c r="A7" s="92" t="s">
        <v>17</v>
      </c>
      <c r="B7" s="10" t="s">
        <v>6</v>
      </c>
      <c r="C7" s="13">
        <v>10076</v>
      </c>
      <c r="D7" s="35">
        <v>2117.2187079999999</v>
      </c>
      <c r="E7" s="14">
        <f>IF(C7=0,"",D7/C7)</f>
        <v>0.2101249213973799</v>
      </c>
      <c r="F7" s="35">
        <v>2117.2187079999999</v>
      </c>
      <c r="G7" s="93">
        <f>IF(C7=0,"",F7/C7)</f>
        <v>0.2101249213973799</v>
      </c>
      <c r="H7" s="97">
        <v>2117218708</v>
      </c>
      <c r="I7" s="43">
        <f>+H7/1000000</f>
        <v>2117.2187079999999</v>
      </c>
      <c r="J7" s="40">
        <v>2117218708</v>
      </c>
      <c r="K7" s="45">
        <f>+J7/1000000</f>
        <v>2117.2187079999999</v>
      </c>
    </row>
    <row r="8" spans="1:14" ht="30" customHeight="1" x14ac:dyDescent="0.2">
      <c r="A8" s="92" t="s">
        <v>18</v>
      </c>
      <c r="B8" s="10" t="s">
        <v>19</v>
      </c>
      <c r="C8" s="13">
        <v>3900</v>
      </c>
      <c r="D8" s="13">
        <v>1298.1004973900001</v>
      </c>
      <c r="E8" s="14">
        <f>IF(C8=0,"",D8/C8)</f>
        <v>0.3328462813820513</v>
      </c>
      <c r="F8" s="13">
        <v>658.06428012000003</v>
      </c>
      <c r="G8" s="93">
        <f t="shared" ref="G8:G16" si="0">IF(C8=0,"",F8/C8)</f>
        <v>0.1687344308</v>
      </c>
      <c r="H8" s="108">
        <v>1298100497.3900001</v>
      </c>
      <c r="I8" s="44">
        <f>+H8/1000000</f>
        <v>1298.1004973900001</v>
      </c>
      <c r="J8" s="41">
        <v>658064280.12</v>
      </c>
      <c r="K8" s="44">
        <f t="shared" ref="K8:K16" si="1">+J8/1000000</f>
        <v>658.06428012000003</v>
      </c>
      <c r="M8" s="110"/>
      <c r="N8" s="111"/>
    </row>
    <row r="9" spans="1:14" ht="30" customHeight="1" x14ac:dyDescent="0.2">
      <c r="A9" s="92" t="s">
        <v>22</v>
      </c>
      <c r="B9" s="10" t="s">
        <v>7</v>
      </c>
      <c r="C9" s="13">
        <v>14582</v>
      </c>
      <c r="D9" s="35">
        <v>1100.7008499999999</v>
      </c>
      <c r="E9" s="14">
        <f>IF(C9=0,"",D9/($C$9+$C$10))</f>
        <v>7.5205032112599074E-2</v>
      </c>
      <c r="F9" s="13">
        <v>1037.10085</v>
      </c>
      <c r="G9" s="93">
        <f>IF(C9=0,"",F9/($C$9+$C$10))</f>
        <v>7.0859582536212079E-2</v>
      </c>
      <c r="H9" s="98">
        <v>1100700850</v>
      </c>
      <c r="I9" s="44">
        <f>+H9/1000000</f>
        <v>1100.7008499999999</v>
      </c>
      <c r="J9" s="41">
        <v>1037100850</v>
      </c>
      <c r="K9" s="44">
        <f t="shared" si="1"/>
        <v>1037.10085</v>
      </c>
    </row>
    <row r="10" spans="1:14" ht="30" customHeight="1" x14ac:dyDescent="0.2">
      <c r="A10" s="92" t="s">
        <v>24</v>
      </c>
      <c r="B10" s="10" t="s">
        <v>23</v>
      </c>
      <c r="C10" s="13">
        <v>54</v>
      </c>
      <c r="D10" s="13">
        <v>6.5530390000000001</v>
      </c>
      <c r="E10" s="14">
        <f>IF(C10=0,"",D10/($C$9+$C$10))</f>
        <v>4.4773428532385897E-4</v>
      </c>
      <c r="F10" s="13">
        <v>4.5829459999999997</v>
      </c>
      <c r="G10" s="93">
        <f>IF(C10=0,"",F10/($C$9+$C$10))</f>
        <v>3.1312831374692539E-4</v>
      </c>
      <c r="H10" s="98">
        <v>6553039</v>
      </c>
      <c r="I10" s="44">
        <f>+H10/1000000</f>
        <v>6.5530390000000001</v>
      </c>
      <c r="J10" s="41">
        <v>4582946</v>
      </c>
      <c r="K10" s="44">
        <f t="shared" si="1"/>
        <v>4.5829459999999997</v>
      </c>
    </row>
    <row r="11" spans="1:14" ht="30" customHeight="1" x14ac:dyDescent="0.2">
      <c r="A11" s="92" t="s">
        <v>20</v>
      </c>
      <c r="B11" s="10" t="s">
        <v>21</v>
      </c>
      <c r="C11" s="13">
        <v>83</v>
      </c>
      <c r="D11" s="36">
        <v>0</v>
      </c>
      <c r="E11" s="14">
        <f>IF(C11=0,"",D11/(C11+C9))</f>
        <v>0</v>
      </c>
      <c r="F11" s="13">
        <v>0</v>
      </c>
      <c r="G11" s="93">
        <f>IF(C11=0,"",F11/(C11+C9))</f>
        <v>0</v>
      </c>
      <c r="H11" s="98"/>
      <c r="I11" s="44">
        <f>+H11/1000000</f>
        <v>0</v>
      </c>
      <c r="J11" s="41"/>
      <c r="K11" s="44">
        <f t="shared" si="1"/>
        <v>0</v>
      </c>
    </row>
    <row r="12" spans="1:14" ht="30" customHeight="1" x14ac:dyDescent="0.2">
      <c r="A12" s="90" t="s">
        <v>8</v>
      </c>
      <c r="B12" s="9" t="s">
        <v>9</v>
      </c>
      <c r="C12" s="15">
        <f>SUM(C13:C16)</f>
        <v>75757.538904999994</v>
      </c>
      <c r="D12" s="15">
        <f>SUM(D13:D16)</f>
        <v>5605.9408619999995</v>
      </c>
      <c r="E12" s="12">
        <f>IF(C12=0,"",D12/C12)</f>
        <v>7.3998455375244604E-2</v>
      </c>
      <c r="F12" s="15">
        <f>SUM(F13:F16)</f>
        <v>1324.5150964699999</v>
      </c>
      <c r="G12" s="91">
        <f>IF(C12=0,"",F12/C12)</f>
        <v>1.7483607778374939E-2</v>
      </c>
      <c r="H12" s="99">
        <f>SUM(H13:H16)</f>
        <v>5605940862</v>
      </c>
      <c r="I12" s="68">
        <f>SUM(I13:I16)</f>
        <v>5605.9408619999995</v>
      </c>
      <c r="J12" s="69">
        <f t="shared" ref="J12:K12" si="2">SUM(J13:J16)</f>
        <v>1324515096.47</v>
      </c>
      <c r="K12" s="68">
        <f t="shared" si="2"/>
        <v>1324.5150964699999</v>
      </c>
    </row>
    <row r="13" spans="1:14" s="2" customFormat="1" ht="45.75" customHeight="1" x14ac:dyDescent="0.2">
      <c r="A13" s="92" t="s">
        <v>26</v>
      </c>
      <c r="B13" s="10" t="s">
        <v>25</v>
      </c>
      <c r="C13" s="13">
        <v>3000</v>
      </c>
      <c r="D13" s="13">
        <v>0</v>
      </c>
      <c r="E13" s="14">
        <f>IF(C13=0,"",D13/C13)</f>
        <v>0</v>
      </c>
      <c r="F13" s="13">
        <v>0</v>
      </c>
      <c r="G13" s="93">
        <f t="shared" si="0"/>
        <v>0</v>
      </c>
      <c r="H13" s="98">
        <v>0</v>
      </c>
      <c r="I13" s="44">
        <f>+H13/1000000</f>
        <v>0</v>
      </c>
      <c r="J13" s="41"/>
      <c r="K13" s="44">
        <f>+J13/1000000</f>
        <v>0</v>
      </c>
    </row>
    <row r="14" spans="1:14" ht="45.75" customHeight="1" x14ac:dyDescent="0.2">
      <c r="A14" s="92" t="s">
        <v>27</v>
      </c>
      <c r="B14" s="10" t="s">
        <v>28</v>
      </c>
      <c r="C14" s="13">
        <v>71307.538904999994</v>
      </c>
      <c r="D14" s="13">
        <v>5505.2108619999999</v>
      </c>
      <c r="E14" s="14">
        <f t="shared" ref="E14:E15" si="3">IF(C14=0,"",D14/C14)</f>
        <v>7.7203770408264386E-2</v>
      </c>
      <c r="F14" s="13">
        <v>1301.18509647</v>
      </c>
      <c r="G14" s="93">
        <f t="shared" si="0"/>
        <v>1.8247510942756187E-2</v>
      </c>
      <c r="H14" s="98">
        <v>5505210862</v>
      </c>
      <c r="I14" s="44">
        <f>+H14/1000000</f>
        <v>5505.2108619999999</v>
      </c>
      <c r="J14" s="41">
        <v>1301185096.47</v>
      </c>
      <c r="K14" s="44">
        <f>+J14/1000000</f>
        <v>1301.18509647</v>
      </c>
    </row>
    <row r="15" spans="1:14" s="2" customFormat="1" ht="45.75" customHeight="1" x14ac:dyDescent="0.2">
      <c r="A15" s="92" t="s">
        <v>29</v>
      </c>
      <c r="B15" s="10" t="s">
        <v>30</v>
      </c>
      <c r="C15" s="13">
        <v>450</v>
      </c>
      <c r="D15" s="13">
        <v>0</v>
      </c>
      <c r="E15" s="14">
        <f t="shared" si="3"/>
        <v>0</v>
      </c>
      <c r="F15" s="13">
        <v>0</v>
      </c>
      <c r="G15" s="93">
        <f t="shared" si="0"/>
        <v>0</v>
      </c>
      <c r="H15" s="100"/>
      <c r="I15" s="44">
        <f t="shared" ref="I15:I16" si="4">+H15/1000000</f>
        <v>0</v>
      </c>
      <c r="J15" s="42"/>
      <c r="K15" s="44">
        <f t="shared" si="1"/>
        <v>0</v>
      </c>
      <c r="L15" s="47"/>
    </row>
    <row r="16" spans="1:14" s="2" customFormat="1" ht="45.75" customHeight="1" x14ac:dyDescent="0.2">
      <c r="A16" s="92" t="s">
        <v>39</v>
      </c>
      <c r="B16" s="10" t="s">
        <v>40</v>
      </c>
      <c r="C16" s="13">
        <v>1000</v>
      </c>
      <c r="D16" s="13">
        <v>100.73</v>
      </c>
      <c r="E16" s="14">
        <f>IF(C16=0,"",D16/C16)</f>
        <v>0.10073</v>
      </c>
      <c r="F16" s="13">
        <v>23.33</v>
      </c>
      <c r="G16" s="93">
        <f t="shared" si="0"/>
        <v>2.3329999999999997E-2</v>
      </c>
      <c r="H16" s="100">
        <v>100730000</v>
      </c>
      <c r="I16" s="44">
        <f t="shared" si="4"/>
        <v>100.73</v>
      </c>
      <c r="J16" s="42">
        <v>23330000</v>
      </c>
      <c r="K16" s="44">
        <f t="shared" si="1"/>
        <v>23.33</v>
      </c>
    </row>
    <row r="17" spans="1:11" s="3" customFormat="1" ht="33" customHeight="1" x14ac:dyDescent="0.2">
      <c r="A17" s="112" t="s">
        <v>10</v>
      </c>
      <c r="B17" s="113"/>
      <c r="C17" s="16">
        <f>C6+C12</f>
        <v>104452.53890499999</v>
      </c>
      <c r="D17" s="16">
        <f>D6+D12</f>
        <v>10128.513956390001</v>
      </c>
      <c r="E17" s="17">
        <f>IF(C17=0,"",D17/C17)</f>
        <v>9.6967618619609869E-2</v>
      </c>
      <c r="F17" s="16">
        <f>F6+F12</f>
        <v>5141.4818805900004</v>
      </c>
      <c r="G17" s="102">
        <f>IF(C17=0,"",F17/C17)</f>
        <v>4.9223139374967216E-2</v>
      </c>
      <c r="H17" s="101">
        <f>+H12+H6</f>
        <v>10128513956.389999</v>
      </c>
      <c r="I17" s="68">
        <f>+I6+I12</f>
        <v>10128.513956390001</v>
      </c>
      <c r="J17" s="71">
        <f>+J6+J12</f>
        <v>5141481880.5900002</v>
      </c>
      <c r="K17" s="68">
        <f>+K6+K12</f>
        <v>5141.4818805900004</v>
      </c>
    </row>
    <row r="18" spans="1:11" s="3" customFormat="1" ht="16.5" thickBot="1" x14ac:dyDescent="0.25">
      <c r="A18" s="103"/>
      <c r="B18" s="104"/>
      <c r="C18" s="105"/>
      <c r="D18" s="105"/>
      <c r="E18" s="106"/>
      <c r="F18" s="105"/>
      <c r="G18" s="107"/>
      <c r="H18" s="7"/>
      <c r="I18" s="7"/>
      <c r="J18" s="38"/>
    </row>
    <row r="19" spans="1:11" s="3" customFormat="1" ht="17.25" customHeight="1" x14ac:dyDescent="0.2">
      <c r="A19" s="8"/>
      <c r="B19" s="8"/>
      <c r="C19" s="27"/>
      <c r="D19" s="28"/>
      <c r="E19" s="29"/>
      <c r="F19" s="28"/>
      <c r="G19" s="26"/>
      <c r="H19" s="7"/>
      <c r="I19" s="7"/>
      <c r="J19" s="38"/>
    </row>
    <row r="20" spans="1:11" ht="18" customHeight="1" x14ac:dyDescent="0.2">
      <c r="D20" s="28"/>
      <c r="E20" s="26"/>
      <c r="F20" s="28"/>
      <c r="G20" s="26"/>
      <c r="I20" s="78"/>
    </row>
    <row r="21" spans="1:11" ht="18" customHeight="1" x14ac:dyDescent="0.2">
      <c r="D21" s="28"/>
      <c r="E21" s="26"/>
      <c r="F21" s="28"/>
      <c r="G21" s="26"/>
      <c r="I21" s="78"/>
    </row>
    <row r="22" spans="1:11" ht="18" customHeight="1" x14ac:dyDescent="0.2">
      <c r="C22" s="23"/>
      <c r="D22" s="28"/>
      <c r="E22" s="26"/>
      <c r="F22" s="28"/>
      <c r="G22" s="26"/>
      <c r="I22" s="78"/>
    </row>
    <row r="23" spans="1:11" ht="18" customHeight="1" x14ac:dyDescent="0.2">
      <c r="D23" s="28"/>
      <c r="F23" s="28"/>
      <c r="I23" s="78"/>
    </row>
    <row r="24" spans="1:11" ht="18" customHeight="1" x14ac:dyDescent="0.2">
      <c r="D24" s="28"/>
      <c r="E24" s="26"/>
      <c r="F24" s="28"/>
      <c r="G24" s="26"/>
      <c r="I24" s="78"/>
    </row>
    <row r="25" spans="1:11" ht="18" customHeight="1" x14ac:dyDescent="0.2">
      <c r="C25" s="23"/>
      <c r="D25" s="28"/>
      <c r="E25" s="26"/>
      <c r="F25" s="28"/>
      <c r="G25" s="26"/>
    </row>
    <row r="26" spans="1:11" s="6" customFormat="1" ht="18" customHeight="1" x14ac:dyDescent="0.2">
      <c r="C26" s="24"/>
      <c r="D26" s="28"/>
      <c r="E26" s="26"/>
      <c r="F26" s="28"/>
      <c r="G26" s="26"/>
      <c r="J26" s="39"/>
    </row>
    <row r="27" spans="1:11" ht="15.75" x14ac:dyDescent="0.2">
      <c r="C27" s="24"/>
      <c r="D27" s="28"/>
      <c r="E27" s="26"/>
      <c r="F27" s="28"/>
      <c r="G27" s="26"/>
    </row>
    <row r="28" spans="1:11" ht="15.75" x14ac:dyDescent="0.2">
      <c r="C28" s="23"/>
      <c r="D28" s="28"/>
      <c r="E28" s="26"/>
      <c r="F28" s="28"/>
      <c r="G28" s="22"/>
    </row>
    <row r="29" spans="1:11" ht="30.75" customHeight="1" x14ac:dyDescent="0.2">
      <c r="C29" s="25"/>
      <c r="D29" s="28"/>
      <c r="F29" s="28"/>
      <c r="G29" s="21"/>
    </row>
    <row r="30" spans="1:11" ht="15.75" x14ac:dyDescent="0.2">
      <c r="C30" s="25"/>
      <c r="D30" s="28"/>
      <c r="F30" s="28"/>
      <c r="G30" s="21"/>
    </row>
    <row r="31" spans="1:11" ht="15.75" x14ac:dyDescent="0.2">
      <c r="D31" s="28"/>
      <c r="E31" s="23"/>
      <c r="F31" s="21"/>
      <c r="G31" s="21"/>
    </row>
    <row r="32" spans="1:11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2">
    <mergeCell ref="A17:B17"/>
    <mergeCell ref="A3:G3"/>
  </mergeCells>
  <phoneticPr fontId="11" type="noConversion"/>
  <printOptions horizontalCentered="1" verticalCentered="1"/>
  <pageMargins left="0" right="0" top="0" bottom="0" header="0.31496062992125984" footer="0.31496062992125984"/>
  <pageSetup scale="47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="90" zoomScaleNormal="90" workbookViewId="0">
      <selection activeCell="H1" sqref="H1:M1048576"/>
    </sheetView>
  </sheetViews>
  <sheetFormatPr baseColWidth="10" defaultColWidth="10.85546875" defaultRowHeight="12.75" x14ac:dyDescent="0.2"/>
  <cols>
    <col min="1" max="1" width="18.85546875" style="1" customWidth="1"/>
    <col min="2" max="2" width="53.5703125" style="1" customWidth="1"/>
    <col min="3" max="7" width="21.5703125" style="1" customWidth="1"/>
    <col min="8" max="9" width="16.42578125" style="1" hidden="1" customWidth="1"/>
    <col min="10" max="10" width="18.7109375" style="1" hidden="1" customWidth="1"/>
    <col min="11" max="11" width="17.85546875" style="1" hidden="1" customWidth="1"/>
    <col min="12" max="12" width="17.28515625" style="1" hidden="1" customWidth="1"/>
    <col min="13" max="13" width="15.5703125" style="1" hidden="1" customWidth="1"/>
    <col min="14" max="15" width="10.85546875" style="1" customWidth="1"/>
    <col min="16" max="16384" width="10.85546875" style="1"/>
  </cols>
  <sheetData>
    <row r="1" spans="1:13" ht="27" customHeight="1" x14ac:dyDescent="0.2">
      <c r="A1"/>
    </row>
    <row r="2" spans="1:13" ht="27" customHeight="1" thickBot="1" x14ac:dyDescent="0.25"/>
    <row r="3" spans="1:13" ht="15.75" customHeight="1" x14ac:dyDescent="0.2">
      <c r="A3" s="114" t="s">
        <v>42</v>
      </c>
      <c r="B3" s="115"/>
      <c r="C3" s="115"/>
      <c r="D3" s="115"/>
      <c r="E3" s="115"/>
      <c r="F3" s="115"/>
      <c r="G3" s="116"/>
      <c r="J3" s="48" t="s">
        <v>38</v>
      </c>
      <c r="K3" s="48"/>
    </row>
    <row r="4" spans="1:13" ht="18" x14ac:dyDescent="0.25">
      <c r="A4" s="84" t="s">
        <v>0</v>
      </c>
      <c r="B4" s="85"/>
      <c r="C4" s="86"/>
      <c r="D4" s="85"/>
      <c r="E4" s="85"/>
      <c r="F4" s="85"/>
      <c r="G4" s="87"/>
      <c r="H4" s="119" t="s">
        <v>41</v>
      </c>
      <c r="I4" s="119"/>
    </row>
    <row r="5" spans="1:13" s="20" customFormat="1" ht="63" customHeight="1" thickBot="1" x14ac:dyDescent="0.25">
      <c r="A5" s="88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89" t="s">
        <v>12</v>
      </c>
      <c r="H5" s="31" t="s">
        <v>15</v>
      </c>
      <c r="I5" s="30" t="s">
        <v>16</v>
      </c>
      <c r="J5" s="32" t="s">
        <v>31</v>
      </c>
      <c r="K5" s="32" t="s">
        <v>32</v>
      </c>
      <c r="L5" s="32" t="s">
        <v>33</v>
      </c>
      <c r="M5" s="32" t="s">
        <v>34</v>
      </c>
    </row>
    <row r="6" spans="1:13" ht="30" customHeight="1" thickBot="1" x14ac:dyDescent="0.25">
      <c r="A6" s="90" t="s">
        <v>4</v>
      </c>
      <c r="B6" s="9" t="s">
        <v>5</v>
      </c>
      <c r="C6" s="11">
        <f>SUM(C7:C11)</f>
        <v>28695</v>
      </c>
      <c r="D6" s="11">
        <f>SUM(D7:D11)</f>
        <v>4522.5730943900007</v>
      </c>
      <c r="E6" s="12">
        <f>IF(C6=0,"",D6/C6)</f>
        <v>0.15760840196515075</v>
      </c>
      <c r="F6" s="11">
        <f>SUM(F7:F11)</f>
        <v>3816.9667841200003</v>
      </c>
      <c r="G6" s="91">
        <f>IF(C6=0,"",F6/C6)</f>
        <v>0.13301853229203695</v>
      </c>
      <c r="H6" s="79">
        <f>D6/$D$17</f>
        <v>0.44651891816140948</v>
      </c>
      <c r="I6" s="46">
        <f>F6/$F$17</f>
        <v>0.74238650894204683</v>
      </c>
      <c r="J6" s="52">
        <f>SUM(J7:J11)</f>
        <v>3681.699161</v>
      </c>
      <c r="K6" s="53">
        <f>SUM(K7:K11)</f>
        <v>2682.9771409999994</v>
      </c>
      <c r="L6" s="57">
        <f>D6-J6</f>
        <v>840.87393339000073</v>
      </c>
      <c r="M6" s="58">
        <f>F6-K6</f>
        <v>1133.9896431200009</v>
      </c>
    </row>
    <row r="7" spans="1:13" ht="30" customHeight="1" x14ac:dyDescent="0.2">
      <c r="A7" s="92" t="s">
        <v>17</v>
      </c>
      <c r="B7" s="10" t="s">
        <v>6</v>
      </c>
      <c r="C7" s="13">
        <f>'MARZO 31'!C7</f>
        <v>10076</v>
      </c>
      <c r="D7" s="13">
        <f>'MARZO 31'!D7</f>
        <v>2117.2187079999999</v>
      </c>
      <c r="E7" s="14">
        <f>IF(C7=0,"",D7/C7)</f>
        <v>0.2101249213973799</v>
      </c>
      <c r="F7" s="13">
        <f>'MARZO 31'!F7</f>
        <v>2117.2187079999999</v>
      </c>
      <c r="G7" s="93">
        <f>IF(C7=0,"",F7/C7)</f>
        <v>0.2101249213973799</v>
      </c>
      <c r="H7" s="80">
        <f>D7/$D$6</f>
        <v>0.4681447184626582</v>
      </c>
      <c r="I7" s="49">
        <f>F7/$F$6</f>
        <v>0.55468617563255096</v>
      </c>
      <c r="J7" s="72">
        <v>2172.4440869999999</v>
      </c>
      <c r="K7" s="73">
        <v>2172.4440869999999</v>
      </c>
      <c r="L7" s="59">
        <f>D7-J7</f>
        <v>-55.225378999999975</v>
      </c>
      <c r="M7" s="60">
        <f>F7-K7</f>
        <v>-55.225378999999975</v>
      </c>
    </row>
    <row r="8" spans="1:13" ht="30" customHeight="1" x14ac:dyDescent="0.2">
      <c r="A8" s="92" t="s">
        <v>18</v>
      </c>
      <c r="B8" s="10" t="s">
        <v>19</v>
      </c>
      <c r="C8" s="13">
        <f>'MARZO 31'!C8</f>
        <v>3900</v>
      </c>
      <c r="D8" s="13">
        <f>'MARZO 31'!D8</f>
        <v>1298.1004973900001</v>
      </c>
      <c r="E8" s="14">
        <f>IF(C8=0,"",D8/C8)</f>
        <v>0.3328462813820513</v>
      </c>
      <c r="F8" s="13">
        <f>'MARZO 31'!F8</f>
        <v>658.06428012000003</v>
      </c>
      <c r="G8" s="93">
        <f>IF(C8=0,"",F8/C8)</f>
        <v>0.1687344308</v>
      </c>
      <c r="H8" s="81">
        <f>D8/$D$6</f>
        <v>0.28702698006146571</v>
      </c>
      <c r="I8" s="50">
        <f t="shared" ref="I8:I11" si="0">F8/$F$6</f>
        <v>0.17240503188494904</v>
      </c>
      <c r="J8" s="74">
        <v>1406.655929</v>
      </c>
      <c r="K8" s="75">
        <v>471.53390899999999</v>
      </c>
      <c r="L8" s="61">
        <f t="shared" ref="L8:L11" si="1">D8-J8</f>
        <v>-108.55543160999991</v>
      </c>
      <c r="M8" s="62">
        <f>F8-K8</f>
        <v>186.53037112000004</v>
      </c>
    </row>
    <row r="9" spans="1:13" ht="30" customHeight="1" x14ac:dyDescent="0.2">
      <c r="A9" s="92" t="s">
        <v>22</v>
      </c>
      <c r="B9" s="10" t="s">
        <v>7</v>
      </c>
      <c r="C9" s="13">
        <f>'MARZO 31'!C9</f>
        <v>14582</v>
      </c>
      <c r="D9" s="13">
        <f>'MARZO 31'!D9</f>
        <v>1100.7008499999999</v>
      </c>
      <c r="E9" s="14">
        <f>IF(C9=0,"",D9/($C$9+$C$10))</f>
        <v>7.5205032112599074E-2</v>
      </c>
      <c r="F9" s="13">
        <f>'MARZO 31'!F9</f>
        <v>1037.10085</v>
      </c>
      <c r="G9" s="93">
        <f>IF(C9=0,"",F9/($C$9+$C$10))</f>
        <v>7.0859582536212079E-2</v>
      </c>
      <c r="H9" s="81">
        <f>D9/$D$6</f>
        <v>0.24337933893547412</v>
      </c>
      <c r="I9" s="50">
        <f>F9/$F$6</f>
        <v>0.27170811501811459</v>
      </c>
      <c r="J9" s="74">
        <v>84.8</v>
      </c>
      <c r="K9" s="75">
        <v>21.2</v>
      </c>
      <c r="L9" s="61">
        <f>D9-J9</f>
        <v>1015.90085</v>
      </c>
      <c r="M9" s="62">
        <f>F9-K9</f>
        <v>1015.90085</v>
      </c>
    </row>
    <row r="10" spans="1:13" ht="30" customHeight="1" x14ac:dyDescent="0.2">
      <c r="A10" s="92" t="s">
        <v>24</v>
      </c>
      <c r="B10" s="10" t="s">
        <v>23</v>
      </c>
      <c r="C10" s="13">
        <f>'MARZO 31'!C10</f>
        <v>54</v>
      </c>
      <c r="D10" s="13">
        <f>'MARZO 31'!D10</f>
        <v>6.5530390000000001</v>
      </c>
      <c r="E10" s="14">
        <f>IF(C10=0,"",D10/($C$9+$C$10))</f>
        <v>4.4773428532385897E-4</v>
      </c>
      <c r="F10" s="13">
        <f>'MARZO 31'!F10</f>
        <v>4.5829459999999997</v>
      </c>
      <c r="G10" s="93">
        <f>IF(C10=0,"",F10/($C$9+$C$10))</f>
        <v>3.1312831374692539E-4</v>
      </c>
      <c r="H10" s="81">
        <f>D10/$D$6</f>
        <v>1.4489625404017635E-3</v>
      </c>
      <c r="I10" s="50">
        <f>F10/$F$6</f>
        <v>1.2006774643852699E-3</v>
      </c>
      <c r="J10" s="74">
        <v>12.099145</v>
      </c>
      <c r="K10" s="75">
        <v>12.099145</v>
      </c>
      <c r="L10" s="61">
        <f t="shared" si="1"/>
        <v>-5.546106</v>
      </c>
      <c r="M10" s="62">
        <f>F10-K10</f>
        <v>-7.5161990000000003</v>
      </c>
    </row>
    <row r="11" spans="1:13" ht="30" customHeight="1" thickBot="1" x14ac:dyDescent="0.25">
      <c r="A11" s="92" t="s">
        <v>20</v>
      </c>
      <c r="B11" s="10" t="s">
        <v>21</v>
      </c>
      <c r="C11" s="13">
        <f>'MARZO 31'!C11</f>
        <v>83</v>
      </c>
      <c r="D11" s="13">
        <f>'MARZO 31'!D11</f>
        <v>0</v>
      </c>
      <c r="E11" s="14">
        <f>IF(C11=0,"",D11/(C11))</f>
        <v>0</v>
      </c>
      <c r="F11" s="13">
        <f>'MARZO 31'!F11</f>
        <v>0</v>
      </c>
      <c r="G11" s="93">
        <f>IF(C11=0,"",F11/(C11))</f>
        <v>0</v>
      </c>
      <c r="H11" s="82">
        <f t="shared" ref="H11" si="2">D11/$D$6</f>
        <v>0</v>
      </c>
      <c r="I11" s="54">
        <f t="shared" si="0"/>
        <v>0</v>
      </c>
      <c r="J11" s="76">
        <v>5.7</v>
      </c>
      <c r="K11" s="77">
        <v>5.7</v>
      </c>
      <c r="L11" s="63">
        <f t="shared" si="1"/>
        <v>-5.7</v>
      </c>
      <c r="M11" s="64">
        <f t="shared" ref="M11" si="3">F11-K11</f>
        <v>-5.7</v>
      </c>
    </row>
    <row r="12" spans="1:13" ht="30" customHeight="1" thickBot="1" x14ac:dyDescent="0.25">
      <c r="A12" s="90" t="s">
        <v>8</v>
      </c>
      <c r="B12" s="9" t="s">
        <v>9</v>
      </c>
      <c r="C12" s="15">
        <f>SUM(C13:C16)</f>
        <v>75757.538904999994</v>
      </c>
      <c r="D12" s="15">
        <f>SUM(D13:D16)</f>
        <v>5605.9408619999995</v>
      </c>
      <c r="E12" s="12">
        <f t="shared" ref="E12" si="4">IF(C12=0,"",D12/C12)</f>
        <v>7.3998455375244604E-2</v>
      </c>
      <c r="F12" s="15">
        <f>SUM(F13:F16)</f>
        <v>1324.5150964699999</v>
      </c>
      <c r="G12" s="91">
        <f>IF(C12=0,"",F12/C12)</f>
        <v>1.7483607778374939E-2</v>
      </c>
      <c r="H12" s="79">
        <f>D12/$D$17</f>
        <v>0.55348108183859046</v>
      </c>
      <c r="I12" s="46">
        <f>F12/$F$17</f>
        <v>0.25761349105795311</v>
      </c>
      <c r="J12" s="55">
        <f>SUM(J13:J16)</f>
        <v>2451.7494000000002</v>
      </c>
      <c r="K12" s="56">
        <f>SUM(K13:K16)</f>
        <v>580.34940000000006</v>
      </c>
      <c r="L12" s="57">
        <f>D12-J12</f>
        <v>3154.1914619999993</v>
      </c>
      <c r="M12" s="58">
        <f t="shared" ref="M12:M16" si="5">F12-K12</f>
        <v>744.16569646999983</v>
      </c>
    </row>
    <row r="13" spans="1:13" s="2" customFormat="1" ht="45.75" customHeight="1" x14ac:dyDescent="0.2">
      <c r="A13" s="92" t="s">
        <v>26</v>
      </c>
      <c r="B13" s="10" t="s">
        <v>25</v>
      </c>
      <c r="C13" s="13">
        <f>'MARZO 31'!C13</f>
        <v>3000</v>
      </c>
      <c r="D13" s="13">
        <f>'MARZO 31'!D13</f>
        <v>0</v>
      </c>
      <c r="E13" s="14">
        <f>IF(C13=0,"",D13/C13)</f>
        <v>0</v>
      </c>
      <c r="F13" s="13">
        <f>'MARZO 31'!F13</f>
        <v>0</v>
      </c>
      <c r="G13" s="93">
        <f t="shared" ref="G13:G16" si="6">IF(C13=0,"",F13/C13)</f>
        <v>0</v>
      </c>
      <c r="H13" s="80">
        <f>D13/$D$12</f>
        <v>0</v>
      </c>
      <c r="I13" s="49">
        <f>F13/$F$12</f>
        <v>0</v>
      </c>
      <c r="J13" s="72"/>
      <c r="K13" s="73"/>
      <c r="L13" s="59">
        <f t="shared" ref="L13" si="7">D13-J13</f>
        <v>0</v>
      </c>
      <c r="M13" s="60">
        <f t="shared" si="5"/>
        <v>0</v>
      </c>
    </row>
    <row r="14" spans="1:13" ht="45.75" customHeight="1" x14ac:dyDescent="0.2">
      <c r="A14" s="92" t="s">
        <v>27</v>
      </c>
      <c r="B14" s="10" t="s">
        <v>35</v>
      </c>
      <c r="C14" s="13">
        <f>'MARZO 31'!C14</f>
        <v>71307.538904999994</v>
      </c>
      <c r="D14" s="13">
        <f>'MARZO 31'!D14</f>
        <v>5505.2108619999999</v>
      </c>
      <c r="E14" s="14">
        <f>IF(C14=0,"",D14/C14)</f>
        <v>7.7203770408264386E-2</v>
      </c>
      <c r="F14" s="13">
        <f>'MARZO 31'!F14</f>
        <v>1301.18509647</v>
      </c>
      <c r="G14" s="93">
        <f t="shared" si="6"/>
        <v>1.8247510942756187E-2</v>
      </c>
      <c r="H14" s="81">
        <f t="shared" ref="H14" si="8">D14/$D$12</f>
        <v>0.9820315621445812</v>
      </c>
      <c r="I14" s="50">
        <f t="shared" ref="I14" si="9">F14/$F$12</f>
        <v>0.9823860067264033</v>
      </c>
      <c r="J14" s="74">
        <v>2354.2494000000002</v>
      </c>
      <c r="K14" s="75">
        <v>560.24940000000004</v>
      </c>
      <c r="L14" s="61">
        <f>D14-J14</f>
        <v>3150.9614619999998</v>
      </c>
      <c r="M14" s="62">
        <f t="shared" si="5"/>
        <v>740.93569646999993</v>
      </c>
    </row>
    <row r="15" spans="1:13" s="2" customFormat="1" ht="45.75" customHeight="1" x14ac:dyDescent="0.2">
      <c r="A15" s="92" t="s">
        <v>29</v>
      </c>
      <c r="B15" s="10" t="s">
        <v>30</v>
      </c>
      <c r="C15" s="13">
        <f>'MARZO 31'!C15</f>
        <v>450</v>
      </c>
      <c r="D15" s="13">
        <f>'MARZO 31'!D15</f>
        <v>0</v>
      </c>
      <c r="E15" s="14">
        <f>IF(C15=0,"",D15/C15)</f>
        <v>0</v>
      </c>
      <c r="F15" s="13">
        <f>'MARZO 31'!F15</f>
        <v>0</v>
      </c>
      <c r="G15" s="93">
        <f t="shared" si="6"/>
        <v>0</v>
      </c>
      <c r="H15" s="81">
        <f>D15/$D$12</f>
        <v>0</v>
      </c>
      <c r="I15" s="50">
        <f>F15/$F$12</f>
        <v>0</v>
      </c>
      <c r="J15" s="74"/>
      <c r="K15" s="75"/>
      <c r="L15" s="61">
        <f>D15-J15</f>
        <v>0</v>
      </c>
      <c r="M15" s="62">
        <f t="shared" si="5"/>
        <v>0</v>
      </c>
    </row>
    <row r="16" spans="1:13" s="2" customFormat="1" ht="45.75" customHeight="1" thickBot="1" x14ac:dyDescent="0.25">
      <c r="A16" s="92" t="s">
        <v>39</v>
      </c>
      <c r="B16" s="10" t="s">
        <v>40</v>
      </c>
      <c r="C16" s="13">
        <f>'MARZO 31'!C16</f>
        <v>1000</v>
      </c>
      <c r="D16" s="13">
        <f>'MARZO 31'!D16</f>
        <v>100.73</v>
      </c>
      <c r="E16" s="14">
        <f>IF(C16=0,"",D16/C16)</f>
        <v>0.10073</v>
      </c>
      <c r="F16" s="13">
        <f>'MARZO 31'!F16</f>
        <v>23.33</v>
      </c>
      <c r="G16" s="93">
        <f t="shared" si="6"/>
        <v>2.3329999999999997E-2</v>
      </c>
      <c r="H16" s="83">
        <f>D16/$D$12</f>
        <v>1.7968437855418819E-2</v>
      </c>
      <c r="I16" s="51">
        <f>F16/$F$12</f>
        <v>1.7613993273596803E-2</v>
      </c>
      <c r="J16" s="76">
        <v>97.5</v>
      </c>
      <c r="K16" s="77">
        <v>20.100000000000001</v>
      </c>
      <c r="L16" s="65">
        <f>D16-J16</f>
        <v>3.230000000000004</v>
      </c>
      <c r="M16" s="66">
        <f t="shared" si="5"/>
        <v>3.2299999999999969</v>
      </c>
    </row>
    <row r="17" spans="1:14" s="3" customFormat="1" ht="33" customHeight="1" thickBot="1" x14ac:dyDescent="0.3">
      <c r="A17" s="117" t="s">
        <v>10</v>
      </c>
      <c r="B17" s="118"/>
      <c r="C17" s="94">
        <f>C6+C12</f>
        <v>104452.53890499999</v>
      </c>
      <c r="D17" s="94">
        <f>D6+D12</f>
        <v>10128.513956390001</v>
      </c>
      <c r="E17" s="95">
        <f>IF(C17=0,"",D17/C17)</f>
        <v>9.6967618619609869E-2</v>
      </c>
      <c r="F17" s="94">
        <f>F6+F12</f>
        <v>5141.4818805900004</v>
      </c>
      <c r="G17" s="96">
        <f>IF(C17=0,"",F17/C17)</f>
        <v>4.9223139374967216E-2</v>
      </c>
      <c r="J17" s="33">
        <f>J6+J12</f>
        <v>6133.4485610000002</v>
      </c>
      <c r="K17" s="33">
        <f>K6+K12</f>
        <v>3263.3265409999995</v>
      </c>
      <c r="L17" s="67">
        <f>D17-J17</f>
        <v>3995.065395390001</v>
      </c>
      <c r="M17" s="67">
        <f>F17-K17</f>
        <v>1878.1553395900009</v>
      </c>
      <c r="N17" s="7"/>
    </row>
    <row r="18" spans="1:14" s="3" customFormat="1" ht="12" customHeight="1" x14ac:dyDescent="0.25">
      <c r="A18" s="8"/>
      <c r="B18" s="8"/>
      <c r="C18" s="4"/>
      <c r="D18" s="4"/>
      <c r="E18" s="5"/>
      <c r="F18" s="4"/>
      <c r="G18" s="5"/>
      <c r="H18" s="7"/>
      <c r="I18" s="7"/>
      <c r="J18" s="34"/>
      <c r="K18" s="34"/>
      <c r="L18" s="34"/>
      <c r="M18" s="34"/>
    </row>
    <row r="19" spans="1:14" s="3" customFormat="1" ht="17.25" customHeight="1" x14ac:dyDescent="0.2">
      <c r="A19" s="8"/>
      <c r="B19" s="8"/>
      <c r="C19" s="27"/>
      <c r="D19" s="109"/>
      <c r="E19" s="29"/>
      <c r="F19" s="28"/>
      <c r="G19" s="26"/>
      <c r="I19" s="7"/>
    </row>
    <row r="20" spans="1:14" ht="18" customHeight="1" x14ac:dyDescent="0.2">
      <c r="D20" s="28"/>
      <c r="E20" s="26"/>
      <c r="F20" s="28"/>
      <c r="G20" s="26"/>
    </row>
    <row r="21" spans="1:14" ht="18" customHeight="1" x14ac:dyDescent="0.2">
      <c r="D21" s="28"/>
      <c r="E21" s="26"/>
      <c r="F21" s="28"/>
      <c r="G21" s="26"/>
    </row>
    <row r="22" spans="1:14" ht="18" customHeight="1" x14ac:dyDescent="0.2">
      <c r="C22" s="23"/>
      <c r="D22" s="28"/>
      <c r="E22" s="26"/>
      <c r="F22" s="28"/>
      <c r="G22" s="26"/>
    </row>
    <row r="23" spans="1:14" ht="18" customHeight="1" x14ac:dyDescent="0.2">
      <c r="D23" s="28"/>
      <c r="F23" s="28"/>
    </row>
    <row r="24" spans="1:14" ht="18" customHeight="1" x14ac:dyDescent="0.2">
      <c r="D24" s="28"/>
      <c r="E24" s="26"/>
      <c r="F24" s="28"/>
      <c r="G24" s="26"/>
    </row>
    <row r="25" spans="1:14" ht="18" customHeight="1" x14ac:dyDescent="0.2">
      <c r="C25" s="23"/>
      <c r="D25" s="28"/>
      <c r="E25" s="26"/>
      <c r="F25" s="28"/>
      <c r="G25" s="26"/>
    </row>
    <row r="26" spans="1:14" s="6" customFormat="1" ht="18" customHeight="1" x14ac:dyDescent="0.2">
      <c r="C26" s="24"/>
      <c r="D26" s="28"/>
      <c r="E26" s="26"/>
      <c r="F26" s="28"/>
      <c r="G26" s="26"/>
    </row>
    <row r="27" spans="1:14" ht="15.75" x14ac:dyDescent="0.2">
      <c r="C27" s="24"/>
      <c r="D27" s="28"/>
      <c r="E27" s="26"/>
      <c r="F27" s="28"/>
      <c r="G27" s="26"/>
    </row>
    <row r="28" spans="1:14" ht="15.75" x14ac:dyDescent="0.2">
      <c r="C28" s="23"/>
      <c r="D28" s="28"/>
      <c r="E28" s="26"/>
      <c r="F28" s="28"/>
      <c r="G28" s="22"/>
    </row>
    <row r="29" spans="1:14" ht="30.75" customHeight="1" x14ac:dyDescent="0.2">
      <c r="C29" s="25"/>
      <c r="D29" s="28"/>
      <c r="F29" s="28"/>
      <c r="G29" s="21"/>
    </row>
    <row r="30" spans="1:14" ht="15.75" x14ac:dyDescent="0.2">
      <c r="C30" s="25"/>
      <c r="D30" s="28"/>
      <c r="F30" s="28"/>
      <c r="G30" s="21"/>
    </row>
    <row r="31" spans="1:14" ht="15.75" x14ac:dyDescent="0.2">
      <c r="D31" s="28"/>
      <c r="E31" s="23"/>
      <c r="F31" s="21"/>
      <c r="G31" s="21"/>
    </row>
    <row r="32" spans="1:14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3">
    <mergeCell ref="A3:G3"/>
    <mergeCell ref="A17:B17"/>
    <mergeCell ref="H4:I4"/>
  </mergeCells>
  <printOptions horizontalCentered="1" verticalCentered="1"/>
  <pageMargins left="0" right="0" top="0" bottom="0" header="0.31496062992125984" footer="0.31496062992125984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MARZO 31</vt:lpstr>
      <vt:lpstr>Ejec. para 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Diaz</dc:creator>
  <cp:lastModifiedBy>Cielo Natalia Londoño Vela</cp:lastModifiedBy>
  <cp:lastPrinted>2019-02-18T20:03:35Z</cp:lastPrinted>
  <dcterms:created xsi:type="dcterms:W3CDTF">2012-09-17T13:47:20Z</dcterms:created>
  <dcterms:modified xsi:type="dcterms:W3CDTF">2021-04-13T16:49:15Z</dcterms:modified>
</cp:coreProperties>
</file>