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DICIEMBRE 2020\"/>
    </mc:Choice>
  </mc:AlternateContent>
  <bookViews>
    <workbookView xWindow="-120" yWindow="-120" windowWidth="29040" windowHeight="15840"/>
  </bookViews>
  <sheets>
    <sheet name="31 DIC" sheetId="22" r:id="rId1"/>
    <sheet name="Ejec. para Indicadores" sheetId="24" r:id="rId2"/>
    <sheet name="Hoja1" sheetId="2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4" l="1"/>
  <c r="H7" i="24"/>
  <c r="G6" i="24"/>
  <c r="H12" i="24"/>
  <c r="L17" i="24" l="1"/>
  <c r="E17" i="24"/>
  <c r="F12" i="24" l="1"/>
  <c r="F6" i="24"/>
  <c r="D12" i="24"/>
  <c r="D6" i="24"/>
  <c r="E6" i="22"/>
  <c r="E16" i="22"/>
  <c r="E15" i="22"/>
  <c r="E14" i="22"/>
  <c r="E13" i="22"/>
  <c r="E11" i="22"/>
  <c r="E10" i="22"/>
  <c r="E9" i="22"/>
  <c r="E8" i="22"/>
  <c r="E7" i="22"/>
  <c r="C6" i="22"/>
  <c r="C12" i="22"/>
  <c r="G12" i="22" s="1"/>
  <c r="G9" i="22"/>
  <c r="G10" i="22"/>
  <c r="G11" i="22"/>
  <c r="G8" i="22"/>
  <c r="G7" i="22"/>
  <c r="E12" i="22" l="1"/>
  <c r="G6" i="22"/>
  <c r="C17" i="22"/>
  <c r="E17" i="22" s="1"/>
  <c r="F8" i="24"/>
  <c r="F9" i="24"/>
  <c r="F10" i="24"/>
  <c r="F11" i="24"/>
  <c r="D8" i="24"/>
  <c r="D9" i="24"/>
  <c r="D10" i="24"/>
  <c r="D11" i="24"/>
  <c r="D7" i="24"/>
  <c r="G17" i="22" l="1"/>
  <c r="L7" i="24"/>
  <c r="J12" i="22"/>
  <c r="J6" i="22"/>
  <c r="H12" i="22"/>
  <c r="L6" i="24" l="1"/>
  <c r="J17" i="22"/>
  <c r="E11" i="24"/>
  <c r="L11" i="24" l="1"/>
  <c r="E10" i="24" l="1"/>
  <c r="J6" i="24" l="1"/>
  <c r="G16" i="22"/>
  <c r="G15" i="22"/>
  <c r="G14" i="22"/>
  <c r="G13" i="22"/>
  <c r="F6" i="22"/>
  <c r="D6" i="22"/>
  <c r="D12" i="22" l="1"/>
  <c r="C6" i="24" l="1"/>
  <c r="E6" i="24" l="1"/>
  <c r="D15" i="24"/>
  <c r="D14" i="24"/>
  <c r="L14" i="24" s="1"/>
  <c r="D16" i="24"/>
  <c r="K12" i="24" l="1"/>
  <c r="L9" i="24" l="1"/>
  <c r="K11" i="22" l="1"/>
  <c r="I11" i="22"/>
  <c r="K13" i="22" l="1"/>
  <c r="K14" i="22"/>
  <c r="I13" i="22"/>
  <c r="F15" i="24" l="1"/>
  <c r="M15" i="24" s="1"/>
  <c r="F12" i="22"/>
  <c r="F17" i="22" s="1"/>
  <c r="I14" i="22"/>
  <c r="I15" i="22"/>
  <c r="K6" i="24" l="1"/>
  <c r="K17" i="24" s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F14" i="24" l="1"/>
  <c r="M14" i="24" s="1"/>
  <c r="F16" i="24"/>
  <c r="M16" i="24" s="1"/>
  <c r="F13" i="24"/>
  <c r="M8" i="24"/>
  <c r="M9" i="24"/>
  <c r="G10" i="24"/>
  <c r="F7" i="24"/>
  <c r="E14" i="24"/>
  <c r="E15" i="24"/>
  <c r="E16" i="24"/>
  <c r="L15" i="24"/>
  <c r="D13" i="24"/>
  <c r="D17" i="24" s="1"/>
  <c r="L8" i="24"/>
  <c r="C12" i="24" l="1"/>
  <c r="M12" i="24"/>
  <c r="G11" i="24"/>
  <c r="I11" i="24"/>
  <c r="E13" i="24"/>
  <c r="H11" i="24"/>
  <c r="M13" i="24"/>
  <c r="M7" i="24"/>
  <c r="G16" i="24"/>
  <c r="G15" i="24"/>
  <c r="G14" i="24"/>
  <c r="G13" i="24"/>
  <c r="E9" i="24"/>
  <c r="G9" i="24"/>
  <c r="G8" i="24"/>
  <c r="E8" i="24"/>
  <c r="G7" i="24"/>
  <c r="M10" i="24"/>
  <c r="L16" i="24"/>
  <c r="L10" i="24"/>
  <c r="E12" i="24" l="1"/>
  <c r="G12" i="24"/>
  <c r="F17" i="24"/>
  <c r="M17" i="24" s="1"/>
  <c r="H16" i="24"/>
  <c r="H13" i="24"/>
  <c r="M6" i="24"/>
  <c r="I13" i="24"/>
  <c r="H10" i="24"/>
  <c r="H15" i="24"/>
  <c r="H6" i="24" l="1"/>
  <c r="M11" i="24"/>
  <c r="J12" i="24" l="1"/>
  <c r="J17" i="24" s="1"/>
  <c r="L12" i="24" l="1"/>
  <c r="L13" i="24"/>
  <c r="H8" i="24" l="1"/>
  <c r="H9" i="24"/>
  <c r="H14" i="24"/>
  <c r="I16" i="24"/>
  <c r="C17" i="24" l="1"/>
  <c r="I9" i="24"/>
  <c r="I15" i="24"/>
  <c r="I7" i="24"/>
  <c r="I14" i="24"/>
  <c r="I8" i="24"/>
  <c r="I10" i="24"/>
  <c r="C20" i="24" l="1"/>
  <c r="G17" i="24"/>
  <c r="I6" i="24"/>
  <c r="I12" i="24"/>
  <c r="H6" i="22"/>
  <c r="H17" i="22" s="1"/>
  <c r="I7" i="22"/>
  <c r="I6" i="22"/>
  <c r="I17" i="22" s="1"/>
</calcChain>
</file>

<file path=xl/sharedStrings.xml><?xml version="1.0" encoding="utf-8"?>
<sst xmlns="http://schemas.openxmlformats.org/spreadsheetml/2006/main" count="78" uniqueCount="44">
  <si>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</si>
  <si>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</si>
  <si>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</si>
  <si>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</si>
  <si>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</si>
  <si>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</si>
  <si>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</si>
  <si>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</si>
  <si>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</si>
  <si>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</si>
  <si>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</si>
  <si>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</si>
  <si>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</si>
  <si>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</si>
  <si>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</si>
  <si>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</si>
  <si>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</si>
  <si>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</si>
  <si>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</si>
  <si>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</si>
  <si>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</si>
  <si>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</si>
  <si>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</si>
  <si>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</si>
  <si>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</si>
  <si>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</si>
  <si>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</si>
  <si>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</si>
  <si>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</si>
  <si>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</si>
  <si>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</si>
  <si>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</si>
  <si>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</si>
  <si>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</si>
  <si>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</si>
  <si>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</si>
  <si>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</si>
  <si>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</si>
  <si>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</si>
  <si>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</si>
  <si>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</si>
  <si>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</si>
  <si>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RP -COMPROMISOS</t>
  </si>
  <si>
    <t>INFORMACIÓN PRESUPUESTAL APC-COLOMBIA A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</si>
</sst>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9" xfId="4" applyNumberFormat="1" applyFont="1" applyFill="1" applyBorder="1"/>
    <xf numFmtId="10" fontId="0" fillId="0" borderId="0" xfId="4" applyNumberFormat="1" applyFont="1" applyFill="1"/>
    <xf numFmtId="10" fontId="0" fillId="5" borderId="10" xfId="4" applyNumberFormat="1" applyFont="1" applyFill="1" applyBorder="1"/>
    <xf numFmtId="10" fontId="0" fillId="5" borderId="2" xfId="4" applyNumberFormat="1" applyFont="1" applyFill="1" applyBorder="1"/>
    <xf numFmtId="10" fontId="0" fillId="5" borderId="11" xfId="4" applyNumberFormat="1" applyFont="1" applyFill="1" applyBorder="1"/>
    <xf numFmtId="166" fontId="12" fillId="0" borderId="15" xfId="5" applyNumberFormat="1" applyFont="1" applyBorder="1"/>
    <xf numFmtId="166" fontId="12" fillId="0" borderId="16" xfId="5" applyNumberFormat="1" applyFont="1" applyBorder="1"/>
    <xf numFmtId="10" fontId="0" fillId="5" borderId="17" xfId="4" applyNumberFormat="1" applyFont="1" applyFill="1" applyBorder="1"/>
    <xf numFmtId="166" fontId="12" fillId="0" borderId="0" xfId="0" applyNumberFormat="1" applyFont="1"/>
    <xf numFmtId="165" fontId="0" fillId="8" borderId="5" xfId="6" applyFont="1" applyFill="1" applyBorder="1"/>
    <xf numFmtId="165" fontId="0" fillId="0" borderId="0" xfId="6" applyFont="1"/>
    <xf numFmtId="10" fontId="12" fillId="6" borderId="19" xfId="4" applyNumberFormat="1" applyFont="1" applyFill="1" applyBorder="1"/>
    <xf numFmtId="10" fontId="0" fillId="6" borderId="12" xfId="4" applyNumberFormat="1" applyFont="1" applyFill="1" applyBorder="1"/>
    <xf numFmtId="10" fontId="0" fillId="6" borderId="13" xfId="4" applyNumberFormat="1" applyFont="1" applyFill="1" applyBorder="1"/>
    <xf numFmtId="10" fontId="0" fillId="6" borderId="18" xfId="4" applyNumberFormat="1" applyFont="1" applyFill="1" applyBorder="1"/>
    <xf numFmtId="10" fontId="0" fillId="6" borderId="14" xfId="4" applyNumberFormat="1" applyFont="1" applyFill="1" applyBorder="1"/>
    <xf numFmtId="0" fontId="7" fillId="0" borderId="23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4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25" xfId="0" applyNumberFormat="1" applyFont="1" applyFill="1" applyBorder="1" applyAlignment="1">
      <alignment horizontal="center" vertical="center" wrapText="1" readingOrder="1"/>
    </xf>
    <xf numFmtId="10" fontId="5" fillId="4" borderId="25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right" vertical="center" wrapText="1"/>
    </xf>
    <xf numFmtId="167" fontId="1" fillId="0" borderId="27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0" borderId="0" xfId="5" applyFont="1" applyFill="1" applyBorder="1" applyAlignment="1">
      <alignment horizontal="center" vertical="center" wrapText="1"/>
    </xf>
    <xf numFmtId="10" fontId="12" fillId="5" borderId="29" xfId="4" applyNumberFormat="1" applyFont="1" applyFill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3" fillId="3" borderId="1" xfId="5" applyNumberFormat="1" applyFont="1" applyFill="1" applyBorder="1"/>
    <xf numFmtId="166" fontId="0" fillId="0" borderId="1" xfId="0" applyNumberFormat="1" applyFont="1" applyBorder="1"/>
    <xf numFmtId="166" fontId="13" fillId="0" borderId="1" xfId="0" applyNumberFormat="1" applyFont="1" applyBorder="1"/>
    <xf numFmtId="166" fontId="12" fillId="0" borderId="1" xfId="5" applyNumberFormat="1" applyFont="1" applyBorder="1"/>
    <xf numFmtId="166" fontId="12" fillId="0" borderId="1" xfId="0" applyNumberFormat="1" applyFont="1" applyBorder="1"/>
    <xf numFmtId="3" fontId="13" fillId="3" borderId="1" xfId="5" applyNumberFormat="1" applyFont="1" applyFill="1" applyBorder="1"/>
    <xf numFmtId="0" fontId="13" fillId="0" borderId="0" xfId="0" applyFont="1"/>
    <xf numFmtId="0" fontId="9" fillId="0" borderId="20" xfId="0" applyFont="1" applyBorder="1"/>
    <xf numFmtId="0" fontId="9" fillId="0" borderId="22" xfId="0" applyFont="1" applyBorder="1"/>
    <xf numFmtId="166" fontId="0" fillId="8" borderId="23" xfId="0" applyNumberFormat="1" applyFont="1" applyFill="1" applyBorder="1"/>
    <xf numFmtId="166" fontId="0" fillId="8" borderId="24" xfId="0" applyNumberFormat="1" applyFont="1" applyFill="1" applyBorder="1"/>
    <xf numFmtId="164" fontId="3" fillId="9" borderId="5" xfId="5" applyFont="1" applyFill="1" applyBorder="1"/>
    <xf numFmtId="164" fontId="0" fillId="0" borderId="5" xfId="5" applyFont="1" applyBorder="1"/>
    <xf numFmtId="164" fontId="0" fillId="0" borderId="5" xfId="5" applyFont="1" applyFill="1" applyBorder="1"/>
    <xf numFmtId="170" fontId="0" fillId="0" borderId="20" xfId="5" applyNumberFormat="1" applyFont="1" applyBorder="1"/>
    <xf numFmtId="170" fontId="0" fillId="8" borderId="23" xfId="5" applyNumberFormat="1" applyFont="1" applyFill="1" applyBorder="1"/>
    <xf numFmtId="170" fontId="0" fillId="8" borderId="24" xfId="5" applyNumberFormat="1" applyFont="1" applyFill="1" applyBorder="1"/>
    <xf numFmtId="164" fontId="12" fillId="8" borderId="7" xfId="5" applyFont="1" applyFill="1" applyBorder="1"/>
    <xf numFmtId="166" fontId="12" fillId="8" borderId="28" xfId="0" applyNumberFormat="1" applyFont="1" applyFill="1" applyBorder="1"/>
    <xf numFmtId="170" fontId="12" fillId="8" borderId="7" xfId="5" applyNumberFormat="1" applyFont="1" applyFill="1" applyBorder="1"/>
    <xf numFmtId="0" fontId="14" fillId="3" borderId="0" xfId="0" applyFont="1" applyFill="1"/>
    <xf numFmtId="0" fontId="14" fillId="0" borderId="0" xfId="0" applyFont="1"/>
    <xf numFmtId="166" fontId="6" fillId="0" borderId="0" xfId="0" applyNumberFormat="1" applyFont="1" applyFill="1"/>
    <xf numFmtId="164" fontId="0" fillId="0" borderId="0" xfId="5" applyFont="1"/>
    <xf numFmtId="9" fontId="0" fillId="0" borderId="0" xfId="4" applyFont="1"/>
    <xf numFmtId="164" fontId="0" fillId="0" borderId="0" xfId="0" applyNumberFormat="1"/>
    <xf numFmtId="166" fontId="0" fillId="0" borderId="0" xfId="0" applyNumberFormat="1" applyFont="1"/>
    <xf numFmtId="10" fontId="0" fillId="0" borderId="0" xfId="4" applyNumberFormat="1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O9" sqref="O9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20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4" t="s">
        <v>43</v>
      </c>
      <c r="B3" s="115"/>
      <c r="C3" s="115"/>
      <c r="D3" s="115"/>
      <c r="E3" s="115"/>
      <c r="F3" s="115"/>
      <c r="G3" s="116"/>
      <c r="H3" s="90" t="s">
        <v>37</v>
      </c>
      <c r="I3" s="90" t="s">
        <v>37</v>
      </c>
      <c r="J3" s="90" t="s">
        <v>37</v>
      </c>
      <c r="K3" s="90" t="s">
        <v>37</v>
      </c>
    </row>
    <row r="4" spans="1:12" ht="16.5" thickBot="1" x14ac:dyDescent="0.3">
      <c r="A4" s="61" t="s">
        <v>0</v>
      </c>
      <c r="B4" s="62"/>
      <c r="C4" s="63"/>
      <c r="D4" s="62"/>
      <c r="E4" s="62"/>
      <c r="F4" s="62"/>
      <c r="G4" s="64"/>
    </row>
    <row r="5" spans="1:12" s="20" customFormat="1" ht="63" customHeight="1" x14ac:dyDescent="0.2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91" t="s">
        <v>42</v>
      </c>
      <c r="I5" s="92">
        <v>1</v>
      </c>
      <c r="J5" s="98" t="s">
        <v>38</v>
      </c>
      <c r="K5" s="92">
        <v>2</v>
      </c>
    </row>
    <row r="6" spans="1:12" ht="30" customHeight="1" thickBot="1" x14ac:dyDescent="0.25">
      <c r="A6" s="67" t="s">
        <v>4</v>
      </c>
      <c r="B6" s="9" t="s">
        <v>5</v>
      </c>
      <c r="C6" s="11">
        <f>SUM(C7:C11)</f>
        <v>27787.000000000004</v>
      </c>
      <c r="D6" s="11">
        <f>SUM(D7:D11)</f>
        <v>27311.857163060002</v>
      </c>
      <c r="E6" s="12">
        <f t="shared" ref="E6:E17" si="0">IF(C6=0,"",D6/C6)</f>
        <v>0.98290053489257556</v>
      </c>
      <c r="F6" s="11">
        <f>SUM(F7:F11)</f>
        <v>26728.02870816</v>
      </c>
      <c r="G6" s="68">
        <f>IF(C6=0,"",F6/C6)</f>
        <v>0.96188968611796866</v>
      </c>
      <c r="H6" s="93">
        <f>SUM(H7:H11)</f>
        <v>27311857163.059998</v>
      </c>
      <c r="I6" s="94">
        <f>SUM(I7:I10)</f>
        <v>27120.741842060001</v>
      </c>
      <c r="J6" s="99">
        <f>SUM(J7:J11)</f>
        <v>26728028708.16</v>
      </c>
      <c r="K6" s="100">
        <f>SUM(K7:K10)</f>
        <v>26536.913387159999</v>
      </c>
    </row>
    <row r="7" spans="1:12" ht="30" customHeight="1" x14ac:dyDescent="0.2">
      <c r="A7" s="69" t="s">
        <v>17</v>
      </c>
      <c r="B7" s="10" t="s">
        <v>6</v>
      </c>
      <c r="C7" s="13">
        <v>9476</v>
      </c>
      <c r="D7" s="35">
        <v>9304.5290299999997</v>
      </c>
      <c r="E7" s="14">
        <f t="shared" si="0"/>
        <v>0.98190470979316169</v>
      </c>
      <c r="F7" s="35">
        <v>9304.5290299999997</v>
      </c>
      <c r="G7" s="70">
        <f>IF(C7=0,"",F7/C7)</f>
        <v>0.98190470979316169</v>
      </c>
      <c r="H7" s="95">
        <v>9304529030</v>
      </c>
      <c r="I7" s="42">
        <f>+H7/1000000</f>
        <v>9304.5290299999997</v>
      </c>
      <c r="J7" s="39">
        <v>9304529030</v>
      </c>
      <c r="K7" s="44">
        <f>+J7/1000000</f>
        <v>9304.5290299999997</v>
      </c>
    </row>
    <row r="8" spans="1:12" ht="30" customHeight="1" x14ac:dyDescent="0.2">
      <c r="A8" s="69" t="s">
        <v>18</v>
      </c>
      <c r="B8" s="10" t="s">
        <v>19</v>
      </c>
      <c r="C8" s="13">
        <v>3550</v>
      </c>
      <c r="D8" s="13">
        <v>3317.9549520599999</v>
      </c>
      <c r="E8" s="14">
        <f t="shared" si="0"/>
        <v>0.93463519776338022</v>
      </c>
      <c r="F8" s="13">
        <v>3136.2401748899997</v>
      </c>
      <c r="G8" s="70">
        <f>IF(C8=0,"",F8/C8)</f>
        <v>0.88344793658873233</v>
      </c>
      <c r="H8" s="95">
        <v>3317954952.0599999</v>
      </c>
      <c r="I8" s="43">
        <f>+H8/1000000</f>
        <v>3317.9549520599999</v>
      </c>
      <c r="J8" s="40">
        <v>3136240174.8899999</v>
      </c>
      <c r="K8" s="43">
        <f t="shared" ref="K8:K16" si="1">+J8/1000000</f>
        <v>3136.2401748899997</v>
      </c>
    </row>
    <row r="9" spans="1:12" ht="30" customHeight="1" x14ac:dyDescent="0.2">
      <c r="A9" s="69" t="s">
        <v>22</v>
      </c>
      <c r="B9" s="10" t="s">
        <v>7</v>
      </c>
      <c r="C9" s="13">
        <v>14471.454679</v>
      </c>
      <c r="D9" s="35">
        <v>14471.422014</v>
      </c>
      <c r="E9" s="14">
        <f t="shared" si="0"/>
        <v>0.99999774279775422</v>
      </c>
      <c r="F9" s="13">
        <v>14069.30833627</v>
      </c>
      <c r="G9" s="70">
        <f t="shared" ref="G9:G11" si="2">IF(C9=0,"",F9/C9)</f>
        <v>0.97221106297533666</v>
      </c>
      <c r="H9" s="96">
        <v>14471422014</v>
      </c>
      <c r="I9" s="43">
        <f>+H9/1000000</f>
        <v>14471.422014</v>
      </c>
      <c r="J9" s="40">
        <v>14069308336.27</v>
      </c>
      <c r="K9" s="43">
        <f t="shared" si="1"/>
        <v>14069.30833627</v>
      </c>
    </row>
    <row r="10" spans="1:12" ht="30" customHeight="1" x14ac:dyDescent="0.2">
      <c r="A10" s="69" t="s">
        <v>24</v>
      </c>
      <c r="B10" s="10" t="s">
        <v>23</v>
      </c>
      <c r="C10" s="13">
        <v>98</v>
      </c>
      <c r="D10" s="13">
        <v>26.835846</v>
      </c>
      <c r="E10" s="14">
        <f t="shared" si="0"/>
        <v>0.2738351632653061</v>
      </c>
      <c r="F10" s="13">
        <v>26.835846</v>
      </c>
      <c r="G10" s="70">
        <f t="shared" si="2"/>
        <v>0.2738351632653061</v>
      </c>
      <c r="H10" s="96">
        <v>26835846</v>
      </c>
      <c r="I10" s="43">
        <f>+H10/1000000</f>
        <v>26.835846</v>
      </c>
      <c r="J10" s="40">
        <v>26835846</v>
      </c>
      <c r="K10" s="43">
        <f t="shared" si="1"/>
        <v>26.835846</v>
      </c>
    </row>
    <row r="11" spans="1:12" ht="30" customHeight="1" x14ac:dyDescent="0.2">
      <c r="A11" s="69" t="s">
        <v>20</v>
      </c>
      <c r="B11" s="10" t="s">
        <v>21</v>
      </c>
      <c r="C11" s="13">
        <v>191.545321</v>
      </c>
      <c r="D11" s="35">
        <v>191.11532099999999</v>
      </c>
      <c r="E11" s="14">
        <f t="shared" si="0"/>
        <v>0.99775510047567273</v>
      </c>
      <c r="F11" s="35">
        <v>191.11532099999999</v>
      </c>
      <c r="G11" s="70">
        <f t="shared" si="2"/>
        <v>0.99775510047567273</v>
      </c>
      <c r="H11" s="96">
        <v>191115321</v>
      </c>
      <c r="I11" s="43">
        <f>+H11/1000000</f>
        <v>191.11532099999999</v>
      </c>
      <c r="J11" s="40">
        <v>191115321</v>
      </c>
      <c r="K11" s="43">
        <f t="shared" si="1"/>
        <v>191.11532099999999</v>
      </c>
    </row>
    <row r="12" spans="1:12" ht="30" customHeight="1" x14ac:dyDescent="0.2">
      <c r="A12" s="67" t="s">
        <v>8</v>
      </c>
      <c r="B12" s="9" t="s">
        <v>9</v>
      </c>
      <c r="C12" s="15">
        <f>SUM(C13:C16)</f>
        <v>33726.289106000004</v>
      </c>
      <c r="D12" s="15">
        <f>SUM(D13:D16)</f>
        <v>15092.471811699999</v>
      </c>
      <c r="E12" s="12">
        <f t="shared" si="0"/>
        <v>0.44749873798048551</v>
      </c>
      <c r="F12" s="15">
        <f>SUM(F13:F16)</f>
        <v>11388.631130529999</v>
      </c>
      <c r="G12" s="68">
        <f>IF(C12=0,"",F12/C12)</f>
        <v>0.33767815648902588</v>
      </c>
      <c r="H12" s="54">
        <f>SUM(H13:H16)</f>
        <v>15092471811.700001</v>
      </c>
      <c r="I12" s="94">
        <f>SUM(I13:I16)</f>
        <v>15092.471811699999</v>
      </c>
      <c r="J12" s="54">
        <f>SUM(J13:J16)</f>
        <v>11388631130.530001</v>
      </c>
      <c r="K12" s="94">
        <f>SUM(K13:K16)</f>
        <v>11388.631130529999</v>
      </c>
    </row>
    <row r="13" spans="1:12" s="2" customFormat="1" ht="45.75" customHeight="1" x14ac:dyDescent="0.2">
      <c r="A13" s="69" t="s">
        <v>26</v>
      </c>
      <c r="B13" s="10" t="s">
        <v>25</v>
      </c>
      <c r="C13" s="13">
        <v>1937.635773</v>
      </c>
      <c r="D13" s="13">
        <v>1925.292929</v>
      </c>
      <c r="E13" s="14">
        <f t="shared" si="0"/>
        <v>0.9936299462613194</v>
      </c>
      <c r="F13" s="13">
        <v>1925.292929</v>
      </c>
      <c r="G13" s="70">
        <f t="shared" ref="G13:G16" si="3">IF(C13=0,"",F13/C13)</f>
        <v>0.9936299462613194</v>
      </c>
      <c r="H13" s="96">
        <v>1925292929</v>
      </c>
      <c r="I13" s="43">
        <f>+H13/1000000</f>
        <v>1925.292929</v>
      </c>
      <c r="J13" s="40">
        <v>1925292929</v>
      </c>
      <c r="K13" s="43">
        <f>+J13/1000000</f>
        <v>1925.292929</v>
      </c>
    </row>
    <row r="14" spans="1:12" ht="45.75" customHeight="1" x14ac:dyDescent="0.2">
      <c r="A14" s="69" t="s">
        <v>27</v>
      </c>
      <c r="B14" s="10" t="s">
        <v>28</v>
      </c>
      <c r="C14" s="13">
        <v>31109</v>
      </c>
      <c r="D14" s="13">
        <v>12497.5447227</v>
      </c>
      <c r="E14" s="14">
        <f t="shared" si="0"/>
        <v>0.40173405518338745</v>
      </c>
      <c r="F14" s="13">
        <v>8901.7040415299998</v>
      </c>
      <c r="G14" s="70">
        <f t="shared" si="3"/>
        <v>0.28614561835899577</v>
      </c>
      <c r="H14" s="96">
        <v>12497544722.700001</v>
      </c>
      <c r="I14" s="43">
        <f>+H14/1000000</f>
        <v>12497.5447227</v>
      </c>
      <c r="J14" s="40">
        <v>8901704041.5300007</v>
      </c>
      <c r="K14" s="43">
        <f>+J14/1000000</f>
        <v>8901.7040415299998</v>
      </c>
    </row>
    <row r="15" spans="1:12" s="2" customFormat="1" ht="45.75" customHeight="1" x14ac:dyDescent="0.2">
      <c r="A15" s="69" t="s">
        <v>29</v>
      </c>
      <c r="B15" s="10" t="s">
        <v>30</v>
      </c>
      <c r="C15" s="13">
        <v>150</v>
      </c>
      <c r="D15" s="13">
        <v>142.4</v>
      </c>
      <c r="E15" s="14">
        <f t="shared" si="0"/>
        <v>0.94933333333333336</v>
      </c>
      <c r="F15" s="13">
        <v>134</v>
      </c>
      <c r="G15" s="70">
        <f t="shared" si="3"/>
        <v>0.89333333333333331</v>
      </c>
      <c r="H15" s="97">
        <v>142400000</v>
      </c>
      <c r="I15" s="43">
        <f>+H15/1000000</f>
        <v>142.4</v>
      </c>
      <c r="J15" s="41">
        <v>134000000</v>
      </c>
      <c r="K15" s="43">
        <f t="shared" si="1"/>
        <v>134</v>
      </c>
      <c r="L15" s="46"/>
    </row>
    <row r="16" spans="1:12" s="2" customFormat="1" ht="45.75" customHeight="1" x14ac:dyDescent="0.2">
      <c r="A16" s="69" t="s">
        <v>40</v>
      </c>
      <c r="B16" s="10" t="s">
        <v>41</v>
      </c>
      <c r="C16" s="13">
        <v>529.65333299999998</v>
      </c>
      <c r="D16" s="13">
        <v>527.23415999999997</v>
      </c>
      <c r="E16" s="14">
        <f t="shared" si="0"/>
        <v>0.99543253511443497</v>
      </c>
      <c r="F16" s="13">
        <v>427.63416000000001</v>
      </c>
      <c r="G16" s="70">
        <f t="shared" si="3"/>
        <v>0.80738500705328331</v>
      </c>
      <c r="H16" s="97">
        <v>527234160</v>
      </c>
      <c r="I16" s="43">
        <f>+H16/1000000</f>
        <v>527.23415999999997</v>
      </c>
      <c r="J16" s="41">
        <v>427634160</v>
      </c>
      <c r="K16" s="43">
        <f t="shared" si="1"/>
        <v>427.63416000000001</v>
      </c>
    </row>
    <row r="17" spans="1:11" s="3" customFormat="1" ht="33" customHeight="1" thickBot="1" x14ac:dyDescent="0.25">
      <c r="A17" s="112" t="s">
        <v>10</v>
      </c>
      <c r="B17" s="113"/>
      <c r="C17" s="16">
        <f>C6+C12</f>
        <v>61513.289106000011</v>
      </c>
      <c r="D17" s="16">
        <f>D6+D12</f>
        <v>42404.328974759999</v>
      </c>
      <c r="E17" s="17">
        <f t="shared" si="0"/>
        <v>0.68935232680679204</v>
      </c>
      <c r="F17" s="16">
        <f>F6+F12</f>
        <v>38116.65983869</v>
      </c>
      <c r="G17" s="74">
        <f>IF(C17=0,"",F17/C17)</f>
        <v>0.6196491911366856</v>
      </c>
      <c r="H17" s="101">
        <f>+H12+H6</f>
        <v>42404328974.759995</v>
      </c>
      <c r="I17" s="102">
        <f>+I6+I12</f>
        <v>42213.213653760002</v>
      </c>
      <c r="J17" s="103">
        <f>+J6+J12</f>
        <v>38116659838.690002</v>
      </c>
      <c r="K17" s="102">
        <f>+K6+K12</f>
        <v>37925.544517689996</v>
      </c>
    </row>
    <row r="18" spans="1:11" s="3" customFormat="1" ht="16.5" thickBot="1" x14ac:dyDescent="0.25">
      <c r="A18" s="75"/>
      <c r="B18" s="76"/>
      <c r="C18" s="77"/>
      <c r="D18" s="77"/>
      <c r="E18" s="78"/>
      <c r="F18" s="77"/>
      <c r="G18" s="79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55"/>
    </row>
    <row r="21" spans="1:11" ht="18" customHeight="1" x14ac:dyDescent="0.2">
      <c r="D21" s="28"/>
      <c r="E21" s="26"/>
      <c r="F21" s="28"/>
      <c r="G21" s="26"/>
      <c r="I21" s="55"/>
    </row>
    <row r="22" spans="1:11" ht="18" customHeight="1" x14ac:dyDescent="0.2">
      <c r="C22" s="23"/>
      <c r="D22" s="28"/>
      <c r="E22" s="26"/>
      <c r="F22" s="28"/>
      <c r="G22" s="26"/>
      <c r="I22" s="55"/>
    </row>
    <row r="23" spans="1:11" ht="18" customHeight="1" x14ac:dyDescent="0.2">
      <c r="D23" s="28"/>
      <c r="F23" s="28"/>
      <c r="I23" s="55"/>
    </row>
    <row r="24" spans="1:11" ht="18" customHeight="1" x14ac:dyDescent="0.2">
      <c r="D24" s="28"/>
      <c r="E24" s="26"/>
      <c r="F24" s="28"/>
      <c r="G24" s="26"/>
      <c r="I24" s="55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zoomScale="90" zoomScaleNormal="90" workbookViewId="0">
      <selection activeCell="H2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18.42578125" style="1" customWidth="1"/>
    <col min="4" max="4" width="17" style="1" customWidth="1"/>
    <col min="5" max="5" width="17.28515625" style="1" customWidth="1"/>
    <col min="6" max="6" width="19.5703125" style="1" customWidth="1"/>
    <col min="7" max="7" width="20.8554687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4" ht="27" customHeight="1" x14ac:dyDescent="0.2">
      <c r="A1"/>
    </row>
    <row r="2" spans="1:14" ht="27" customHeight="1" thickBot="1" x14ac:dyDescent="0.25"/>
    <row r="3" spans="1:14" ht="15.75" customHeight="1" x14ac:dyDescent="0.2">
      <c r="A3" s="114" t="s">
        <v>43</v>
      </c>
      <c r="B3" s="115"/>
      <c r="C3" s="115"/>
      <c r="D3" s="115"/>
      <c r="E3" s="115"/>
      <c r="F3" s="115"/>
      <c r="G3" s="116"/>
      <c r="J3" s="104" t="s">
        <v>39</v>
      </c>
      <c r="K3" s="104"/>
      <c r="L3" s="105"/>
    </row>
    <row r="4" spans="1:14" ht="15.75" x14ac:dyDescent="0.25">
      <c r="A4" s="61" t="s">
        <v>0</v>
      </c>
      <c r="B4" s="62"/>
      <c r="C4" s="63"/>
      <c r="D4" s="62"/>
      <c r="E4" s="62"/>
      <c r="F4" s="62"/>
      <c r="G4" s="64"/>
      <c r="H4" s="119" t="s">
        <v>36</v>
      </c>
      <c r="I4" s="119"/>
    </row>
    <row r="5" spans="1:14" s="20" customFormat="1" ht="63" customHeight="1" thickBot="1" x14ac:dyDescent="0.25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4" ht="30" customHeight="1" thickBot="1" x14ac:dyDescent="0.25">
      <c r="A6" s="67" t="s">
        <v>4</v>
      </c>
      <c r="B6" s="9" t="s">
        <v>5</v>
      </c>
      <c r="C6" s="11">
        <f>SUM(C7:C11)</f>
        <v>27787.000000000004</v>
      </c>
      <c r="D6" s="11">
        <f>SUM(D7:D11)</f>
        <v>27311.857163060002</v>
      </c>
      <c r="E6" s="12">
        <f>IF(C6=0,"",D6/C6)</f>
        <v>0.98290053489257556</v>
      </c>
      <c r="F6" s="11">
        <f>SUM(F7:F11)</f>
        <v>26728.02870816</v>
      </c>
      <c r="G6" s="68">
        <f>IF(C6=0,"",F6/C6)</f>
        <v>0.96188968611796866</v>
      </c>
      <c r="H6" s="56">
        <f>D6/$D$17</f>
        <v>0.64408181483821214</v>
      </c>
      <c r="I6" s="45">
        <f>F6/$F$17</f>
        <v>0.70121644502097569</v>
      </c>
      <c r="J6" s="50">
        <f>SUM(J7:J11)</f>
        <v>25651.043308</v>
      </c>
      <c r="K6" s="51">
        <f>SUM(K7:K11)</f>
        <v>25651.043308</v>
      </c>
      <c r="L6" s="82">
        <f>D6-J6</f>
        <v>1660.8138550600015</v>
      </c>
      <c r="M6" s="83">
        <f t="shared" ref="M6:M11" si="0">F6-K6</f>
        <v>1076.9854001599997</v>
      </c>
    </row>
    <row r="7" spans="1:14" ht="30" customHeight="1" x14ac:dyDescent="0.2">
      <c r="A7" s="69" t="s">
        <v>17</v>
      </c>
      <c r="B7" s="10" t="s">
        <v>6</v>
      </c>
      <c r="C7" s="13">
        <v>9476</v>
      </c>
      <c r="D7" s="13">
        <f>'31 DIC'!D7</f>
        <v>9304.5290299999997</v>
      </c>
      <c r="E7" s="14">
        <f>IF(C7=0,"",D7/C7)</f>
        <v>0.98190470979316169</v>
      </c>
      <c r="F7" s="13">
        <f>'31 DIC'!F7</f>
        <v>9304.5290299999997</v>
      </c>
      <c r="G7" s="70">
        <f>IF(C7=0,"",F7/C7)</f>
        <v>0.98190470979316169</v>
      </c>
      <c r="H7" s="57">
        <f>D7/$D$6</f>
        <v>0.34067727340726639</v>
      </c>
      <c r="I7" s="47">
        <f>F7/$F$6</f>
        <v>0.34811879063716172</v>
      </c>
      <c r="J7" s="84">
        <v>9263</v>
      </c>
      <c r="K7" s="84">
        <v>9263</v>
      </c>
      <c r="L7" s="85">
        <f>D7-J7</f>
        <v>41.529029999999693</v>
      </c>
      <c r="M7" s="85">
        <f t="shared" si="0"/>
        <v>41.529029999999693</v>
      </c>
    </row>
    <row r="8" spans="1:14" ht="30" customHeight="1" x14ac:dyDescent="0.2">
      <c r="A8" s="69" t="s">
        <v>18</v>
      </c>
      <c r="B8" s="10" t="s">
        <v>19</v>
      </c>
      <c r="C8" s="13">
        <v>3550</v>
      </c>
      <c r="D8" s="13">
        <f>'31 DIC'!D8</f>
        <v>3317.9549520599999</v>
      </c>
      <c r="E8" s="14">
        <f>IF(C8=0,"",D8/C8)</f>
        <v>0.93463519776338022</v>
      </c>
      <c r="F8" s="13">
        <f>'31 DIC'!F8</f>
        <v>3136.2401748899997</v>
      </c>
      <c r="G8" s="70">
        <f>IF(C8=0,"",F8/C8)</f>
        <v>0.88344793658873233</v>
      </c>
      <c r="H8" s="58">
        <f>D8/$D$6</f>
        <v>0.12148404746886346</v>
      </c>
      <c r="I8" s="48">
        <f>F8/$F$6</f>
        <v>0.11733900053513911</v>
      </c>
      <c r="J8" s="84">
        <v>3437.676293</v>
      </c>
      <c r="K8" s="84">
        <v>3437.676293</v>
      </c>
      <c r="L8" s="86">
        <f>D8-J8</f>
        <v>-119.72134094000012</v>
      </c>
      <c r="M8" s="86">
        <f>F8-K8</f>
        <v>-301.43611811000028</v>
      </c>
    </row>
    <row r="9" spans="1:14" ht="30" customHeight="1" x14ac:dyDescent="0.2">
      <c r="A9" s="69" t="s">
        <v>22</v>
      </c>
      <c r="B9" s="10" t="s">
        <v>7</v>
      </c>
      <c r="C9" s="13">
        <v>14471.454679</v>
      </c>
      <c r="D9" s="13">
        <f>'31 DIC'!D9</f>
        <v>14471.422014</v>
      </c>
      <c r="E9" s="14">
        <f>IF(C9=0,"",D9/($C$9+$C$10))</f>
        <v>0.99327135660462973</v>
      </c>
      <c r="F9" s="13">
        <f>'31 DIC'!F9</f>
        <v>14069.30833627</v>
      </c>
      <c r="G9" s="70">
        <f>IF(C9=0,"",F9/($C$9+$C$10))</f>
        <v>0.9656715811436033</v>
      </c>
      <c r="H9" s="58">
        <f>D9/$D$6</f>
        <v>0.52985858587357348</v>
      </c>
      <c r="I9" s="48">
        <f>F9/$F$6</f>
        <v>0.52638780397503371</v>
      </c>
      <c r="J9" s="84">
        <v>12797.113769</v>
      </c>
      <c r="K9" s="84">
        <v>12797.113769</v>
      </c>
      <c r="L9" s="85">
        <f>D9-J9</f>
        <v>1674.3082450000002</v>
      </c>
      <c r="M9" s="85">
        <f t="shared" si="0"/>
        <v>1272.1945672700003</v>
      </c>
    </row>
    <row r="10" spans="1:14" ht="30" customHeight="1" x14ac:dyDescent="0.2">
      <c r="A10" s="69" t="s">
        <v>24</v>
      </c>
      <c r="B10" s="10" t="s">
        <v>23</v>
      </c>
      <c r="C10" s="13">
        <v>98</v>
      </c>
      <c r="D10" s="13">
        <f>'31 DIC'!D10</f>
        <v>26.835846</v>
      </c>
      <c r="E10" s="14">
        <f>IF(C10=0,"",D10/($C$9+$C$10))</f>
        <v>1.8419252189775112E-3</v>
      </c>
      <c r="F10" s="13">
        <f>'31 DIC'!F10</f>
        <v>26.835846</v>
      </c>
      <c r="G10" s="70">
        <f>IF(C10=0,"",F10/($C$9+$C$10))</f>
        <v>1.8419252189775112E-3</v>
      </c>
      <c r="H10" s="58">
        <f>D10/$D$6</f>
        <v>9.8257126345462076E-4</v>
      </c>
      <c r="I10" s="48">
        <f>F10/$F$6</f>
        <v>1.0040338662090365E-3</v>
      </c>
      <c r="J10" s="84">
        <v>72.683245999999997</v>
      </c>
      <c r="K10" s="84">
        <v>72.683245999999997</v>
      </c>
      <c r="L10" s="86">
        <f t="shared" ref="L10" si="1">D10-J10</f>
        <v>-45.847399999999993</v>
      </c>
      <c r="M10" s="86">
        <f t="shared" si="0"/>
        <v>-45.847399999999993</v>
      </c>
    </row>
    <row r="11" spans="1:14" ht="30" customHeight="1" thickBot="1" x14ac:dyDescent="0.25">
      <c r="A11" s="69" t="s">
        <v>20</v>
      </c>
      <c r="B11" s="10" t="s">
        <v>21</v>
      </c>
      <c r="C11" s="13">
        <v>191.545321</v>
      </c>
      <c r="D11" s="13">
        <f>'31 DIC'!D11</f>
        <v>191.11532099999999</v>
      </c>
      <c r="E11" s="14">
        <f>IF(C11=0,"",D11/(C11))</f>
        <v>0.99775510047567273</v>
      </c>
      <c r="F11" s="13">
        <f>'31 DIC'!F11</f>
        <v>191.11532099999999</v>
      </c>
      <c r="G11" s="70">
        <f>IF(C11=0,"",F11/(C11))</f>
        <v>0.99775510047567273</v>
      </c>
      <c r="H11" s="59">
        <f>D11/$D$6</f>
        <v>6.9975219868419801E-3</v>
      </c>
      <c r="I11" s="52">
        <f>F11/$F$6</f>
        <v>7.1503709864563624E-3</v>
      </c>
      <c r="J11" s="84">
        <v>80.569999999999993</v>
      </c>
      <c r="K11" s="84">
        <v>80.569999999999993</v>
      </c>
      <c r="L11" s="86">
        <f t="shared" ref="L11:L16" si="2">D11-J11</f>
        <v>110.545321</v>
      </c>
      <c r="M11" s="86">
        <f t="shared" si="0"/>
        <v>110.545321</v>
      </c>
    </row>
    <row r="12" spans="1:14" ht="30" customHeight="1" thickBot="1" x14ac:dyDescent="0.25">
      <c r="A12" s="67" t="s">
        <v>8</v>
      </c>
      <c r="B12" s="9" t="s">
        <v>9</v>
      </c>
      <c r="C12" s="15">
        <f>SUM(C13:C16)</f>
        <v>33726.289106000004</v>
      </c>
      <c r="D12" s="15">
        <f>SUM(D13:D16)</f>
        <v>15092.471811699999</v>
      </c>
      <c r="E12" s="12">
        <f>IF(C12=0,"",D12/C12)</f>
        <v>0.44749873798048551</v>
      </c>
      <c r="F12" s="15">
        <f>SUM(F13:F16)</f>
        <v>11388.631130529999</v>
      </c>
      <c r="G12" s="68">
        <f>IF(C12=0,"",F12/C12)</f>
        <v>0.33767815648902588</v>
      </c>
      <c r="H12" s="56">
        <f>D12/$D$17</f>
        <v>0.35591818516178797</v>
      </c>
      <c r="I12" s="81">
        <f>F12/$F$17</f>
        <v>0.29878355497902426</v>
      </c>
      <c r="J12" s="87">
        <f>SUM(J13:J16)</f>
        <v>33715.235773</v>
      </c>
      <c r="K12" s="87">
        <f>SUM(K13:K16)</f>
        <v>33715.235773</v>
      </c>
      <c r="L12" s="88">
        <f t="shared" si="2"/>
        <v>-18622.763961299999</v>
      </c>
      <c r="M12" s="88">
        <f>F12-K12</f>
        <v>-22326.604642470003</v>
      </c>
      <c r="N12" s="110"/>
    </row>
    <row r="13" spans="1:14" s="2" customFormat="1" ht="45.75" customHeight="1" x14ac:dyDescent="0.2">
      <c r="A13" s="69" t="s">
        <v>26</v>
      </c>
      <c r="B13" s="10" t="s">
        <v>25</v>
      </c>
      <c r="C13" s="13">
        <v>1937.635773</v>
      </c>
      <c r="D13" s="13">
        <f>'31 DIC'!D13</f>
        <v>1925.292929</v>
      </c>
      <c r="E13" s="14">
        <f>IF(C13=0,"",D13/C13)</f>
        <v>0.9936299462613194</v>
      </c>
      <c r="F13" s="13">
        <f>'31 DIC'!F13</f>
        <v>1925.292929</v>
      </c>
      <c r="G13" s="70">
        <f t="shared" ref="G13:G16" si="3">IF(C13=0,"",F13/C13)</f>
        <v>0.9936299462613194</v>
      </c>
      <c r="H13" s="57">
        <f>D13/$D$12</f>
        <v>0.12756644193348585</v>
      </c>
      <c r="I13" s="47">
        <f>F13/$F$12</f>
        <v>0.16905393694232343</v>
      </c>
      <c r="J13" s="84">
        <v>1937.635773</v>
      </c>
      <c r="K13" s="84">
        <v>1937.635773</v>
      </c>
      <c r="L13" s="86">
        <f t="shared" si="2"/>
        <v>-12.342844000000014</v>
      </c>
      <c r="M13" s="85">
        <f t="shared" ref="M13:M16" si="4">F13-K13</f>
        <v>-12.342844000000014</v>
      </c>
    </row>
    <row r="14" spans="1:14" ht="45.75" customHeight="1" x14ac:dyDescent="0.2">
      <c r="A14" s="69" t="s">
        <v>27</v>
      </c>
      <c r="B14" s="10" t="s">
        <v>35</v>
      </c>
      <c r="C14" s="13">
        <v>31109</v>
      </c>
      <c r="D14" s="13">
        <f>'31 DIC'!D14</f>
        <v>12497.5447227</v>
      </c>
      <c r="E14" s="14">
        <f t="shared" ref="E14:E16" si="5">IF(C14=0,"",D14/C14)</f>
        <v>0.40173405518338745</v>
      </c>
      <c r="F14" s="13">
        <f>'31 DIC'!F14</f>
        <v>8901.7040415299998</v>
      </c>
      <c r="G14" s="70">
        <f t="shared" si="3"/>
        <v>0.28614561835899577</v>
      </c>
      <c r="H14" s="58">
        <f>D14/$D$12</f>
        <v>0.82806480466716148</v>
      </c>
      <c r="I14" s="48">
        <f>F14/$F$12</f>
        <v>0.78163072800442313</v>
      </c>
      <c r="J14" s="89">
        <v>31109</v>
      </c>
      <c r="K14" s="84">
        <v>31109</v>
      </c>
      <c r="L14" s="85">
        <f t="shared" si="2"/>
        <v>-18611.4552773</v>
      </c>
      <c r="M14" s="85">
        <f t="shared" si="4"/>
        <v>-22207.29595847</v>
      </c>
    </row>
    <row r="15" spans="1:14" s="2" customFormat="1" ht="45.75" customHeight="1" x14ac:dyDescent="0.2">
      <c r="A15" s="69" t="s">
        <v>29</v>
      </c>
      <c r="B15" s="10" t="s">
        <v>30</v>
      </c>
      <c r="C15" s="13">
        <v>150</v>
      </c>
      <c r="D15" s="13">
        <f>'31 DIC'!D15</f>
        <v>142.4</v>
      </c>
      <c r="E15" s="14">
        <f t="shared" si="5"/>
        <v>0.94933333333333336</v>
      </c>
      <c r="F15" s="13">
        <f>'31 DIC'!F15</f>
        <v>134</v>
      </c>
      <c r="G15" s="70">
        <f t="shared" si="3"/>
        <v>0.89333333333333331</v>
      </c>
      <c r="H15" s="58">
        <f>D15/$D$12</f>
        <v>9.435167530981144E-3</v>
      </c>
      <c r="I15" s="48">
        <f>F15/$F$12</f>
        <v>1.1766119954555414E-2</v>
      </c>
      <c r="J15" s="89">
        <v>150</v>
      </c>
      <c r="K15" s="89">
        <v>150</v>
      </c>
      <c r="L15" s="85">
        <f t="shared" si="2"/>
        <v>-7.5999999999999943</v>
      </c>
      <c r="M15" s="86">
        <f t="shared" si="4"/>
        <v>-16</v>
      </c>
    </row>
    <row r="16" spans="1:14" s="2" customFormat="1" ht="45.75" customHeight="1" thickBot="1" x14ac:dyDescent="0.25">
      <c r="A16" s="69" t="s">
        <v>40</v>
      </c>
      <c r="B16" s="10" t="s">
        <v>41</v>
      </c>
      <c r="C16" s="13">
        <v>529.65333299999998</v>
      </c>
      <c r="D16" s="13">
        <f>'31 DIC'!D16</f>
        <v>527.23415999999997</v>
      </c>
      <c r="E16" s="14">
        <f t="shared" si="5"/>
        <v>0.99543253511443497</v>
      </c>
      <c r="F16" s="13">
        <f>'31 DIC'!F16</f>
        <v>427.63416000000001</v>
      </c>
      <c r="G16" s="70">
        <f t="shared" si="3"/>
        <v>0.80738500705328331</v>
      </c>
      <c r="H16" s="60">
        <f>D16/$D$12</f>
        <v>3.4933585868371614E-2</v>
      </c>
      <c r="I16" s="49">
        <f>F16/$F$12</f>
        <v>3.7549215098698081E-2</v>
      </c>
      <c r="J16" s="89">
        <v>518.6</v>
      </c>
      <c r="K16" s="89">
        <v>518.6</v>
      </c>
      <c r="L16" s="86">
        <f t="shared" si="2"/>
        <v>8.6341599999999517</v>
      </c>
      <c r="M16" s="86">
        <f t="shared" si="4"/>
        <v>-90.965840000000014</v>
      </c>
    </row>
    <row r="17" spans="1:14" s="3" customFormat="1" ht="33" customHeight="1" thickBot="1" x14ac:dyDescent="0.3">
      <c r="A17" s="117" t="s">
        <v>10</v>
      </c>
      <c r="B17" s="118"/>
      <c r="C17" s="71">
        <f>C6+C12</f>
        <v>61513.289106000011</v>
      </c>
      <c r="D17" s="71">
        <f>D6+D12</f>
        <v>42404.328974759999</v>
      </c>
      <c r="E17" s="72">
        <f>IF(C17=0,"",D17/C17)</f>
        <v>0.68935232680679204</v>
      </c>
      <c r="F17" s="71">
        <f>F6+F12</f>
        <v>38116.65983869</v>
      </c>
      <c r="G17" s="73">
        <f>IF(C17=0,"",F17/C17)</f>
        <v>0.6196491911366856</v>
      </c>
      <c r="J17" s="33">
        <f>J6+J12</f>
        <v>59366.279081000001</v>
      </c>
      <c r="K17" s="33">
        <f>K6+K12</f>
        <v>59366.279081000001</v>
      </c>
      <c r="L17" s="53">
        <f>D17-J17</f>
        <v>-16961.950106240001</v>
      </c>
      <c r="M17" s="53">
        <f>F17-K17</f>
        <v>-21249.61924231</v>
      </c>
      <c r="N17" s="7"/>
    </row>
    <row r="18" spans="1:14" s="3" customFormat="1" ht="33.75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53"/>
      <c r="M18" s="34"/>
    </row>
    <row r="19" spans="1:14" s="3" customFormat="1" ht="17.25" customHeight="1" x14ac:dyDescent="0.2">
      <c r="A19" s="8"/>
      <c r="B19" s="8"/>
      <c r="C19" s="27"/>
      <c r="D19" s="80"/>
      <c r="E19" s="29"/>
      <c r="F19" s="80"/>
      <c r="G19" s="26"/>
      <c r="H19" s="7"/>
      <c r="I19" s="7"/>
      <c r="J19" s="106"/>
    </row>
    <row r="20" spans="1:14" ht="18" customHeight="1" x14ac:dyDescent="0.2">
      <c r="C20" s="111">
        <f>+D17/C17</f>
        <v>0.68935232680679204</v>
      </c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107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6:H18"/>
  <sheetViews>
    <sheetView workbookViewId="0">
      <selection activeCell="K25" sqref="K25"/>
    </sheetView>
  </sheetViews>
  <sheetFormatPr baseColWidth="10" defaultRowHeight="12.75" x14ac:dyDescent="0.2"/>
  <sheetData>
    <row r="16" spans="7:7" x14ac:dyDescent="0.2">
      <c r="G16" s="107"/>
    </row>
    <row r="17" spans="6:8" x14ac:dyDescent="0.2">
      <c r="F17" s="108"/>
      <c r="G17" s="107"/>
      <c r="H17" s="108"/>
    </row>
    <row r="18" spans="6:8" x14ac:dyDescent="0.2">
      <c r="G18" s="10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31 DIC</vt:lpstr>
      <vt:lpstr>Ejec. para Indicadores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2021-02-08T21:44:47Z</dcterms:modified>
</cp:coreProperties>
</file>