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2020 PPTO\INFORMES\INDICADORES Y PÁG WEB\NOVIEMBRE\"/>
    </mc:Choice>
  </mc:AlternateContent>
  <bookViews>
    <workbookView xWindow="-120" yWindow="-120" windowWidth="29040" windowHeight="15840" activeTab="1"/>
  </bookViews>
  <sheets>
    <sheet name="30 NOV" sheetId="22" r:id="rId1"/>
    <sheet name="Ejec. para Indicadores" sheetId="24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24" l="1"/>
  <c r="J17" i="24" l="1"/>
  <c r="L17" i="24"/>
  <c r="D17" i="24" l="1"/>
  <c r="F8" i="24" l="1"/>
  <c r="F9" i="24"/>
  <c r="F10" i="24"/>
  <c r="F11" i="24"/>
  <c r="D8" i="24"/>
  <c r="D9" i="24"/>
  <c r="D10" i="24"/>
  <c r="D11" i="24"/>
  <c r="D7" i="24"/>
  <c r="M12" i="24" l="1"/>
  <c r="L7" i="24" l="1"/>
  <c r="D6" i="24"/>
  <c r="E12" i="24"/>
  <c r="F12" i="24"/>
  <c r="D12" i="24"/>
  <c r="G11" i="22"/>
  <c r="E11" i="22"/>
  <c r="G12" i="22"/>
  <c r="I7" i="22"/>
  <c r="J12" i="22"/>
  <c r="J6" i="22"/>
  <c r="H6" i="22"/>
  <c r="H17" i="22" s="1"/>
  <c r="H12" i="22"/>
  <c r="J17" i="22" l="1"/>
  <c r="E11" i="24"/>
  <c r="L11" i="24" l="1"/>
  <c r="E10" i="24" l="1"/>
  <c r="J6" i="24" l="1"/>
  <c r="G16" i="22"/>
  <c r="G15" i="22"/>
  <c r="G14" i="22"/>
  <c r="G13" i="22"/>
  <c r="E16" i="22"/>
  <c r="E15" i="22"/>
  <c r="E14" i="22"/>
  <c r="E13" i="22"/>
  <c r="F6" i="22"/>
  <c r="D6" i="22"/>
  <c r="D12" i="22" l="1"/>
  <c r="C6" i="24" l="1"/>
  <c r="D15" i="24" l="1"/>
  <c r="D14" i="24"/>
  <c r="L14" i="24" s="1"/>
  <c r="D16" i="24"/>
  <c r="K12" i="24" l="1"/>
  <c r="L9" i="24" l="1"/>
  <c r="K11" i="22" l="1"/>
  <c r="E9" i="22"/>
  <c r="E10" i="22"/>
  <c r="I11" i="22"/>
  <c r="K13" i="22" l="1"/>
  <c r="K14" i="22"/>
  <c r="I13" i="22"/>
  <c r="F15" i="24" l="1"/>
  <c r="M15" i="24" s="1"/>
  <c r="F12" i="22"/>
  <c r="F17" i="22" s="1"/>
  <c r="I14" i="22"/>
  <c r="I15" i="22"/>
  <c r="K6" i="24" l="1"/>
  <c r="K17" i="24" s="1"/>
  <c r="E7" i="22" l="1"/>
  <c r="K8" i="22" l="1"/>
  <c r="K9" i="22"/>
  <c r="K10" i="22"/>
  <c r="K15" i="22"/>
  <c r="K16" i="22"/>
  <c r="K7" i="22"/>
  <c r="K12" i="22" l="1"/>
  <c r="K6" i="22"/>
  <c r="I16" i="22"/>
  <c r="I12" i="22" s="1"/>
  <c r="I10" i="22"/>
  <c r="I9" i="22"/>
  <c r="I8" i="22"/>
  <c r="K17" i="22" l="1"/>
  <c r="D17" i="22" l="1"/>
  <c r="G10" i="22"/>
  <c r="G9" i="22"/>
  <c r="F14" i="24" l="1"/>
  <c r="M14" i="24" s="1"/>
  <c r="F16" i="24"/>
  <c r="M16" i="24" s="1"/>
  <c r="F13" i="24"/>
  <c r="M8" i="24"/>
  <c r="M9" i="24"/>
  <c r="G10" i="24"/>
  <c r="F6" i="24"/>
  <c r="F17" i="24" s="1"/>
  <c r="F7" i="24"/>
  <c r="C14" i="24"/>
  <c r="E14" i="24" s="1"/>
  <c r="C15" i="24"/>
  <c r="E15" i="24" s="1"/>
  <c r="C16" i="24"/>
  <c r="E16" i="24" s="1"/>
  <c r="C13" i="24"/>
  <c r="L15" i="24"/>
  <c r="D13" i="24"/>
  <c r="L8" i="24"/>
  <c r="G11" i="24" l="1"/>
  <c r="I11" i="24"/>
  <c r="E13" i="24"/>
  <c r="H11" i="24"/>
  <c r="M13" i="24"/>
  <c r="M7" i="24"/>
  <c r="G16" i="24"/>
  <c r="G15" i="24"/>
  <c r="G14" i="24"/>
  <c r="G13" i="24"/>
  <c r="E9" i="24"/>
  <c r="G9" i="24"/>
  <c r="G8" i="24"/>
  <c r="E8" i="24"/>
  <c r="G7" i="24"/>
  <c r="E7" i="24"/>
  <c r="M10" i="24"/>
  <c r="L16" i="24"/>
  <c r="L10" i="24"/>
  <c r="H16" i="24" l="1"/>
  <c r="H13" i="24"/>
  <c r="E6" i="24"/>
  <c r="H7" i="24"/>
  <c r="M6" i="24"/>
  <c r="G6" i="24"/>
  <c r="L6" i="24"/>
  <c r="I13" i="24"/>
  <c r="M17" i="24"/>
  <c r="G12" i="24"/>
  <c r="H10" i="24"/>
  <c r="H15" i="24"/>
  <c r="H12" i="24" l="1"/>
  <c r="H6" i="24"/>
  <c r="M11" i="24"/>
  <c r="J12" i="24" l="1"/>
  <c r="L12" i="24" l="1"/>
  <c r="L13" i="24"/>
  <c r="H8" i="24" l="1"/>
  <c r="H9" i="24"/>
  <c r="H14" i="24"/>
  <c r="I16" i="24"/>
  <c r="C12" i="22"/>
  <c r="E12" i="22" s="1"/>
  <c r="E8" i="22"/>
  <c r="C6" i="22"/>
  <c r="G6" i="22" s="1"/>
  <c r="G8" i="22"/>
  <c r="G7" i="22"/>
  <c r="C17" i="22" l="1"/>
  <c r="G17" i="22" s="1"/>
  <c r="E6" i="22"/>
  <c r="C17" i="24"/>
  <c r="E17" i="24" s="1"/>
  <c r="I9" i="24"/>
  <c r="I15" i="24"/>
  <c r="I7" i="24"/>
  <c r="I14" i="24"/>
  <c r="I8" i="24"/>
  <c r="I10" i="24"/>
  <c r="G17" i="24" l="1"/>
  <c r="E17" i="22"/>
  <c r="I6" i="24"/>
  <c r="I12" i="24"/>
  <c r="I6" i="22" l="1"/>
  <c r="I17" i="22" s="1"/>
</calcChain>
</file>

<file path=xl/sharedStrings.xml><?xml version="1.0" encoding="utf-8"?>
<sst xmlns="http://schemas.openxmlformats.org/spreadsheetml/2006/main" count="78" uniqueCount="44">
  <si>
    <t>Cifras en millones de pesos</t>
  </si>
  <si>
    <t>CÓDIGO</t>
  </si>
  <si>
    <t>CONCEPTO</t>
  </si>
  <si>
    <t>APROPIACIÓN VIGENTE</t>
  </si>
  <si>
    <t>A</t>
  </si>
  <si>
    <t>FUNCIONAMIENTO</t>
  </si>
  <si>
    <t>GASTOS DE PERSONAL</t>
  </si>
  <si>
    <t>TRANSFERENCIAS CORRIENTES - FOCAI</t>
  </si>
  <si>
    <t>C</t>
  </si>
  <si>
    <t>INVERSIÓN</t>
  </si>
  <si>
    <t>TOTALES EJECUCIÓN PRESUPUESTAL APC - COLOMBIA</t>
  </si>
  <si>
    <t>PORCENTAJE EJECUCIÓN COMPROMISOS</t>
  </si>
  <si>
    <t>PORCENTAJE EJECUCIÓN OBLIGACIONES</t>
  </si>
  <si>
    <t>EJECUCIÓN COMPROMISOS</t>
  </si>
  <si>
    <t>EJECUCIÓN OBLIGACIONES</t>
  </si>
  <si>
    <t>% Ejec. Compr. Con relación al concepto general</t>
  </si>
  <si>
    <t>% Ejec. Oblig. Con relación al concepto general</t>
  </si>
  <si>
    <t>A-01</t>
  </si>
  <si>
    <t>A-02</t>
  </si>
  <si>
    <t>ADQUISICIÓN DE BIENES Y SERVICIOS</t>
  </si>
  <si>
    <t>A-08</t>
  </si>
  <si>
    <t>GASTOS POR TRIBUTOS, MULTAS, SANCIONES E INTERESES DE MORA</t>
  </si>
  <si>
    <t>A-03-02-02-137</t>
  </si>
  <si>
    <t>TRANSFERENCIAS CORRIENTES - INCAPACIDADES Y LICENCIAS DE MATERNIDAD (NO DE PENSIONES)</t>
  </si>
  <si>
    <t>A-03-04-02-012</t>
  </si>
  <si>
    <t>IMPLEMENTACIÓN DE PROYECTOS DE COOPERACIÓN INTERNACIONAL NO REEMBOLSABLE CON APORTE DE RECURSOS DE CONTRAPARTIDA  NACIONAL</t>
  </si>
  <si>
    <t>C-0208-1000-7</t>
  </si>
  <si>
    <t>C-0208-1000-9</t>
  </si>
  <si>
    <t>ADMINISTRACIÓN , EJECUCIÓN Y SEGUIMIENTO DE RECURSOS DE COOPERACIÓN INTERNACIONAL A NIVEL  NACIONAL</t>
  </si>
  <si>
    <t>C-0208-1000-10</t>
  </si>
  <si>
    <t>FORTALECIMIENTO DE LAS CAPACIDADES TECNOLÓGICAS DE LA INFORMACIÓN EN APC-COLOMBIA   NACIONAL</t>
  </si>
  <si>
    <t>Metas Compromisos</t>
  </si>
  <si>
    <t>Metas Obligaciones</t>
  </si>
  <si>
    <t>Diferencia Compromisos</t>
  </si>
  <si>
    <t>Diferencia Obligaciones</t>
  </si>
  <si>
    <t>ADMINISTRACIÓN, EJECUCIÓN Y SEGUIMIENTO DE RECURSOS DE COOPERACIÓN INTERNACIONAL A NIVEL NACIONAL</t>
  </si>
  <si>
    <t>cuadro info</t>
  </si>
  <si>
    <t>SE CAMBIAN ESTOS</t>
  </si>
  <si>
    <t>OBLI</t>
  </si>
  <si>
    <t>ESTAN valores SE CAMBIAN MES A MES con las metas</t>
  </si>
  <si>
    <t>C-0208-1000-11</t>
  </si>
  <si>
    <t>CONSOLIDACIÓN DEL SISTEMA NACIONAL DE COOPERACIÓN INTERNACIONAL A NIVEL  NACIONAL</t>
  </si>
  <si>
    <t>RP -COMPROMISOS</t>
  </si>
  <si>
    <t>INFORMACIÓN PRESUPUESTAL APC-COLOMBIA A 30 DE NOVIEMBRE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</si>
</sst>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\ _€_-;\-* #,##0.00\ _€_-;_-* &quot;-&quot;??\ _€_-;_-@_-"/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#,##0.0"/>
    <numFmt numFmtId="167" formatCode="0.0%"/>
    <numFmt numFmtId="168" formatCode="0.0000"/>
    <numFmt numFmtId="169" formatCode="0.00000"/>
    <numFmt numFmtId="170" formatCode="_-* #,##0_-;\-* #,##0_-;_-* &quot;-&quot;??_-;_-@_-"/>
  </numFmts>
  <fonts count="15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Font="1"/>
    <xf numFmtId="0" fontId="0" fillId="0" borderId="0" xfId="0" applyFont="1" applyFill="1"/>
    <xf numFmtId="0" fontId="6" fillId="0" borderId="0" xfId="0" applyFont="1" applyFill="1"/>
    <xf numFmtId="166" fontId="1" fillId="0" borderId="0" xfId="0" applyNumberFormat="1" applyFont="1" applyFill="1" applyBorder="1" applyAlignment="1">
      <alignment horizontal="right" vertical="center" wrapText="1"/>
    </xf>
    <xf numFmtId="167" fontId="1" fillId="0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Font="1"/>
    <xf numFmtId="0" fontId="2" fillId="0" borderId="0" xfId="0" applyFont="1" applyFill="1"/>
    <xf numFmtId="0" fontId="1" fillId="0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vertical="center" wrapText="1" readingOrder="1"/>
      <protection locked="0"/>
    </xf>
    <xf numFmtId="0" fontId="0" fillId="0" borderId="1" xfId="0" applyFont="1" applyFill="1" applyBorder="1" applyAlignment="1" applyProtection="1">
      <alignment vertical="center" wrapText="1" readingOrder="1"/>
      <protection locked="0"/>
    </xf>
    <xf numFmtId="166" fontId="1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0" fontId="1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66" fontId="0" fillId="0" borderId="1" xfId="0" applyNumberFormat="1" applyFont="1" applyFill="1" applyBorder="1" applyAlignment="1">
      <alignment horizontal="center" vertical="center" wrapText="1" readingOrder="1"/>
    </xf>
    <xf numFmtId="10" fontId="0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66" fontId="1" fillId="3" borderId="1" xfId="0" applyNumberFormat="1" applyFont="1" applyFill="1" applyBorder="1" applyAlignment="1">
      <alignment horizontal="center" vertical="center" wrapText="1" readingOrder="1"/>
    </xf>
    <xf numFmtId="166" fontId="5" fillId="4" borderId="1" xfId="0" applyNumberFormat="1" applyFont="1" applyFill="1" applyBorder="1" applyAlignment="1">
      <alignment horizontal="center" vertical="center" wrapText="1" readingOrder="1"/>
    </xf>
    <xf numFmtId="10" fontId="5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2" borderId="1" xfId="0" applyFont="1" applyFill="1" applyBorder="1" applyAlignment="1" applyProtection="1">
      <alignment horizontal="center" vertical="center" wrapText="1" readingOrder="1"/>
      <protection locked="0"/>
    </xf>
    <xf numFmtId="3" fontId="8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0" xfId="0" applyFont="1"/>
    <xf numFmtId="0" fontId="0" fillId="0" borderId="0" xfId="0" applyFont="1" applyAlignment="1">
      <alignment horizontal="center" vertical="center"/>
    </xf>
    <xf numFmtId="10" fontId="0" fillId="0" borderId="0" xfId="4" applyNumberFormat="1" applyFont="1" applyAlignment="1">
      <alignment horizontal="center" vertical="center"/>
    </xf>
    <xf numFmtId="168" fontId="0" fillId="0" borderId="0" xfId="0" applyNumberFormat="1" applyFont="1"/>
    <xf numFmtId="1" fontId="0" fillId="0" borderId="0" xfId="0" applyNumberFormat="1" applyFont="1"/>
    <xf numFmtId="2" fontId="0" fillId="0" borderId="0" xfId="0" applyNumberFormat="1" applyFont="1"/>
    <xf numFmtId="10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0" fontId="1" fillId="0" borderId="0" xfId="4" applyNumberFormat="1" applyFont="1" applyFill="1" applyBorder="1" applyAlignment="1">
      <alignment horizontal="right" vertical="center" wrapText="1"/>
    </xf>
    <xf numFmtId="10" fontId="1" fillId="0" borderId="0" xfId="4" applyNumberFormat="1" applyFont="1" applyFill="1" applyBorder="1" applyAlignment="1">
      <alignment horizontal="center" vertical="center" wrapText="1"/>
    </xf>
    <xf numFmtId="10" fontId="1" fillId="0" borderId="0" xfId="4" applyNumberFormat="1" applyFont="1" applyFill="1" applyBorder="1" applyAlignment="1" applyProtection="1">
      <alignment horizontal="center" vertical="center" wrapText="1"/>
      <protection locked="0"/>
    </xf>
    <xf numFmtId="0" fontId="10" fillId="5" borderId="0" xfId="0" applyFont="1" applyFill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6" fontId="1" fillId="0" borderId="0" xfId="0" applyNumberFormat="1" applyFont="1" applyFill="1"/>
    <xf numFmtId="166" fontId="5" fillId="0" borderId="0" xfId="0" applyNumberFormat="1" applyFont="1" applyFill="1"/>
    <xf numFmtId="4" fontId="0" fillId="0" borderId="1" xfId="0" applyNumberFormat="1" applyFont="1" applyFill="1" applyBorder="1" applyAlignment="1">
      <alignment horizontal="center" vertical="center" wrapText="1" readingOrder="1"/>
    </xf>
    <xf numFmtId="170" fontId="0" fillId="0" borderId="0" xfId="5" applyNumberFormat="1" applyFont="1"/>
    <xf numFmtId="170" fontId="6" fillId="0" borderId="0" xfId="5" applyNumberFormat="1" applyFont="1" applyFill="1"/>
    <xf numFmtId="170" fontId="2" fillId="0" borderId="0" xfId="5" applyNumberFormat="1" applyFont="1"/>
    <xf numFmtId="170" fontId="0" fillId="0" borderId="3" xfId="5" applyNumberFormat="1" applyFont="1" applyBorder="1"/>
    <xf numFmtId="170" fontId="0" fillId="0" borderId="5" xfId="5" applyNumberFormat="1" applyFont="1" applyBorder="1"/>
    <xf numFmtId="170" fontId="0" fillId="0" borderId="5" xfId="5" applyNumberFormat="1" applyFont="1" applyFill="1" applyBorder="1"/>
    <xf numFmtId="0" fontId="12" fillId="0" borderId="4" xfId="0" applyFont="1" applyBorder="1"/>
    <xf numFmtId="0" fontId="12" fillId="0" borderId="6" xfId="0" applyFont="1" applyBorder="1"/>
    <xf numFmtId="169" fontId="12" fillId="0" borderId="4" xfId="0" applyNumberFormat="1" applyFont="1" applyBorder="1"/>
    <xf numFmtId="10" fontId="12" fillId="5" borderId="9" xfId="4" applyNumberFormat="1" applyFont="1" applyFill="1" applyBorder="1"/>
    <xf numFmtId="10" fontId="0" fillId="0" borderId="0" xfId="4" applyNumberFormat="1" applyFont="1" applyFill="1"/>
    <xf numFmtId="10" fontId="0" fillId="5" borderId="10" xfId="4" applyNumberFormat="1" applyFont="1" applyFill="1" applyBorder="1"/>
    <xf numFmtId="10" fontId="0" fillId="5" borderId="2" xfId="4" applyNumberFormat="1" applyFont="1" applyFill="1" applyBorder="1"/>
    <xf numFmtId="10" fontId="0" fillId="5" borderId="11" xfId="4" applyNumberFormat="1" applyFont="1" applyFill="1" applyBorder="1"/>
    <xf numFmtId="166" fontId="12" fillId="0" borderId="15" xfId="5" applyNumberFormat="1" applyFont="1" applyBorder="1"/>
    <xf numFmtId="166" fontId="12" fillId="0" borderId="16" xfId="5" applyNumberFormat="1" applyFont="1" applyBorder="1"/>
    <xf numFmtId="10" fontId="0" fillId="5" borderId="17" xfId="4" applyNumberFormat="1" applyFont="1" applyFill="1" applyBorder="1"/>
    <xf numFmtId="166" fontId="12" fillId="0" borderId="0" xfId="0" applyNumberFormat="1" applyFont="1"/>
    <xf numFmtId="165" fontId="0" fillId="8" borderId="5" xfId="6" applyFont="1" applyFill="1" applyBorder="1"/>
    <xf numFmtId="165" fontId="0" fillId="0" borderId="0" xfId="6" applyFont="1"/>
    <xf numFmtId="10" fontId="12" fillId="6" borderId="19" xfId="4" applyNumberFormat="1" applyFont="1" applyFill="1" applyBorder="1"/>
    <xf numFmtId="10" fontId="0" fillId="6" borderId="12" xfId="4" applyNumberFormat="1" applyFont="1" applyFill="1" applyBorder="1"/>
    <xf numFmtId="10" fontId="0" fillId="6" borderId="13" xfId="4" applyNumberFormat="1" applyFont="1" applyFill="1" applyBorder="1"/>
    <xf numFmtId="10" fontId="0" fillId="6" borderId="18" xfId="4" applyNumberFormat="1" applyFont="1" applyFill="1" applyBorder="1"/>
    <xf numFmtId="10" fontId="0" fillId="6" borderId="14" xfId="4" applyNumberFormat="1" applyFont="1" applyFill="1" applyBorder="1"/>
    <xf numFmtId="0" fontId="7" fillId="0" borderId="23" xfId="3" applyFont="1" applyBorder="1"/>
    <xf numFmtId="0" fontId="0" fillId="0" borderId="0" xfId="0" applyFont="1" applyBorder="1"/>
    <xf numFmtId="166" fontId="0" fillId="0" borderId="0" xfId="0" applyNumberFormat="1" applyFont="1" applyBorder="1"/>
    <xf numFmtId="0" fontId="0" fillId="0" borderId="24" xfId="0" applyFont="1" applyBorder="1"/>
    <xf numFmtId="0" fontId="8" fillId="2" borderId="5" xfId="0" applyFont="1" applyFill="1" applyBorder="1" applyAlignment="1" applyProtection="1">
      <alignment vertical="center" wrapText="1" readingOrder="1"/>
      <protection locked="0"/>
    </xf>
    <xf numFmtId="3" fontId="8" fillId="2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3" borderId="5" xfId="0" applyFont="1" applyFill="1" applyBorder="1" applyAlignment="1" applyProtection="1">
      <alignment horizontal="left" vertical="center" wrapText="1" readingOrder="1"/>
      <protection locked="0"/>
    </xf>
    <xf numFmtId="10" fontId="1" fillId="3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5" xfId="0" applyFont="1" applyFill="1" applyBorder="1" applyAlignment="1">
      <alignment horizontal="left" vertical="center" wrapText="1" indent="1"/>
    </xf>
    <xf numFmtId="10" fontId="0" fillId="0" borderId="6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4" borderId="25" xfId="0" applyNumberFormat="1" applyFont="1" applyFill="1" applyBorder="1" applyAlignment="1">
      <alignment horizontal="center" vertical="center" wrapText="1" readingOrder="1"/>
    </xf>
    <xf numFmtId="10" fontId="5" fillId="4" borderId="25" xfId="0" applyNumberFormat="1" applyFont="1" applyFill="1" applyBorder="1" applyAlignment="1" applyProtection="1">
      <alignment horizontal="center" vertical="center" wrapText="1" readingOrder="1"/>
      <protection locked="0"/>
    </xf>
    <xf numFmtId="10" fontId="5" fillId="4" borderId="8" xfId="0" applyNumberFormat="1" applyFont="1" applyFill="1" applyBorder="1" applyAlignment="1" applyProtection="1">
      <alignment horizontal="center" vertical="center" wrapText="1" readingOrder="1"/>
      <protection locked="0"/>
    </xf>
    <xf numFmtId="10" fontId="5" fillId="4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166" fontId="1" fillId="0" borderId="27" xfId="0" applyNumberFormat="1" applyFont="1" applyFill="1" applyBorder="1" applyAlignment="1">
      <alignment horizontal="right" vertical="center" wrapText="1"/>
    </xf>
    <xf numFmtId="167" fontId="1" fillId="0" borderId="27" xfId="0" applyNumberFormat="1" applyFont="1" applyFill="1" applyBorder="1" applyAlignment="1" applyProtection="1">
      <alignment horizontal="right" vertical="center" wrapText="1" readingOrder="1"/>
      <protection locked="0"/>
    </xf>
    <xf numFmtId="167" fontId="1" fillId="0" borderId="28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0" borderId="0" xfId="5" applyFont="1" applyFill="1" applyBorder="1" applyAlignment="1">
      <alignment horizontal="center" vertical="center" wrapText="1"/>
    </xf>
    <xf numFmtId="10" fontId="0" fillId="0" borderId="0" xfId="4" applyNumberFormat="1" applyFont="1"/>
    <xf numFmtId="10" fontId="12" fillId="5" borderId="29" xfId="4" applyNumberFormat="1" applyFont="1" applyFill="1" applyBorder="1"/>
    <xf numFmtId="166" fontId="12" fillId="0" borderId="15" xfId="0" applyNumberFormat="1" applyFont="1" applyBorder="1"/>
    <xf numFmtId="166" fontId="12" fillId="0" borderId="16" xfId="0" applyNumberFormat="1" applyFont="1" applyBorder="1"/>
    <xf numFmtId="166" fontId="13" fillId="3" borderId="1" xfId="5" applyNumberFormat="1" applyFont="1" applyFill="1" applyBorder="1"/>
    <xf numFmtId="166" fontId="0" fillId="0" borderId="1" xfId="0" applyNumberFormat="1" applyFont="1" applyBorder="1"/>
    <xf numFmtId="166" fontId="13" fillId="0" borderId="1" xfId="0" applyNumberFormat="1" applyFont="1" applyBorder="1"/>
    <xf numFmtId="166" fontId="12" fillId="0" borderId="1" xfId="5" applyNumberFormat="1" applyFont="1" applyBorder="1"/>
    <xf numFmtId="166" fontId="12" fillId="0" borderId="1" xfId="0" applyNumberFormat="1" applyFont="1" applyBorder="1"/>
    <xf numFmtId="3" fontId="13" fillId="3" borderId="1" xfId="5" applyNumberFormat="1" applyFont="1" applyFill="1" applyBorder="1"/>
    <xf numFmtId="0" fontId="13" fillId="0" borderId="0" xfId="0" applyFont="1"/>
    <xf numFmtId="0" fontId="9" fillId="0" borderId="20" xfId="0" applyFont="1" applyBorder="1"/>
    <xf numFmtId="0" fontId="9" fillId="0" borderId="22" xfId="0" applyFont="1" applyBorder="1"/>
    <xf numFmtId="166" fontId="0" fillId="8" borderId="23" xfId="0" applyNumberFormat="1" applyFont="1" applyFill="1" applyBorder="1"/>
    <xf numFmtId="166" fontId="0" fillId="8" borderId="24" xfId="0" applyNumberFormat="1" applyFont="1" applyFill="1" applyBorder="1"/>
    <xf numFmtId="166" fontId="0" fillId="0" borderId="3" xfId="0" applyNumberFormat="1" applyFont="1" applyFill="1" applyBorder="1" applyAlignment="1">
      <alignment horizontal="center" vertical="center" wrapText="1" readingOrder="1"/>
    </xf>
    <xf numFmtId="164" fontId="3" fillId="9" borderId="5" xfId="5" applyFont="1" applyFill="1" applyBorder="1"/>
    <xf numFmtId="164" fontId="0" fillId="0" borderId="5" xfId="5" applyFont="1" applyBorder="1"/>
    <xf numFmtId="164" fontId="0" fillId="0" borderId="5" xfId="5" applyFont="1" applyFill="1" applyBorder="1"/>
    <xf numFmtId="170" fontId="0" fillId="0" borderId="20" xfId="5" applyNumberFormat="1" applyFont="1" applyBorder="1"/>
    <xf numFmtId="170" fontId="0" fillId="8" borderId="23" xfId="5" applyNumberFormat="1" applyFont="1" applyFill="1" applyBorder="1"/>
    <xf numFmtId="170" fontId="0" fillId="8" borderId="24" xfId="5" applyNumberFormat="1" applyFont="1" applyFill="1" applyBorder="1"/>
    <xf numFmtId="164" fontId="12" fillId="8" borderId="7" xfId="5" applyFont="1" applyFill="1" applyBorder="1"/>
    <xf numFmtId="166" fontId="12" fillId="8" borderId="28" xfId="0" applyNumberFormat="1" applyFont="1" applyFill="1" applyBorder="1"/>
    <xf numFmtId="170" fontId="12" fillId="8" borderId="7" xfId="5" applyNumberFormat="1" applyFont="1" applyFill="1" applyBorder="1"/>
    <xf numFmtId="0" fontId="14" fillId="3" borderId="0" xfId="0" applyFont="1" applyFill="1"/>
    <xf numFmtId="0" fontId="14" fillId="0" borderId="0" xfId="0" applyFont="1"/>
    <xf numFmtId="0" fontId="5" fillId="4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20" xfId="3" applyFont="1" applyBorder="1" applyAlignment="1">
      <alignment horizontal="center" vertical="center" wrapText="1"/>
    </xf>
    <xf numFmtId="0" fontId="7" fillId="0" borderId="21" xfId="3" applyFont="1" applyBorder="1" applyAlignment="1">
      <alignment horizontal="center" vertical="center" wrapText="1"/>
    </xf>
    <xf numFmtId="0" fontId="7" fillId="0" borderId="22" xfId="3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13" fillId="7" borderId="0" xfId="0" applyFont="1" applyFill="1" applyAlignment="1">
      <alignment horizontal="center"/>
    </xf>
  </cellXfs>
  <cellStyles count="7">
    <cellStyle name="Millares" xfId="5" builtinId="3"/>
    <cellStyle name="Millares 2" xfId="1"/>
    <cellStyle name="Moneda" xfId="6" builtinId="4"/>
    <cellStyle name="Normal" xfId="0" builtinId="0"/>
    <cellStyle name="Normal 16" xfId="2"/>
    <cellStyle name="Normal 2" xfId="3"/>
    <cellStyle name="Porcentaje" xfId="4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3995208</xdr:colOff>
      <xdr:row>1</xdr:row>
      <xdr:rowOff>304203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23958" cy="8201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3048000</xdr:colOff>
      <xdr:row>1</xdr:row>
      <xdr:rowOff>335928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07417" cy="674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="90" zoomScaleNormal="90" workbookViewId="0">
      <selection activeCell="F14" sqref="F14"/>
    </sheetView>
  </sheetViews>
  <sheetFormatPr baseColWidth="10" defaultColWidth="10.85546875" defaultRowHeight="12.75" x14ac:dyDescent="0.2"/>
  <cols>
    <col min="1" max="1" width="18.85546875" style="1" customWidth="1"/>
    <col min="2" max="2" width="68.7109375" style="1" customWidth="1"/>
    <col min="3" max="3" width="20.42578125" style="1" customWidth="1"/>
    <col min="4" max="4" width="24.140625" style="1" customWidth="1"/>
    <col min="5" max="6" width="20.42578125" style="1" customWidth="1"/>
    <col min="7" max="7" width="22.42578125" style="1" customWidth="1"/>
    <col min="8" max="8" width="20.5703125" style="1" hidden="1" customWidth="1"/>
    <col min="9" max="9" width="16.42578125" style="1" hidden="1" customWidth="1"/>
    <col min="10" max="10" width="19.28515625" style="36" hidden="1" customWidth="1"/>
    <col min="11" max="11" width="13.42578125" style="1" hidden="1" customWidth="1"/>
    <col min="12" max="14" width="10.85546875" style="1" customWidth="1"/>
    <col min="15" max="16384" width="10.85546875" style="1"/>
  </cols>
  <sheetData>
    <row r="1" spans="1:12" ht="41.1" customHeight="1" x14ac:dyDescent="0.2">
      <c r="A1"/>
    </row>
    <row r="2" spans="1:12" ht="41.1" customHeight="1" thickBot="1" x14ac:dyDescent="0.25"/>
    <row r="3" spans="1:12" ht="15.75" customHeight="1" x14ac:dyDescent="0.2">
      <c r="A3" s="110" t="s">
        <v>43</v>
      </c>
      <c r="B3" s="111"/>
      <c r="C3" s="111"/>
      <c r="D3" s="111"/>
      <c r="E3" s="111"/>
      <c r="F3" s="111"/>
      <c r="G3" s="112"/>
      <c r="H3" s="91" t="s">
        <v>37</v>
      </c>
      <c r="I3" s="91" t="s">
        <v>37</v>
      </c>
      <c r="J3" s="91" t="s">
        <v>37</v>
      </c>
      <c r="K3" s="91" t="s">
        <v>37</v>
      </c>
    </row>
    <row r="4" spans="1:12" ht="16.5" thickBot="1" x14ac:dyDescent="0.3">
      <c r="A4" s="61" t="s">
        <v>0</v>
      </c>
      <c r="B4" s="62"/>
      <c r="C4" s="63"/>
      <c r="D4" s="62"/>
      <c r="E4" s="62"/>
      <c r="F4" s="62"/>
      <c r="G4" s="64"/>
    </row>
    <row r="5" spans="1:12" s="20" customFormat="1" ht="63" customHeight="1" x14ac:dyDescent="0.2">
      <c r="A5" s="65" t="s">
        <v>1</v>
      </c>
      <c r="B5" s="18" t="s">
        <v>2</v>
      </c>
      <c r="C5" s="18" t="s">
        <v>3</v>
      </c>
      <c r="D5" s="19" t="s">
        <v>13</v>
      </c>
      <c r="E5" s="19" t="s">
        <v>11</v>
      </c>
      <c r="F5" s="19" t="s">
        <v>14</v>
      </c>
      <c r="G5" s="66" t="s">
        <v>12</v>
      </c>
      <c r="H5" s="92" t="s">
        <v>42</v>
      </c>
      <c r="I5" s="93">
        <v>1</v>
      </c>
      <c r="J5" s="100" t="s">
        <v>38</v>
      </c>
      <c r="K5" s="93">
        <v>2</v>
      </c>
    </row>
    <row r="6" spans="1:12" ht="30" customHeight="1" thickBot="1" x14ac:dyDescent="0.25">
      <c r="A6" s="67" t="s">
        <v>4</v>
      </c>
      <c r="B6" s="9" t="s">
        <v>5</v>
      </c>
      <c r="C6" s="11">
        <f>SUM(C7:C11)</f>
        <v>28855.000000000004</v>
      </c>
      <c r="D6" s="11">
        <f>SUM(D7:D11)</f>
        <v>26247.285229770001</v>
      </c>
      <c r="E6" s="12">
        <f>IF(C6=0,"",D6/C6)</f>
        <v>0.90962693570507702</v>
      </c>
      <c r="F6" s="11">
        <f>SUM(F7:F11)</f>
        <v>23027.545494550002</v>
      </c>
      <c r="G6" s="68">
        <f>IF(C6=0,"",F6/C6)</f>
        <v>0.79804351046785649</v>
      </c>
      <c r="H6" s="94">
        <f>SUM(H7:H11)</f>
        <v>26247285229.77</v>
      </c>
      <c r="I6" s="95">
        <f>SUM(I7:I10)</f>
        <v>26056.16990877</v>
      </c>
      <c r="J6" s="101">
        <f>SUM(J7:J11)</f>
        <v>23027545494.550003</v>
      </c>
      <c r="K6" s="102">
        <f>SUM(K7:K10)</f>
        <v>22836.430173550001</v>
      </c>
    </row>
    <row r="7" spans="1:12" ht="30" customHeight="1" x14ac:dyDescent="0.2">
      <c r="A7" s="69" t="s">
        <v>17</v>
      </c>
      <c r="B7" s="10" t="s">
        <v>6</v>
      </c>
      <c r="C7" s="13">
        <v>9476</v>
      </c>
      <c r="D7" s="35">
        <v>8593.4339660000005</v>
      </c>
      <c r="E7" s="14">
        <f>IF(C7=0,"",D7/C7)</f>
        <v>0.9068630187842972</v>
      </c>
      <c r="F7" s="35">
        <v>8592.9160670000001</v>
      </c>
      <c r="G7" s="70">
        <f>IF(C7=0,"",F7/C7)</f>
        <v>0.90680836502743778</v>
      </c>
      <c r="H7" s="96">
        <v>8593433966</v>
      </c>
      <c r="I7" s="42">
        <f>+H7/1000000</f>
        <v>8593.4339660000005</v>
      </c>
      <c r="J7" s="39">
        <v>8592916067</v>
      </c>
      <c r="K7" s="44">
        <f>+J7/1000000</f>
        <v>8592.9160670000001</v>
      </c>
    </row>
    <row r="8" spans="1:12" ht="30" customHeight="1" x14ac:dyDescent="0.2">
      <c r="A8" s="69" t="s">
        <v>18</v>
      </c>
      <c r="B8" s="10" t="s">
        <v>19</v>
      </c>
      <c r="C8" s="13">
        <v>3900</v>
      </c>
      <c r="D8" s="13">
        <v>3193.3102167699999</v>
      </c>
      <c r="E8" s="14">
        <f>IF(C8=0,"",D8/C8)</f>
        <v>0.81879749147948711</v>
      </c>
      <c r="F8" s="13">
        <v>2819.8441246299999</v>
      </c>
      <c r="G8" s="70">
        <f>IF(C8=0,"",F8/C8)</f>
        <v>0.72303695503333332</v>
      </c>
      <c r="H8" s="97">
        <v>3193310216.77</v>
      </c>
      <c r="I8" s="43">
        <f>+H8/1000000</f>
        <v>3193.3102167699999</v>
      </c>
      <c r="J8" s="40">
        <v>2819844124.6300001</v>
      </c>
      <c r="K8" s="43">
        <f t="shared" ref="K8:K16" si="0">+J8/1000000</f>
        <v>2819.8441246299999</v>
      </c>
    </row>
    <row r="9" spans="1:12" ht="30" customHeight="1" x14ac:dyDescent="0.2">
      <c r="A9" s="69" t="s">
        <v>22</v>
      </c>
      <c r="B9" s="10" t="s">
        <v>7</v>
      </c>
      <c r="C9" s="13">
        <v>15189.454679</v>
      </c>
      <c r="D9" s="35">
        <v>14238.320959999999</v>
      </c>
      <c r="E9" s="14">
        <f>IF(C9=0,"",D9/($C$9+$C$10))</f>
        <v>0.93137289751438013</v>
      </c>
      <c r="F9" s="13">
        <v>11403.48111592</v>
      </c>
      <c r="G9" s="70">
        <f>IF(C9=0,"",F9/($C$9+$C$10))</f>
        <v>0.74593719853081109</v>
      </c>
      <c r="H9" s="98">
        <v>14238320960</v>
      </c>
      <c r="I9" s="43">
        <f>+H9/1000000</f>
        <v>14238.320959999999</v>
      </c>
      <c r="J9" s="40">
        <v>11403481115.92</v>
      </c>
      <c r="K9" s="43">
        <f t="shared" si="0"/>
        <v>11403.48111592</v>
      </c>
    </row>
    <row r="10" spans="1:12" ht="30" customHeight="1" x14ac:dyDescent="0.2">
      <c r="A10" s="69" t="s">
        <v>24</v>
      </c>
      <c r="B10" s="10" t="s">
        <v>23</v>
      </c>
      <c r="C10" s="13">
        <v>98</v>
      </c>
      <c r="D10" s="13">
        <v>31.104766000000001</v>
      </c>
      <c r="E10" s="14">
        <f>IF(C10=0,"",D10/($C$9+$C$10))</f>
        <v>2.0346595723830896E-3</v>
      </c>
      <c r="F10" s="13">
        <v>20.188866000000001</v>
      </c>
      <c r="G10" s="70">
        <f>IF(C10=0,"",F10/($C$9+$C$10))</f>
        <v>1.320616572471868E-3</v>
      </c>
      <c r="H10" s="98">
        <v>31104766</v>
      </c>
      <c r="I10" s="43">
        <f>+H10/1000000</f>
        <v>31.104766000000001</v>
      </c>
      <c r="J10" s="40">
        <v>20188866</v>
      </c>
      <c r="K10" s="43">
        <f t="shared" si="0"/>
        <v>20.188866000000001</v>
      </c>
    </row>
    <row r="11" spans="1:12" ht="30" customHeight="1" x14ac:dyDescent="0.2">
      <c r="A11" s="69" t="s">
        <v>20</v>
      </c>
      <c r="B11" s="10" t="s">
        <v>21</v>
      </c>
      <c r="C11" s="13">
        <v>191.545321</v>
      </c>
      <c r="D11" s="35">
        <v>191.11532099999999</v>
      </c>
      <c r="E11" s="14">
        <f>IF(C11=0,"",D11/C11)</f>
        <v>0.99775510047567273</v>
      </c>
      <c r="F11" s="35">
        <v>191.11532099999999</v>
      </c>
      <c r="G11" s="70">
        <f>IF(C11=0,"",F11/C11)</f>
        <v>0.99775510047567273</v>
      </c>
      <c r="H11" s="98">
        <v>191115321</v>
      </c>
      <c r="I11" s="43">
        <f>+H11/1000000</f>
        <v>191.11532099999999</v>
      </c>
      <c r="J11" s="40">
        <v>191115321</v>
      </c>
      <c r="K11" s="43">
        <f t="shared" si="0"/>
        <v>191.11532099999999</v>
      </c>
    </row>
    <row r="12" spans="1:12" ht="30" customHeight="1" x14ac:dyDescent="0.2">
      <c r="A12" s="67" t="s">
        <v>8</v>
      </c>
      <c r="B12" s="9" t="s">
        <v>9</v>
      </c>
      <c r="C12" s="15">
        <f>SUM(C13:C16)</f>
        <v>34101.000970000001</v>
      </c>
      <c r="D12" s="15">
        <f>SUM(D13:D16)</f>
        <v>15099.879202249998</v>
      </c>
      <c r="E12" s="12">
        <f t="shared" ref="E12:E17" si="1">IF(C12=0,"",D12/C12)</f>
        <v>0.44279870891572831</v>
      </c>
      <c r="F12" s="15">
        <f>SUM(F13:F16)</f>
        <v>8650.7626901299991</v>
      </c>
      <c r="G12" s="68">
        <f>IF(C12=0,"",F12/C12)</f>
        <v>0.25368060889885363</v>
      </c>
      <c r="H12" s="54">
        <f>SUM(H13:H16)</f>
        <v>15099879202.25</v>
      </c>
      <c r="I12" s="95">
        <f>SUM(I13:I16)</f>
        <v>15099.879202249998</v>
      </c>
      <c r="J12" s="54">
        <f>SUM(J13:J16)</f>
        <v>8650762690.1300011</v>
      </c>
      <c r="K12" s="95">
        <f>SUM(K13:K16)</f>
        <v>8650.7626901299991</v>
      </c>
    </row>
    <row r="13" spans="1:12" s="2" customFormat="1" ht="45.75" customHeight="1" x14ac:dyDescent="0.2">
      <c r="A13" s="69" t="s">
        <v>26</v>
      </c>
      <c r="B13" s="10" t="s">
        <v>25</v>
      </c>
      <c r="C13" s="13">
        <v>1937.635773</v>
      </c>
      <c r="D13" s="13">
        <v>1925.292929</v>
      </c>
      <c r="E13" s="14">
        <f t="shared" si="1"/>
        <v>0.9936299462613194</v>
      </c>
      <c r="F13" s="13">
        <v>1759.277525</v>
      </c>
      <c r="G13" s="70">
        <f t="shared" ref="G13:G16" si="2">IF(C13=0,"",F13/C13)</f>
        <v>0.90795058055526512</v>
      </c>
      <c r="H13" s="98">
        <v>1925292929</v>
      </c>
      <c r="I13" s="43">
        <f>+H13/1000000</f>
        <v>1925.292929</v>
      </c>
      <c r="J13" s="40">
        <v>1759277525</v>
      </c>
      <c r="K13" s="43">
        <f>+J13/1000000</f>
        <v>1759.277525</v>
      </c>
    </row>
    <row r="14" spans="1:12" ht="45.75" customHeight="1" x14ac:dyDescent="0.2">
      <c r="A14" s="69" t="s">
        <v>27</v>
      </c>
      <c r="B14" s="10" t="s">
        <v>28</v>
      </c>
      <c r="C14" s="13">
        <v>31109</v>
      </c>
      <c r="D14" s="13">
        <v>12567.532940249999</v>
      </c>
      <c r="E14" s="14">
        <f t="shared" si="1"/>
        <v>0.40398382912501202</v>
      </c>
      <c r="F14" s="13">
        <v>6422.6851651300003</v>
      </c>
      <c r="G14" s="70">
        <f t="shared" si="2"/>
        <v>0.20645746134977017</v>
      </c>
      <c r="H14" s="98">
        <v>12567532940.25</v>
      </c>
      <c r="I14" s="43">
        <f>+H14/1000000</f>
        <v>12567.532940249999</v>
      </c>
      <c r="J14" s="40">
        <v>6422685165.1300001</v>
      </c>
      <c r="K14" s="43">
        <f>+J14/1000000</f>
        <v>6422.6851651300003</v>
      </c>
    </row>
    <row r="15" spans="1:12" s="2" customFormat="1" ht="45.75" customHeight="1" x14ac:dyDescent="0.2">
      <c r="A15" s="69" t="s">
        <v>29</v>
      </c>
      <c r="B15" s="10" t="s">
        <v>30</v>
      </c>
      <c r="C15" s="13">
        <v>150</v>
      </c>
      <c r="D15" s="13">
        <v>142.4</v>
      </c>
      <c r="E15" s="14">
        <f t="shared" si="1"/>
        <v>0.94933333333333336</v>
      </c>
      <c r="F15" s="13">
        <v>120.4</v>
      </c>
      <c r="G15" s="70">
        <f t="shared" si="2"/>
        <v>0.80266666666666675</v>
      </c>
      <c r="H15" s="99">
        <v>142400000</v>
      </c>
      <c r="I15" s="43">
        <f>+H15/1000000</f>
        <v>142.4</v>
      </c>
      <c r="J15" s="41">
        <v>120400000</v>
      </c>
      <c r="K15" s="43">
        <f t="shared" si="0"/>
        <v>120.4</v>
      </c>
      <c r="L15" s="46"/>
    </row>
    <row r="16" spans="1:12" s="2" customFormat="1" ht="45.75" customHeight="1" x14ac:dyDescent="0.2">
      <c r="A16" s="69" t="s">
        <v>40</v>
      </c>
      <c r="B16" s="10" t="s">
        <v>41</v>
      </c>
      <c r="C16" s="13">
        <v>904.36519699999997</v>
      </c>
      <c r="D16" s="13">
        <v>464.65333299999998</v>
      </c>
      <c r="E16" s="14">
        <f t="shared" si="1"/>
        <v>0.51378948962362603</v>
      </c>
      <c r="F16" s="13">
        <v>348.4</v>
      </c>
      <c r="G16" s="70">
        <f t="shared" si="2"/>
        <v>0.38524260017493794</v>
      </c>
      <c r="H16" s="99">
        <v>464653333</v>
      </c>
      <c r="I16" s="43">
        <f>+H16/1000000</f>
        <v>464.65333299999998</v>
      </c>
      <c r="J16" s="41">
        <v>348400000</v>
      </c>
      <c r="K16" s="43">
        <f t="shared" si="0"/>
        <v>348.4</v>
      </c>
    </row>
    <row r="17" spans="1:11" s="3" customFormat="1" ht="33" customHeight="1" thickBot="1" x14ac:dyDescent="0.25">
      <c r="A17" s="108" t="s">
        <v>10</v>
      </c>
      <c r="B17" s="109"/>
      <c r="C17" s="16">
        <f>C6+C12</f>
        <v>62956.000970000008</v>
      </c>
      <c r="D17" s="16">
        <f>D6+D12</f>
        <v>41347.164432019999</v>
      </c>
      <c r="E17" s="17">
        <f t="shared" si="1"/>
        <v>0.65676287875595651</v>
      </c>
      <c r="F17" s="16">
        <f>F6+F12</f>
        <v>31678.308184680001</v>
      </c>
      <c r="G17" s="74">
        <f>IF(C17=0,"",F17/C17)</f>
        <v>0.50318170939376294</v>
      </c>
      <c r="H17" s="103">
        <f>+H12+H6</f>
        <v>41347164432.020004</v>
      </c>
      <c r="I17" s="104">
        <f>+I6+I12</f>
        <v>41156.049111019995</v>
      </c>
      <c r="J17" s="105">
        <f>+J6+J12</f>
        <v>31678308184.680004</v>
      </c>
      <c r="K17" s="104">
        <f>+K6+K12</f>
        <v>31487.19286368</v>
      </c>
    </row>
    <row r="18" spans="1:11" s="3" customFormat="1" ht="16.5" thickBot="1" x14ac:dyDescent="0.25">
      <c r="A18" s="75"/>
      <c r="B18" s="76"/>
      <c r="C18" s="77"/>
      <c r="D18" s="77"/>
      <c r="E18" s="78"/>
      <c r="F18" s="77"/>
      <c r="G18" s="79"/>
      <c r="H18" s="7"/>
      <c r="I18" s="7"/>
      <c r="J18" s="37"/>
    </row>
    <row r="19" spans="1:11" s="3" customFormat="1" ht="17.25" customHeight="1" x14ac:dyDescent="0.2">
      <c r="A19" s="8"/>
      <c r="B19" s="8"/>
      <c r="C19" s="27"/>
      <c r="D19" s="28"/>
      <c r="E19" s="29"/>
      <c r="F19" s="28"/>
      <c r="G19" s="26"/>
      <c r="H19" s="7"/>
      <c r="I19" s="7"/>
      <c r="J19" s="37"/>
    </row>
    <row r="20" spans="1:11" ht="18" customHeight="1" x14ac:dyDescent="0.2">
      <c r="D20" s="28"/>
      <c r="E20" s="26"/>
      <c r="F20" s="28"/>
      <c r="G20" s="26"/>
      <c r="I20" s="55"/>
    </row>
    <row r="21" spans="1:11" ht="18" customHeight="1" x14ac:dyDescent="0.2">
      <c r="D21" s="28"/>
      <c r="E21" s="26"/>
      <c r="F21" s="28"/>
      <c r="G21" s="26"/>
      <c r="I21" s="55"/>
    </row>
    <row r="22" spans="1:11" ht="18" customHeight="1" x14ac:dyDescent="0.2">
      <c r="C22" s="23"/>
      <c r="D22" s="28"/>
      <c r="E22" s="26"/>
      <c r="F22" s="28"/>
      <c r="G22" s="26"/>
      <c r="I22" s="55"/>
    </row>
    <row r="23" spans="1:11" ht="18" customHeight="1" x14ac:dyDescent="0.2">
      <c r="D23" s="28"/>
      <c r="F23" s="28"/>
      <c r="I23" s="55"/>
    </row>
    <row r="24" spans="1:11" ht="18" customHeight="1" x14ac:dyDescent="0.2">
      <c r="D24" s="28"/>
      <c r="E24" s="26"/>
      <c r="F24" s="28"/>
      <c r="G24" s="26"/>
      <c r="I24" s="55"/>
    </row>
    <row r="25" spans="1:11" ht="18" customHeight="1" x14ac:dyDescent="0.2">
      <c r="C25" s="23"/>
      <c r="D25" s="28"/>
      <c r="E25" s="26"/>
      <c r="F25" s="28"/>
      <c r="G25" s="26"/>
    </row>
    <row r="26" spans="1:11" s="6" customFormat="1" ht="18" customHeight="1" x14ac:dyDescent="0.2">
      <c r="C26" s="24"/>
      <c r="D26" s="28"/>
      <c r="E26" s="26"/>
      <c r="F26" s="28"/>
      <c r="G26" s="26"/>
      <c r="J26" s="38"/>
    </row>
    <row r="27" spans="1:11" ht="15.75" x14ac:dyDescent="0.2">
      <c r="C27" s="24"/>
      <c r="D27" s="28"/>
      <c r="E27" s="26"/>
      <c r="F27" s="28"/>
      <c r="G27" s="26"/>
    </row>
    <row r="28" spans="1:11" ht="15.75" x14ac:dyDescent="0.2">
      <c r="C28" s="23"/>
      <c r="D28" s="28"/>
      <c r="E28" s="26"/>
      <c r="F28" s="28"/>
      <c r="G28" s="22"/>
    </row>
    <row r="29" spans="1:11" ht="30.75" customHeight="1" x14ac:dyDescent="0.2">
      <c r="C29" s="25"/>
      <c r="D29" s="28"/>
      <c r="F29" s="28"/>
      <c r="G29" s="21"/>
    </row>
    <row r="30" spans="1:11" ht="15.75" x14ac:dyDescent="0.2">
      <c r="C30" s="25"/>
      <c r="D30" s="28"/>
      <c r="F30" s="28"/>
      <c r="G30" s="21"/>
    </row>
    <row r="31" spans="1:11" ht="15.75" x14ac:dyDescent="0.2">
      <c r="D31" s="28"/>
      <c r="E31" s="23"/>
      <c r="F31" s="21"/>
      <c r="G31" s="21"/>
    </row>
    <row r="32" spans="1:11" ht="15.75" x14ac:dyDescent="0.2">
      <c r="D32" s="28"/>
      <c r="E32" s="22"/>
      <c r="F32" s="21"/>
      <c r="G32" s="22"/>
    </row>
    <row r="33" spans="3:7" ht="15.75" x14ac:dyDescent="0.2">
      <c r="D33" s="28"/>
      <c r="E33" s="21"/>
      <c r="F33" s="21"/>
      <c r="G33" s="21"/>
    </row>
    <row r="34" spans="3:7" x14ac:dyDescent="0.2">
      <c r="C34" s="23"/>
      <c r="D34" s="23"/>
      <c r="E34" s="21"/>
      <c r="F34" s="21"/>
      <c r="G34" s="21"/>
    </row>
    <row r="35" spans="3:7" x14ac:dyDescent="0.2">
      <c r="C35" s="23"/>
      <c r="D35" s="23"/>
      <c r="E35" s="21"/>
      <c r="F35" s="21"/>
      <c r="G35" s="21"/>
    </row>
    <row r="36" spans="3:7" x14ac:dyDescent="0.2">
      <c r="D36" s="21"/>
      <c r="E36" s="22"/>
      <c r="F36" s="21"/>
      <c r="G36" s="22"/>
    </row>
    <row r="37" spans="3:7" x14ac:dyDescent="0.2">
      <c r="E37" s="21"/>
      <c r="F37" s="21"/>
      <c r="G37" s="21"/>
    </row>
    <row r="38" spans="3:7" x14ac:dyDescent="0.2">
      <c r="E38" s="21"/>
      <c r="F38" s="21"/>
      <c r="G38" s="21"/>
    </row>
    <row r="39" spans="3:7" x14ac:dyDescent="0.2">
      <c r="C39" s="23"/>
      <c r="D39" s="23"/>
      <c r="E39" s="21"/>
      <c r="F39" s="21"/>
      <c r="G39" s="21"/>
    </row>
    <row r="40" spans="3:7" x14ac:dyDescent="0.2">
      <c r="C40" s="23"/>
      <c r="D40" s="23"/>
      <c r="E40" s="22"/>
      <c r="F40" s="21"/>
      <c r="G40" s="22"/>
    </row>
    <row r="41" spans="3:7" x14ac:dyDescent="0.2">
      <c r="D41" s="21"/>
      <c r="E41" s="21"/>
      <c r="F41" s="21"/>
      <c r="G41" s="21"/>
    </row>
    <row r="42" spans="3:7" x14ac:dyDescent="0.2">
      <c r="G42" s="21"/>
    </row>
    <row r="43" spans="3:7" x14ac:dyDescent="0.2">
      <c r="F43" s="21"/>
      <c r="G43" s="21"/>
    </row>
    <row r="44" spans="3:7" x14ac:dyDescent="0.2">
      <c r="G44" s="22"/>
    </row>
  </sheetData>
  <mergeCells count="2">
    <mergeCell ref="A17:B17"/>
    <mergeCell ref="A3:G3"/>
  </mergeCells>
  <phoneticPr fontId="11" type="noConversion"/>
  <printOptions horizontalCentered="1" verticalCentered="1"/>
  <pageMargins left="0" right="0" top="0" bottom="0" header="0.31496062992125984" footer="0.31496062992125984"/>
  <pageSetup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zoomScale="90" zoomScaleNormal="90" workbookViewId="0">
      <selection activeCell="B24" sqref="B24"/>
    </sheetView>
  </sheetViews>
  <sheetFormatPr baseColWidth="10" defaultColWidth="10.85546875" defaultRowHeight="12.75" x14ac:dyDescent="0.2"/>
  <cols>
    <col min="1" max="1" width="18.85546875" style="1" customWidth="1"/>
    <col min="2" max="2" width="53.5703125" style="1" customWidth="1"/>
    <col min="3" max="3" width="20.42578125" style="1" customWidth="1"/>
    <col min="4" max="4" width="24.140625" style="1" customWidth="1"/>
    <col min="5" max="5" width="20.42578125" style="1" customWidth="1"/>
    <col min="6" max="6" width="22.42578125" style="1" bestFit="1" customWidth="1"/>
    <col min="7" max="7" width="23.140625" style="1" customWidth="1"/>
    <col min="8" max="9" width="16.42578125" style="1" hidden="1" customWidth="1"/>
    <col min="10" max="10" width="18.7109375" style="1" hidden="1" customWidth="1"/>
    <col min="11" max="11" width="19.140625" style="1" hidden="1" customWidth="1"/>
    <col min="12" max="12" width="17.28515625" style="1" hidden="1" customWidth="1"/>
    <col min="13" max="13" width="15.5703125" style="1" hidden="1" customWidth="1"/>
    <col min="14" max="15" width="10.85546875" style="1" customWidth="1"/>
    <col min="16" max="16384" width="10.85546875" style="1"/>
  </cols>
  <sheetData>
    <row r="1" spans="1:13" ht="27" customHeight="1" x14ac:dyDescent="0.2">
      <c r="A1"/>
    </row>
    <row r="2" spans="1:13" ht="27" customHeight="1" thickBot="1" x14ac:dyDescent="0.25"/>
    <row r="3" spans="1:13" ht="15.75" customHeight="1" x14ac:dyDescent="0.2">
      <c r="A3" s="110" t="s">
        <v>43</v>
      </c>
      <c r="B3" s="111"/>
      <c r="C3" s="111"/>
      <c r="D3" s="111"/>
      <c r="E3" s="111"/>
      <c r="F3" s="111"/>
      <c r="G3" s="112"/>
      <c r="J3" s="106" t="s">
        <v>39</v>
      </c>
      <c r="K3" s="106"/>
      <c r="L3" s="107"/>
    </row>
    <row r="4" spans="1:13" ht="15.75" x14ac:dyDescent="0.25">
      <c r="A4" s="61" t="s">
        <v>0</v>
      </c>
      <c r="B4" s="62"/>
      <c r="C4" s="63"/>
      <c r="D4" s="62"/>
      <c r="E4" s="62"/>
      <c r="F4" s="62"/>
      <c r="G4" s="64"/>
      <c r="H4" s="115" t="s">
        <v>36</v>
      </c>
      <c r="I4" s="115"/>
    </row>
    <row r="5" spans="1:13" s="20" customFormat="1" ht="63" customHeight="1" thickBot="1" x14ac:dyDescent="0.25">
      <c r="A5" s="65" t="s">
        <v>1</v>
      </c>
      <c r="B5" s="18" t="s">
        <v>2</v>
      </c>
      <c r="C5" s="18" t="s">
        <v>3</v>
      </c>
      <c r="D5" s="19" t="s">
        <v>13</v>
      </c>
      <c r="E5" s="19" t="s">
        <v>11</v>
      </c>
      <c r="F5" s="19" t="s">
        <v>14</v>
      </c>
      <c r="G5" s="66" t="s">
        <v>12</v>
      </c>
      <c r="H5" s="31" t="s">
        <v>15</v>
      </c>
      <c r="I5" s="30" t="s">
        <v>16</v>
      </c>
      <c r="J5" s="32" t="s">
        <v>31</v>
      </c>
      <c r="K5" s="32" t="s">
        <v>32</v>
      </c>
      <c r="L5" s="32" t="s">
        <v>33</v>
      </c>
      <c r="M5" s="32" t="s">
        <v>34</v>
      </c>
    </row>
    <row r="6" spans="1:13" ht="30" customHeight="1" thickBot="1" x14ac:dyDescent="0.25">
      <c r="A6" s="67" t="s">
        <v>4</v>
      </c>
      <c r="B6" s="9" t="s">
        <v>5</v>
      </c>
      <c r="C6" s="11">
        <f>SUM(C7:C11)</f>
        <v>28855.000000000004</v>
      </c>
      <c r="D6" s="11">
        <f>SUM(D7:D11)</f>
        <v>26247.285229770001</v>
      </c>
      <c r="E6" s="12">
        <f>IF(C6=0,"",D6/C6)</f>
        <v>0.90962693570507702</v>
      </c>
      <c r="F6" s="11">
        <f>SUM(F7:F11)</f>
        <v>23027.545494550002</v>
      </c>
      <c r="G6" s="68">
        <f>IF(C6=0,"",F6/C6)</f>
        <v>0.79804351046785649</v>
      </c>
      <c r="H6" s="56">
        <f>D6/$D$17</f>
        <v>0.63480254547863557</v>
      </c>
      <c r="I6" s="45">
        <f>F6/$F$17</f>
        <v>0.72691841244496735</v>
      </c>
      <c r="J6" s="50">
        <f>SUM(J7:J11)</f>
        <v>23249.213125000002</v>
      </c>
      <c r="K6" s="51">
        <f>SUM(K7:K11)</f>
        <v>19547.293998000001</v>
      </c>
      <c r="L6" s="83">
        <f>D6-J6</f>
        <v>2998.072104769999</v>
      </c>
      <c r="M6" s="84">
        <f t="shared" ref="M6:M11" si="0">F6-K6</f>
        <v>3480.2514965500013</v>
      </c>
    </row>
    <row r="7" spans="1:13" ht="30" customHeight="1" x14ac:dyDescent="0.2">
      <c r="A7" s="69" t="s">
        <v>17</v>
      </c>
      <c r="B7" s="10" t="s">
        <v>6</v>
      </c>
      <c r="C7" s="13">
        <v>9476</v>
      </c>
      <c r="D7" s="13">
        <f>'30 NOV'!D7</f>
        <v>8593.4339660000005</v>
      </c>
      <c r="E7" s="14">
        <f>IF(C7=0,"",D7/C7)</f>
        <v>0.9068630187842972</v>
      </c>
      <c r="F7" s="13">
        <f>'30 NOV'!F7</f>
        <v>8592.9160670000001</v>
      </c>
      <c r="G7" s="70">
        <f>IF(C7=0,"",F7/C7)</f>
        <v>0.90680836502743778</v>
      </c>
      <c r="H7" s="57">
        <f>D7/$D$6</f>
        <v>0.32740277292575842</v>
      </c>
      <c r="I7" s="47">
        <f>F7/$F$6</f>
        <v>0.37315814093315813</v>
      </c>
      <c r="J7" s="85">
        <v>7546.4724679999999</v>
      </c>
      <c r="K7" s="85">
        <v>7546.4724679999999</v>
      </c>
      <c r="L7" s="86">
        <f>D7-J7</f>
        <v>1046.9614980000006</v>
      </c>
      <c r="M7" s="86">
        <f t="shared" si="0"/>
        <v>1046.4435990000002</v>
      </c>
    </row>
    <row r="8" spans="1:13" ht="30" customHeight="1" x14ac:dyDescent="0.2">
      <c r="A8" s="69" t="s">
        <v>18</v>
      </c>
      <c r="B8" s="10" t="s">
        <v>19</v>
      </c>
      <c r="C8" s="13">
        <v>3900</v>
      </c>
      <c r="D8" s="13">
        <f>'30 NOV'!D8</f>
        <v>3193.3102167699999</v>
      </c>
      <c r="E8" s="14">
        <f>IF(C8=0,"",D8/C8)</f>
        <v>0.81879749147948711</v>
      </c>
      <c r="F8" s="13">
        <f>'30 NOV'!F8</f>
        <v>2819.8441246299999</v>
      </c>
      <c r="G8" s="70">
        <f>IF(C8=0,"",F8/C8)</f>
        <v>0.72303695503333332</v>
      </c>
      <c r="H8" s="58">
        <f>D8/$D$6</f>
        <v>0.12166249533296904</v>
      </c>
      <c r="I8" s="48">
        <f>F8/$F$6</f>
        <v>0.12245526234211027</v>
      </c>
      <c r="J8" s="85">
        <v>3422.676293</v>
      </c>
      <c r="K8" s="85">
        <v>2691.9021659999999</v>
      </c>
      <c r="L8" s="87">
        <f>D8-J8</f>
        <v>-229.36607623000009</v>
      </c>
      <c r="M8" s="87">
        <f>F8-K8</f>
        <v>127.94195863000004</v>
      </c>
    </row>
    <row r="9" spans="1:13" ht="30" customHeight="1" x14ac:dyDescent="0.2">
      <c r="A9" s="69" t="s">
        <v>22</v>
      </c>
      <c r="B9" s="10" t="s">
        <v>7</v>
      </c>
      <c r="C9" s="13">
        <v>15189.454679</v>
      </c>
      <c r="D9" s="13">
        <f>'30 NOV'!D9</f>
        <v>14238.320959999999</v>
      </c>
      <c r="E9" s="14">
        <f>IF(C9=0,"",D9/($C$9+$C$10))</f>
        <v>0.93137289751438013</v>
      </c>
      <c r="F9" s="13">
        <f>'30 NOV'!F9</f>
        <v>11403.48111592</v>
      </c>
      <c r="G9" s="70">
        <f>IF(C9=0,"",F9/($C$9+$C$10))</f>
        <v>0.74593719853081109</v>
      </c>
      <c r="H9" s="58">
        <f>D9/$D$6</f>
        <v>0.5424683290236324</v>
      </c>
      <c r="I9" s="48">
        <f>F9/$F$6</f>
        <v>0.495210447792575</v>
      </c>
      <c r="J9" s="85">
        <v>12132.6</v>
      </c>
      <c r="K9" s="85">
        <v>9161.4549999999999</v>
      </c>
      <c r="L9" s="86">
        <f>D9-J9</f>
        <v>2105.7209599999987</v>
      </c>
      <c r="M9" s="86">
        <f t="shared" si="0"/>
        <v>2242.0261159199999</v>
      </c>
    </row>
    <row r="10" spans="1:13" ht="30" customHeight="1" x14ac:dyDescent="0.2">
      <c r="A10" s="69" t="s">
        <v>24</v>
      </c>
      <c r="B10" s="10" t="s">
        <v>23</v>
      </c>
      <c r="C10" s="13">
        <v>98</v>
      </c>
      <c r="D10" s="13">
        <f>'30 NOV'!D10</f>
        <v>31.104766000000001</v>
      </c>
      <c r="E10" s="14">
        <f>IF(C10=0,"",D10/($C$9+$C$10))</f>
        <v>2.0346595723830896E-3</v>
      </c>
      <c r="F10" s="13">
        <f>'30 NOV'!F10</f>
        <v>20.188866000000001</v>
      </c>
      <c r="G10" s="70">
        <f>IF(C10=0,"",F10/($C$9+$C$10))</f>
        <v>1.320616572471868E-3</v>
      </c>
      <c r="H10" s="58">
        <f>D10/$D$6</f>
        <v>1.1850660259797301E-3</v>
      </c>
      <c r="I10" s="48">
        <f>F10/$F$6</f>
        <v>8.7672678813198565E-4</v>
      </c>
      <c r="J10" s="85">
        <v>66.894363999999996</v>
      </c>
      <c r="K10" s="85">
        <v>66.894363999999996</v>
      </c>
      <c r="L10" s="87">
        <f t="shared" ref="L10" si="1">D10-J10</f>
        <v>-35.789597999999998</v>
      </c>
      <c r="M10" s="87">
        <f t="shared" si="0"/>
        <v>-46.705497999999992</v>
      </c>
    </row>
    <row r="11" spans="1:13" ht="30" customHeight="1" thickBot="1" x14ac:dyDescent="0.25">
      <c r="A11" s="69" t="s">
        <v>20</v>
      </c>
      <c r="B11" s="10" t="s">
        <v>21</v>
      </c>
      <c r="C11" s="13">
        <v>191.545321</v>
      </c>
      <c r="D11" s="13">
        <f>'30 NOV'!D11</f>
        <v>191.11532099999999</v>
      </c>
      <c r="E11" s="14">
        <f>IF(C11=0,"",D11/(C11))</f>
        <v>0.99775510047567273</v>
      </c>
      <c r="F11" s="13">
        <f>'30 NOV'!F11</f>
        <v>191.11532099999999</v>
      </c>
      <c r="G11" s="70">
        <f>IF(C11=0,"",F11/(C11))</f>
        <v>0.99775510047567273</v>
      </c>
      <c r="H11" s="59">
        <f>D11/$D$6</f>
        <v>7.2813366916603854E-3</v>
      </c>
      <c r="I11" s="52">
        <f>F11/$F$6</f>
        <v>8.2994221440245049E-3</v>
      </c>
      <c r="J11" s="85">
        <v>80.569999999999993</v>
      </c>
      <c r="K11" s="85">
        <v>80.569999999999993</v>
      </c>
      <c r="L11" s="87">
        <f t="shared" ref="L11:L16" si="2">D11-J11</f>
        <v>110.545321</v>
      </c>
      <c r="M11" s="87">
        <f t="shared" si="0"/>
        <v>110.545321</v>
      </c>
    </row>
    <row r="12" spans="1:13" ht="30" customHeight="1" thickBot="1" x14ac:dyDescent="0.25">
      <c r="A12" s="67" t="s">
        <v>8</v>
      </c>
      <c r="B12" s="9" t="s">
        <v>9</v>
      </c>
      <c r="C12" s="15">
        <f>SUM(C13:C16)</f>
        <v>34101.000970000001</v>
      </c>
      <c r="D12" s="15">
        <f>SUM(D13:D16)</f>
        <v>15099.879202249998</v>
      </c>
      <c r="E12" s="12">
        <f>IF(C12=0,"",D12/C12)</f>
        <v>0.44279870891572831</v>
      </c>
      <c r="F12" s="15">
        <f>SUM(F13:F16)</f>
        <v>8650.7626901299991</v>
      </c>
      <c r="G12" s="68">
        <f t="shared" ref="G12:G16" si="3">IF(C12=0,"",F12/C12)</f>
        <v>0.25368060889885363</v>
      </c>
      <c r="H12" s="56">
        <f>D12/$D$17</f>
        <v>0.36519745452136437</v>
      </c>
      <c r="I12" s="82">
        <f>F12/$F$17</f>
        <v>0.27308158755503265</v>
      </c>
      <c r="J12" s="88">
        <f>SUM(J13:J16)</f>
        <v>18012.851255999998</v>
      </c>
      <c r="K12" s="88">
        <f>SUM(K13:K16)</f>
        <v>5302.0596260000002</v>
      </c>
      <c r="L12" s="89">
        <f t="shared" si="2"/>
        <v>-2912.9720537499998</v>
      </c>
      <c r="M12" s="89">
        <f>F12-K12</f>
        <v>3348.7030641299989</v>
      </c>
    </row>
    <row r="13" spans="1:13" s="2" customFormat="1" ht="45.75" customHeight="1" x14ac:dyDescent="0.2">
      <c r="A13" s="69" t="s">
        <v>26</v>
      </c>
      <c r="B13" s="10" t="s">
        <v>25</v>
      </c>
      <c r="C13" s="13">
        <f>'30 NOV'!C13</f>
        <v>1937.635773</v>
      </c>
      <c r="D13" s="13">
        <f>'30 NOV'!D13</f>
        <v>1925.292929</v>
      </c>
      <c r="E13" s="14">
        <f>IF(C13=0,"",D13/C13)</f>
        <v>0.9936299462613194</v>
      </c>
      <c r="F13" s="13">
        <f>'30 NOV'!F13</f>
        <v>1759.277525</v>
      </c>
      <c r="G13" s="70">
        <f t="shared" si="3"/>
        <v>0.90795058055526512</v>
      </c>
      <c r="H13" s="57">
        <f>D13/$D$12</f>
        <v>0.12750386299203748</v>
      </c>
      <c r="I13" s="47">
        <f>F13/$F$12</f>
        <v>0.2033667536629146</v>
      </c>
      <c r="J13" s="85">
        <v>1937.635773</v>
      </c>
      <c r="K13" s="85">
        <v>1356.345041</v>
      </c>
      <c r="L13" s="87">
        <f t="shared" si="2"/>
        <v>-12.342844000000014</v>
      </c>
      <c r="M13" s="86">
        <f t="shared" ref="M13:M16" si="4">F13-K13</f>
        <v>402.93248399999993</v>
      </c>
    </row>
    <row r="14" spans="1:13" ht="45.75" customHeight="1" x14ac:dyDescent="0.2">
      <c r="A14" s="69" t="s">
        <v>27</v>
      </c>
      <c r="B14" s="10" t="s">
        <v>35</v>
      </c>
      <c r="C14" s="13">
        <f>'30 NOV'!C14</f>
        <v>31109</v>
      </c>
      <c r="D14" s="13">
        <f>'30 NOV'!D14</f>
        <v>12567.532940249999</v>
      </c>
      <c r="E14" s="14">
        <f t="shared" ref="E14:E16" si="5">IF(C14=0,"",D14/C14)</f>
        <v>0.40398382912501202</v>
      </c>
      <c r="F14" s="13">
        <f>'30 NOV'!F14</f>
        <v>6422.6851651300003</v>
      </c>
      <c r="G14" s="70">
        <f t="shared" si="3"/>
        <v>0.20645746134977017</v>
      </c>
      <c r="H14" s="58">
        <f>D14/$D$12</f>
        <v>0.83229360791027651</v>
      </c>
      <c r="I14" s="48">
        <f>F14/$F$12</f>
        <v>0.74244149275507221</v>
      </c>
      <c r="J14" s="90">
        <v>15486.615483</v>
      </c>
      <c r="K14" s="85">
        <v>3467.7812520000002</v>
      </c>
      <c r="L14" s="86">
        <f t="shared" si="2"/>
        <v>-2919.0825427500004</v>
      </c>
      <c r="M14" s="86">
        <f t="shared" si="4"/>
        <v>2954.9039131300001</v>
      </c>
    </row>
    <row r="15" spans="1:13" s="2" customFormat="1" ht="45.75" customHeight="1" x14ac:dyDescent="0.2">
      <c r="A15" s="69" t="s">
        <v>29</v>
      </c>
      <c r="B15" s="10" t="s">
        <v>30</v>
      </c>
      <c r="C15" s="13">
        <f>'30 NOV'!C15</f>
        <v>150</v>
      </c>
      <c r="D15" s="13">
        <f>'30 NOV'!D15</f>
        <v>142.4</v>
      </c>
      <c r="E15" s="14">
        <f t="shared" si="5"/>
        <v>0.94933333333333336</v>
      </c>
      <c r="F15" s="13">
        <f>'30 NOV'!F15</f>
        <v>120.4</v>
      </c>
      <c r="G15" s="70">
        <f t="shared" si="3"/>
        <v>0.80266666666666675</v>
      </c>
      <c r="H15" s="58">
        <f>D15/$D$12</f>
        <v>9.4305390190658808E-3</v>
      </c>
      <c r="I15" s="48">
        <f>F15/$F$12</f>
        <v>1.391784797626794E-2</v>
      </c>
      <c r="J15" s="90">
        <v>150</v>
      </c>
      <c r="K15" s="90">
        <v>130</v>
      </c>
      <c r="L15" s="86">
        <f t="shared" si="2"/>
        <v>-7.5999999999999943</v>
      </c>
      <c r="M15" s="87">
        <f t="shared" si="4"/>
        <v>-9.5999999999999943</v>
      </c>
    </row>
    <row r="16" spans="1:13" s="2" customFormat="1" ht="45.75" customHeight="1" thickBot="1" x14ac:dyDescent="0.25">
      <c r="A16" s="69" t="s">
        <v>40</v>
      </c>
      <c r="B16" s="10" t="s">
        <v>41</v>
      </c>
      <c r="C16" s="13">
        <f>'30 NOV'!C16</f>
        <v>904.36519699999997</v>
      </c>
      <c r="D16" s="13">
        <f>'30 NOV'!D16</f>
        <v>464.65333299999998</v>
      </c>
      <c r="E16" s="14">
        <f t="shared" si="5"/>
        <v>0.51378948962362603</v>
      </c>
      <c r="F16" s="13">
        <f>'30 NOV'!F16</f>
        <v>348.4</v>
      </c>
      <c r="G16" s="70">
        <f t="shared" si="3"/>
        <v>0.38524260017493794</v>
      </c>
      <c r="H16" s="60">
        <f>D16/$D$12</f>
        <v>3.0771990078620168E-2</v>
      </c>
      <c r="I16" s="49">
        <f>F16/$F$12</f>
        <v>4.0273905605745432E-2</v>
      </c>
      <c r="J16" s="90">
        <v>438.6</v>
      </c>
      <c r="K16" s="90">
        <v>347.933333</v>
      </c>
      <c r="L16" s="87">
        <f t="shared" si="2"/>
        <v>26.053332999999952</v>
      </c>
      <c r="M16" s="87">
        <f t="shared" si="4"/>
        <v>0.46666699999997263</v>
      </c>
    </row>
    <row r="17" spans="1:14" s="3" customFormat="1" ht="33" customHeight="1" thickBot="1" x14ac:dyDescent="0.3">
      <c r="A17" s="113" t="s">
        <v>10</v>
      </c>
      <c r="B17" s="114"/>
      <c r="C17" s="71">
        <f>C6+C12</f>
        <v>62956.000970000008</v>
      </c>
      <c r="D17" s="71">
        <f>D6+D12</f>
        <v>41347.164432019999</v>
      </c>
      <c r="E17" s="72">
        <f>IF(C17=0,"",D17/C17)</f>
        <v>0.65676287875595651</v>
      </c>
      <c r="F17" s="71">
        <f>F6+F12</f>
        <v>31678.308184680001</v>
      </c>
      <c r="G17" s="73">
        <f>IF(C17=0,"",F17/C17)</f>
        <v>0.50318170939376294</v>
      </c>
      <c r="J17" s="33">
        <f>J6+J12</f>
        <v>41262.064381000004</v>
      </c>
      <c r="K17" s="33">
        <f>K6+K12</f>
        <v>24849.353624000003</v>
      </c>
      <c r="L17" s="53">
        <f>D17-J17</f>
        <v>85.10005101999559</v>
      </c>
      <c r="M17" s="53">
        <f>F17-K17</f>
        <v>6828.9545606799984</v>
      </c>
      <c r="N17" s="7"/>
    </row>
    <row r="18" spans="1:14" s="3" customFormat="1" ht="12" customHeight="1" x14ac:dyDescent="0.25">
      <c r="A18" s="8"/>
      <c r="B18" s="8"/>
      <c r="C18" s="4"/>
      <c r="D18" s="4"/>
      <c r="E18" s="5"/>
      <c r="F18" s="4"/>
      <c r="G18" s="5"/>
      <c r="H18" s="7"/>
      <c r="I18" s="7"/>
      <c r="J18" s="34"/>
      <c r="K18" s="34"/>
      <c r="L18" s="34"/>
      <c r="M18" s="34"/>
    </row>
    <row r="19" spans="1:14" s="3" customFormat="1" ht="17.25" customHeight="1" x14ac:dyDescent="0.2">
      <c r="A19" s="8"/>
      <c r="B19" s="8"/>
      <c r="C19" s="27"/>
      <c r="D19" s="80"/>
      <c r="E19" s="29"/>
      <c r="F19" s="80"/>
      <c r="G19" s="26"/>
      <c r="H19" s="7"/>
      <c r="I19" s="7"/>
    </row>
    <row r="20" spans="1:14" ht="18" customHeight="1" x14ac:dyDescent="0.2">
      <c r="D20" s="28"/>
      <c r="E20" s="26"/>
      <c r="F20" s="28"/>
      <c r="G20" s="26"/>
    </row>
    <row r="21" spans="1:14" ht="18" customHeight="1" x14ac:dyDescent="0.2">
      <c r="D21" s="28"/>
      <c r="E21" s="26"/>
      <c r="F21" s="28"/>
      <c r="G21" s="26"/>
      <c r="K21" s="81"/>
    </row>
    <row r="22" spans="1:14" ht="18" customHeight="1" x14ac:dyDescent="0.2">
      <c r="C22" s="23"/>
      <c r="D22" s="28"/>
      <c r="E22" s="26"/>
      <c r="F22" s="28"/>
      <c r="G22" s="26"/>
    </row>
    <row r="23" spans="1:14" ht="18" customHeight="1" x14ac:dyDescent="0.2">
      <c r="D23" s="28"/>
      <c r="F23" s="28"/>
    </row>
    <row r="24" spans="1:14" ht="18" customHeight="1" x14ac:dyDescent="0.2">
      <c r="D24" s="28"/>
      <c r="E24" s="26"/>
      <c r="F24" s="28"/>
      <c r="G24" s="26"/>
    </row>
    <row r="25" spans="1:14" ht="18" customHeight="1" x14ac:dyDescent="0.2">
      <c r="C25" s="23"/>
      <c r="D25" s="28"/>
      <c r="E25" s="26"/>
      <c r="F25" s="28"/>
      <c r="G25" s="26"/>
    </row>
    <row r="26" spans="1:14" s="6" customFormat="1" ht="18" customHeight="1" x14ac:dyDescent="0.2">
      <c r="C26" s="24"/>
      <c r="D26" s="28"/>
      <c r="E26" s="26"/>
      <c r="F26" s="28"/>
      <c r="G26" s="26"/>
    </row>
    <row r="27" spans="1:14" ht="15.75" x14ac:dyDescent="0.2">
      <c r="C27" s="24"/>
      <c r="D27" s="28"/>
      <c r="E27" s="26"/>
      <c r="F27" s="28"/>
      <c r="G27" s="26"/>
    </row>
    <row r="28" spans="1:14" ht="15.75" x14ac:dyDescent="0.2">
      <c r="C28" s="23"/>
      <c r="D28" s="28"/>
      <c r="E28" s="26"/>
      <c r="F28" s="28"/>
      <c r="G28" s="22"/>
    </row>
    <row r="29" spans="1:14" ht="30.75" customHeight="1" x14ac:dyDescent="0.2">
      <c r="C29" s="25"/>
      <c r="D29" s="28"/>
      <c r="F29" s="28"/>
      <c r="G29" s="21"/>
    </row>
    <row r="30" spans="1:14" ht="15.75" x14ac:dyDescent="0.2">
      <c r="C30" s="25"/>
      <c r="D30" s="28"/>
      <c r="F30" s="28"/>
      <c r="G30" s="21"/>
    </row>
    <row r="31" spans="1:14" ht="15.75" x14ac:dyDescent="0.2">
      <c r="D31" s="28"/>
      <c r="E31" s="23"/>
      <c r="F31" s="21"/>
      <c r="G31" s="21"/>
    </row>
    <row r="32" spans="1:14" ht="15.75" x14ac:dyDescent="0.2">
      <c r="D32" s="28"/>
      <c r="E32" s="22"/>
      <c r="F32" s="21"/>
      <c r="G32" s="22"/>
    </row>
    <row r="33" spans="3:7" ht="15.75" x14ac:dyDescent="0.2">
      <c r="D33" s="28"/>
      <c r="E33" s="21"/>
      <c r="F33" s="21"/>
      <c r="G33" s="21"/>
    </row>
    <row r="34" spans="3:7" x14ac:dyDescent="0.2">
      <c r="C34" s="23"/>
      <c r="D34" s="23"/>
      <c r="E34" s="21"/>
      <c r="F34" s="21"/>
      <c r="G34" s="21"/>
    </row>
    <row r="35" spans="3:7" x14ac:dyDescent="0.2">
      <c r="C35" s="23"/>
      <c r="D35" s="23"/>
      <c r="E35" s="21"/>
      <c r="F35" s="21"/>
      <c r="G35" s="21"/>
    </row>
    <row r="36" spans="3:7" x14ac:dyDescent="0.2">
      <c r="D36" s="21"/>
      <c r="E36" s="22"/>
      <c r="F36" s="21"/>
      <c r="G36" s="22"/>
    </row>
    <row r="37" spans="3:7" x14ac:dyDescent="0.2">
      <c r="E37" s="21"/>
      <c r="F37" s="21"/>
      <c r="G37" s="21"/>
    </row>
    <row r="38" spans="3:7" x14ac:dyDescent="0.2">
      <c r="E38" s="21"/>
      <c r="F38" s="21"/>
      <c r="G38" s="21"/>
    </row>
    <row r="39" spans="3:7" x14ac:dyDescent="0.2">
      <c r="C39" s="23"/>
      <c r="D39" s="23"/>
      <c r="E39" s="21"/>
      <c r="F39" s="21"/>
      <c r="G39" s="21"/>
    </row>
    <row r="40" spans="3:7" x14ac:dyDescent="0.2">
      <c r="C40" s="23"/>
      <c r="D40" s="23"/>
      <c r="E40" s="22"/>
      <c r="F40" s="21"/>
      <c r="G40" s="22"/>
    </row>
    <row r="41" spans="3:7" x14ac:dyDescent="0.2">
      <c r="D41" s="21"/>
      <c r="E41" s="21"/>
      <c r="F41" s="21"/>
      <c r="G41" s="21"/>
    </row>
    <row r="42" spans="3:7" x14ac:dyDescent="0.2">
      <c r="G42" s="21"/>
    </row>
    <row r="43" spans="3:7" x14ac:dyDescent="0.2">
      <c r="F43" s="21"/>
      <c r="G43" s="21"/>
    </row>
    <row r="44" spans="3:7" x14ac:dyDescent="0.2">
      <c r="G44" s="22"/>
    </row>
  </sheetData>
  <mergeCells count="3">
    <mergeCell ref="A3:G3"/>
    <mergeCell ref="A17:B17"/>
    <mergeCell ref="H4:I4"/>
  </mergeCells>
  <printOptions horizontalCentered="1" verticalCentered="1"/>
  <pageMargins left="0" right="0" top="0" bottom="0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30 NOV</vt:lpstr>
      <vt:lpstr>Ejec. para Indicadores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Diaz</dc:creator>
  <cp:lastModifiedBy>Cielo Natalia Londoño Vela</cp:lastModifiedBy>
  <cp:lastPrinted>2019-02-18T20:03:35Z</cp:lastPrinted>
  <dcterms:created xsi:type="dcterms:W3CDTF">2012-09-17T13:47:20Z</dcterms:created>
  <dcterms:modified xsi:type="dcterms:W3CDTF">2020-12-16T20:16:14Z</dcterms:modified>
</cp:coreProperties>
</file>