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SEP 2020\"/>
    </mc:Choice>
  </mc:AlternateContent>
  <bookViews>
    <workbookView xWindow="-120" yWindow="-120" windowWidth="29040" windowHeight="15840"/>
  </bookViews>
  <sheets>
    <sheet name="30 SEP" sheetId="22" r:id="rId1"/>
    <sheet name="Ejec. para Indicadores" sheetId="2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4" l="1"/>
  <c r="H16" i="24"/>
  <c r="H13" i="24"/>
  <c r="E13" i="24"/>
  <c r="H11" i="24"/>
  <c r="E11" i="24"/>
  <c r="H7" i="24"/>
  <c r="E6" i="24"/>
  <c r="L7" i="24"/>
  <c r="L9" i="24" l="1"/>
  <c r="J17" i="24"/>
  <c r="L8" i="24" l="1"/>
  <c r="L11" i="24" l="1"/>
  <c r="D10" i="24" l="1"/>
  <c r="E10" i="24" s="1"/>
  <c r="J6" i="24" l="1"/>
  <c r="G16" i="22"/>
  <c r="G15" i="22"/>
  <c r="G14" i="22"/>
  <c r="G13" i="22"/>
  <c r="E16" i="22"/>
  <c r="E15" i="22"/>
  <c r="E14" i="22"/>
  <c r="E13" i="22"/>
  <c r="G11" i="22"/>
  <c r="E11" i="22"/>
  <c r="F6" i="22"/>
  <c r="D6" i="22"/>
  <c r="D12" i="22" l="1"/>
  <c r="C6" i="24" l="1"/>
  <c r="D7" i="24" l="1"/>
  <c r="D15" i="24" l="1"/>
  <c r="D14" i="24"/>
  <c r="D16" i="24"/>
  <c r="H12" i="22" l="1"/>
  <c r="J6" i="22"/>
  <c r="H6" i="22"/>
  <c r="H17" i="22" l="1"/>
  <c r="K12" i="24"/>
  <c r="D9" i="24" l="1"/>
  <c r="K11" i="22" l="1"/>
  <c r="E9" i="22"/>
  <c r="E10" i="22"/>
  <c r="I11" i="22"/>
  <c r="J12" i="22" l="1"/>
  <c r="J17" i="22" s="1"/>
  <c r="K13" i="22"/>
  <c r="K14" i="22"/>
  <c r="I13" i="22"/>
  <c r="F15" i="24" l="1"/>
  <c r="M15" i="24" s="1"/>
  <c r="F12" i="22"/>
  <c r="F17" i="22" s="1"/>
  <c r="I14" i="22"/>
  <c r="I15" i="22"/>
  <c r="K6" i="24" l="1"/>
  <c r="K17" i="24" s="1"/>
  <c r="E7" i="22" l="1"/>
  <c r="K8" i="22" l="1"/>
  <c r="K9" i="22"/>
  <c r="K10" i="22"/>
  <c r="K15" i="22"/>
  <c r="K16" i="22"/>
  <c r="K7" i="22"/>
  <c r="K12" i="22" l="1"/>
  <c r="K6" i="22"/>
  <c r="I16" i="22"/>
  <c r="I12" i="22" s="1"/>
  <c r="I10" i="22"/>
  <c r="I9" i="22"/>
  <c r="I8" i="22"/>
  <c r="K17" i="22" l="1"/>
  <c r="D17" i="22" l="1"/>
  <c r="G10" i="22"/>
  <c r="G9" i="22"/>
  <c r="F14" i="24" l="1"/>
  <c r="M14" i="24" s="1"/>
  <c r="F16" i="24"/>
  <c r="M16" i="24" s="1"/>
  <c r="F13" i="24"/>
  <c r="F8" i="24"/>
  <c r="M8" i="24" s="1"/>
  <c r="F9" i="24"/>
  <c r="M9" i="24" s="1"/>
  <c r="F10" i="24"/>
  <c r="G10" i="24" s="1"/>
  <c r="F11" i="24"/>
  <c r="G11" i="24" s="1"/>
  <c r="F7" i="24"/>
  <c r="F6" i="24" s="1"/>
  <c r="C14" i="24"/>
  <c r="E14" i="24" s="1"/>
  <c r="C15" i="24"/>
  <c r="E15" i="24" s="1"/>
  <c r="C16" i="24"/>
  <c r="E16" i="24" s="1"/>
  <c r="C13" i="24"/>
  <c r="L14" i="24"/>
  <c r="L15" i="24"/>
  <c r="D13" i="24"/>
  <c r="D8" i="24"/>
  <c r="F12" i="24" l="1"/>
  <c r="F17" i="24" s="1"/>
  <c r="D6" i="24"/>
  <c r="M12" i="24"/>
  <c r="M13" i="24"/>
  <c r="D12" i="24"/>
  <c r="M7" i="24"/>
  <c r="G16" i="24"/>
  <c r="G15" i="24"/>
  <c r="G14" i="24"/>
  <c r="C12" i="24"/>
  <c r="G13" i="24"/>
  <c r="E9" i="24"/>
  <c r="G9" i="24"/>
  <c r="G8" i="24"/>
  <c r="E8" i="24"/>
  <c r="G7" i="24"/>
  <c r="E7" i="24"/>
  <c r="M10" i="24"/>
  <c r="L16" i="24"/>
  <c r="L10" i="24"/>
  <c r="M6" i="24" l="1"/>
  <c r="G6" i="24"/>
  <c r="L6" i="24"/>
  <c r="I13" i="24"/>
  <c r="M17" i="24"/>
  <c r="G12" i="24"/>
  <c r="E12" i="24"/>
  <c r="D17" i="24"/>
  <c r="H10" i="24"/>
  <c r="H15" i="24"/>
  <c r="H12" i="24" l="1"/>
  <c r="H6" i="24"/>
  <c r="M11" i="24"/>
  <c r="J12" i="24" l="1"/>
  <c r="L17" i="24" l="1"/>
  <c r="L12" i="24"/>
  <c r="L13" i="24"/>
  <c r="H8" i="24" l="1"/>
  <c r="H9" i="24"/>
  <c r="H14" i="24"/>
  <c r="I16" i="24"/>
  <c r="C12" i="22"/>
  <c r="E12" i="22" s="1"/>
  <c r="E8" i="22"/>
  <c r="C6" i="22"/>
  <c r="G8" i="22"/>
  <c r="G7" i="22"/>
  <c r="C17" i="22" l="1"/>
  <c r="G17" i="22" s="1"/>
  <c r="E6" i="22"/>
  <c r="G12" i="22"/>
  <c r="C17" i="24"/>
  <c r="G17" i="24" s="1"/>
  <c r="I9" i="24"/>
  <c r="I15" i="24"/>
  <c r="I7" i="24"/>
  <c r="I14" i="24"/>
  <c r="I8" i="24"/>
  <c r="I10" i="24"/>
  <c r="G6" i="22"/>
  <c r="E17" i="22" l="1"/>
  <c r="E17" i="24"/>
  <c r="I6" i="24"/>
  <c r="I12" i="24"/>
  <c r="I7" i="22" l="1"/>
  <c r="I6" i="22" s="1"/>
  <c r="I17" i="22" s="1"/>
</calcChain>
</file>

<file path=xl/sharedStrings.xml><?xml version="1.0" encoding="utf-8"?>
<sst xmlns="http://schemas.openxmlformats.org/spreadsheetml/2006/main" count="78" uniqueCount="44">
  <si>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</si>
  <si>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</si>
  <si>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</si>
  <si>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</si>
  <si>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</si>
  <si>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</si>
  <si>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</si>
  <si>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</si>
  <si>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</si>
  <si>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</si>
  <si>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</si>
  <si>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</si>
  <si>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</si>
  <si>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</si>
  <si>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</si>
  <si>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</si>
  <si>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</si>
  <si>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</si>
  <si>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</si>
  <si>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</si>
  <si>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</si>
  <si>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</si>
  <si>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</si>
  <si>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</si>
  <si>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</si>
  <si>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</si>
  <si>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</si>
  <si>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</si>
  <si>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</si>
  <si>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</si>
  <si>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</si>
  <si>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</si>
  <si>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</si>
  <si>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</si>
  <si>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</si>
  <si>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</si>
  <si>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cuadro info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</si>
  <si>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</si>
  <si>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</si>
  <si>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</si>
  <si>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</si>
  <si>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</si>
  <si>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RP -COMPROMISOS</t>
  </si>
  <si>
    <t>INFORMACIÓN PRESUPUESTAL APC-COLOMBIA A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</si>
</sst>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5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9" xfId="4" applyNumberFormat="1" applyFont="1" applyFill="1" applyBorder="1"/>
    <xf numFmtId="10" fontId="0" fillId="0" borderId="0" xfId="4" applyNumberFormat="1" applyFont="1" applyFill="1"/>
    <xf numFmtId="10" fontId="0" fillId="5" borderId="10" xfId="4" applyNumberFormat="1" applyFont="1" applyFill="1" applyBorder="1"/>
    <xf numFmtId="10" fontId="0" fillId="5" borderId="2" xfId="4" applyNumberFormat="1" applyFont="1" applyFill="1" applyBorder="1"/>
    <xf numFmtId="10" fontId="0" fillId="5" borderId="11" xfId="4" applyNumberFormat="1" applyFont="1" applyFill="1" applyBorder="1"/>
    <xf numFmtId="166" fontId="12" fillId="0" borderId="15" xfId="5" applyNumberFormat="1" applyFont="1" applyBorder="1"/>
    <xf numFmtId="166" fontId="12" fillId="0" borderId="16" xfId="5" applyNumberFormat="1" applyFont="1" applyBorder="1"/>
    <xf numFmtId="10" fontId="0" fillId="5" borderId="17" xfId="4" applyNumberFormat="1" applyFont="1" applyFill="1" applyBorder="1"/>
    <xf numFmtId="166" fontId="12" fillId="0" borderId="0" xfId="0" applyNumberFormat="1" applyFont="1"/>
    <xf numFmtId="165" fontId="0" fillId="8" borderId="5" xfId="6" applyFont="1" applyFill="1" applyBorder="1"/>
    <xf numFmtId="165" fontId="0" fillId="0" borderId="0" xfId="6" applyFont="1"/>
    <xf numFmtId="10" fontId="12" fillId="6" borderId="19" xfId="4" applyNumberFormat="1" applyFont="1" applyFill="1" applyBorder="1"/>
    <xf numFmtId="10" fontId="0" fillId="6" borderId="12" xfId="4" applyNumberFormat="1" applyFont="1" applyFill="1" applyBorder="1"/>
    <xf numFmtId="10" fontId="0" fillId="6" borderId="13" xfId="4" applyNumberFormat="1" applyFont="1" applyFill="1" applyBorder="1"/>
    <xf numFmtId="10" fontId="0" fillId="6" borderId="18" xfId="4" applyNumberFormat="1" applyFont="1" applyFill="1" applyBorder="1"/>
    <xf numFmtId="10" fontId="0" fillId="6" borderId="14" xfId="4" applyNumberFormat="1" applyFont="1" applyFill="1" applyBorder="1"/>
    <xf numFmtId="0" fontId="7" fillId="0" borderId="23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4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25" xfId="0" applyNumberFormat="1" applyFont="1" applyFill="1" applyBorder="1" applyAlignment="1">
      <alignment horizontal="center" vertical="center" wrapText="1" readingOrder="1"/>
    </xf>
    <xf numFmtId="10" fontId="5" fillId="4" borderId="25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166" fontId="1" fillId="0" borderId="27" xfId="0" applyNumberFormat="1" applyFont="1" applyFill="1" applyBorder="1" applyAlignment="1">
      <alignment horizontal="right" vertical="center" wrapText="1"/>
    </xf>
    <xf numFmtId="167" fontId="1" fillId="0" borderId="27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28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0" borderId="0" xfId="5" applyFont="1" applyFill="1" applyBorder="1" applyAlignment="1">
      <alignment horizontal="center" vertical="center" wrapText="1"/>
    </xf>
    <xf numFmtId="10" fontId="0" fillId="0" borderId="0" xfId="4" applyNumberFormat="1" applyFont="1"/>
    <xf numFmtId="10" fontId="12" fillId="5" borderId="29" xfId="4" applyNumberFormat="1" applyFont="1" applyFill="1" applyBorder="1"/>
    <xf numFmtId="166" fontId="12" fillId="0" borderId="15" xfId="0" applyNumberFormat="1" applyFont="1" applyBorder="1"/>
    <xf numFmtId="166" fontId="12" fillId="0" borderId="16" xfId="0" applyNumberFormat="1" applyFont="1" applyBorder="1"/>
    <xf numFmtId="166" fontId="13" fillId="3" borderId="1" xfId="5" applyNumberFormat="1" applyFont="1" applyFill="1" applyBorder="1"/>
    <xf numFmtId="166" fontId="0" fillId="0" borderId="1" xfId="0" applyNumberFormat="1" applyFont="1" applyBorder="1"/>
    <xf numFmtId="166" fontId="13" fillId="0" borderId="1" xfId="0" applyNumberFormat="1" applyFont="1" applyBorder="1"/>
    <xf numFmtId="166" fontId="12" fillId="0" borderId="1" xfId="5" applyNumberFormat="1" applyFont="1" applyBorder="1"/>
    <xf numFmtId="166" fontId="12" fillId="0" borderId="1" xfId="0" applyNumberFormat="1" applyFont="1" applyBorder="1"/>
    <xf numFmtId="3" fontId="13" fillId="3" borderId="1" xfId="5" applyNumberFormat="1" applyFont="1" applyFill="1" applyBorder="1"/>
    <xf numFmtId="0" fontId="13" fillId="0" borderId="0" xfId="0" applyFont="1"/>
    <xf numFmtId="0" fontId="9" fillId="0" borderId="20" xfId="0" applyFont="1" applyBorder="1"/>
    <xf numFmtId="0" fontId="9" fillId="0" borderId="22" xfId="0" applyFont="1" applyBorder="1"/>
    <xf numFmtId="166" fontId="0" fillId="8" borderId="23" xfId="0" applyNumberFormat="1" applyFont="1" applyFill="1" applyBorder="1"/>
    <xf numFmtId="166" fontId="0" fillId="8" borderId="24" xfId="0" applyNumberFormat="1" applyFont="1" applyFill="1" applyBorder="1"/>
    <xf numFmtId="166" fontId="0" fillId="0" borderId="3" xfId="0" applyNumberFormat="1" applyFont="1" applyFill="1" applyBorder="1" applyAlignment="1">
      <alignment horizontal="center" vertical="center" wrapText="1" readingOrder="1"/>
    </xf>
    <xf numFmtId="164" fontId="3" fillId="9" borderId="5" xfId="5" applyFont="1" applyFill="1" applyBorder="1"/>
    <xf numFmtId="164" fontId="0" fillId="0" borderId="5" xfId="5" applyFont="1" applyBorder="1"/>
    <xf numFmtId="164" fontId="0" fillId="0" borderId="5" xfId="5" applyFont="1" applyFill="1" applyBorder="1"/>
    <xf numFmtId="170" fontId="0" fillId="0" borderId="20" xfId="5" applyNumberFormat="1" applyFont="1" applyBorder="1"/>
    <xf numFmtId="170" fontId="0" fillId="8" borderId="23" xfId="5" applyNumberFormat="1" applyFont="1" applyFill="1" applyBorder="1"/>
    <xf numFmtId="170" fontId="0" fillId="8" borderId="24" xfId="5" applyNumberFormat="1" applyFont="1" applyFill="1" applyBorder="1"/>
    <xf numFmtId="164" fontId="12" fillId="8" borderId="7" xfId="5" applyFont="1" applyFill="1" applyBorder="1"/>
    <xf numFmtId="166" fontId="12" fillId="8" borderId="28" xfId="0" applyNumberFormat="1" applyFont="1" applyFill="1" applyBorder="1"/>
    <xf numFmtId="170" fontId="12" fillId="8" borderId="7" xfId="5" applyNumberFormat="1" applyFont="1" applyFill="1" applyBorder="1"/>
    <xf numFmtId="0" fontId="14" fillId="3" borderId="0" xfId="0" applyFont="1" applyFill="1"/>
    <xf numFmtId="0" fontId="14" fillId="0" borderId="0" xfId="0" applyFont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B1" zoomScale="90" zoomScaleNormal="90" workbookViewId="0">
      <selection activeCell="P7" sqref="P7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2.42578125" style="1" customWidth="1"/>
    <col min="8" max="8" width="20.5703125" style="1" hidden="1" customWidth="1"/>
    <col min="9" max="9" width="16.42578125" style="1" hidden="1" customWidth="1"/>
    <col min="10" max="10" width="19.28515625" style="36" hidden="1" customWidth="1"/>
    <col min="11" max="11" width="13.42578125" style="1" hidden="1" customWidth="1"/>
    <col min="12" max="14" width="10.85546875" style="1" customWidth="1"/>
    <col min="15" max="16384" width="10.85546875" style="1"/>
  </cols>
  <sheetData>
    <row r="1" spans="1:12" ht="41.1" customHeight="1" x14ac:dyDescent="0.2">
      <c r="A1"/>
    </row>
    <row r="2" spans="1:12" ht="41.1" customHeight="1" thickBot="1" x14ac:dyDescent="0.25"/>
    <row r="3" spans="1:12" ht="15.75" customHeight="1" x14ac:dyDescent="0.2">
      <c r="A3" s="110" t="s">
        <v>43</v>
      </c>
      <c r="B3" s="111"/>
      <c r="C3" s="111"/>
      <c r="D3" s="111"/>
      <c r="E3" s="111"/>
      <c r="F3" s="111"/>
      <c r="G3" s="112"/>
      <c r="H3" s="91" t="s">
        <v>37</v>
      </c>
      <c r="I3" s="91" t="s">
        <v>37</v>
      </c>
      <c r="J3" s="91" t="s">
        <v>37</v>
      </c>
      <c r="K3" s="91" t="s">
        <v>37</v>
      </c>
    </row>
    <row r="4" spans="1:12" ht="16.5" thickBot="1" x14ac:dyDescent="0.3">
      <c r="A4" s="61" t="s">
        <v>0</v>
      </c>
      <c r="B4" s="62"/>
      <c r="C4" s="63"/>
      <c r="D4" s="62"/>
      <c r="E4" s="62"/>
      <c r="F4" s="62"/>
      <c r="G4" s="64"/>
    </row>
    <row r="5" spans="1:12" s="20" customFormat="1" ht="63" customHeight="1" x14ac:dyDescent="0.2">
      <c r="A5" s="65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66" t="s">
        <v>12</v>
      </c>
      <c r="H5" s="92" t="s">
        <v>42</v>
      </c>
      <c r="I5" s="93">
        <v>1</v>
      </c>
      <c r="J5" s="100" t="s">
        <v>38</v>
      </c>
      <c r="K5" s="93">
        <v>2</v>
      </c>
    </row>
    <row r="6" spans="1:12" ht="30" customHeight="1" thickBot="1" x14ac:dyDescent="0.25">
      <c r="A6" s="67" t="s">
        <v>4</v>
      </c>
      <c r="B6" s="9" t="s">
        <v>5</v>
      </c>
      <c r="C6" s="11">
        <f>SUM(C7:C11)</f>
        <v>28855</v>
      </c>
      <c r="D6" s="11">
        <f>SUM(D7:D11)</f>
        <v>21308.246018029997</v>
      </c>
      <c r="E6" s="12">
        <f>IF(C6=0,"",D6/C6)</f>
        <v>0.73845940107537678</v>
      </c>
      <c r="F6" s="11">
        <f>SUM(F7:F11)</f>
        <v>17122.225229</v>
      </c>
      <c r="G6" s="68">
        <f>IF(C6=0,"",F6/C6)</f>
        <v>0.59338850213134642</v>
      </c>
      <c r="H6" s="94">
        <f>SUM(H7:H11)</f>
        <v>21308246018.029999</v>
      </c>
      <c r="I6" s="95">
        <f>SUM(I7:I10)</f>
        <v>21307.676018029997</v>
      </c>
      <c r="J6" s="101">
        <f>SUM(J7:J11)</f>
        <v>17122225229</v>
      </c>
      <c r="K6" s="102">
        <f>SUM(K7:K10)</f>
        <v>17121.655229</v>
      </c>
    </row>
    <row r="7" spans="1:12" ht="30" customHeight="1" x14ac:dyDescent="0.2">
      <c r="A7" s="69" t="s">
        <v>17</v>
      </c>
      <c r="B7" s="10" t="s">
        <v>6</v>
      </c>
      <c r="C7" s="13">
        <v>9476</v>
      </c>
      <c r="D7" s="35">
        <v>6694.2823289999997</v>
      </c>
      <c r="E7" s="14">
        <f>IF(C7=0,"",D7/C7)</f>
        <v>0.70644600348248199</v>
      </c>
      <c r="F7" s="35">
        <v>6693.7644300000002</v>
      </c>
      <c r="G7" s="70">
        <f>IF(C7=0,"",F7/C7)</f>
        <v>0.70639134972562267</v>
      </c>
      <c r="H7" s="96">
        <v>6694282329</v>
      </c>
      <c r="I7" s="42">
        <f>+H7/1000000</f>
        <v>6694.2823289999997</v>
      </c>
      <c r="J7" s="39">
        <v>6693764430</v>
      </c>
      <c r="K7" s="44">
        <f>+J7/1000000</f>
        <v>6693.7644300000002</v>
      </c>
    </row>
    <row r="8" spans="1:12" ht="30" customHeight="1" x14ac:dyDescent="0.2">
      <c r="A8" s="69" t="s">
        <v>18</v>
      </c>
      <c r="B8" s="10" t="s">
        <v>19</v>
      </c>
      <c r="C8" s="13">
        <v>3900</v>
      </c>
      <c r="D8" s="13">
        <v>3098.0057130300002</v>
      </c>
      <c r="E8" s="14">
        <f>IF(C8=0,"",D8/C8)</f>
        <v>0.79436043923846156</v>
      </c>
      <c r="F8" s="13">
        <v>2126.1414217299998</v>
      </c>
      <c r="G8" s="70">
        <f>IF(C8=0,"",F8/C8)</f>
        <v>0.54516446711025635</v>
      </c>
      <c r="H8" s="97">
        <v>3098005713.0300002</v>
      </c>
      <c r="I8" s="43">
        <f>+H8/1000000</f>
        <v>3098.0057130300002</v>
      </c>
      <c r="J8" s="40">
        <v>2126141421.73</v>
      </c>
      <c r="K8" s="43">
        <f t="shared" ref="K8:K16" si="0">+J8/1000000</f>
        <v>2126.1414217299998</v>
      </c>
    </row>
    <row r="9" spans="1:12" ht="30" customHeight="1" x14ac:dyDescent="0.2">
      <c r="A9" s="69" t="s">
        <v>22</v>
      </c>
      <c r="B9" s="10" t="s">
        <v>7</v>
      </c>
      <c r="C9" s="13">
        <v>15300</v>
      </c>
      <c r="D9" s="35">
        <v>11491.808467999999</v>
      </c>
      <c r="E9" s="14">
        <f>IF(C9=0,"",D9/($C$9+$C$10))</f>
        <v>0.74631825353942061</v>
      </c>
      <c r="F9" s="13">
        <v>8286.6470622699999</v>
      </c>
      <c r="G9" s="70">
        <f>IF(C9=0,"",F9/($C$9+$C$10))</f>
        <v>0.53816385649240162</v>
      </c>
      <c r="H9" s="98">
        <v>11491808468</v>
      </c>
      <c r="I9" s="43">
        <f>+H9/1000000</f>
        <v>11491.808467999999</v>
      </c>
      <c r="J9" s="40">
        <v>8286647062.2700005</v>
      </c>
      <c r="K9" s="43">
        <f t="shared" si="0"/>
        <v>8286.6470622699999</v>
      </c>
    </row>
    <row r="10" spans="1:12" ht="30" customHeight="1" x14ac:dyDescent="0.2">
      <c r="A10" s="69" t="s">
        <v>24</v>
      </c>
      <c r="B10" s="10" t="s">
        <v>23</v>
      </c>
      <c r="C10" s="13">
        <v>98</v>
      </c>
      <c r="D10" s="13">
        <v>23.579508000000001</v>
      </c>
      <c r="E10" s="14">
        <f>IF(C10=0,"",D10/($C$9+$C$10))</f>
        <v>1.5313357578906352E-3</v>
      </c>
      <c r="F10" s="13">
        <v>15.102315000000001</v>
      </c>
      <c r="G10" s="70">
        <f>IF(C10=0,"",F10/($C$9+$C$10))</f>
        <v>9.8079718145213679E-4</v>
      </c>
      <c r="H10" s="98">
        <v>23579508</v>
      </c>
      <c r="I10" s="43">
        <f>+H10/1000000</f>
        <v>23.579508000000001</v>
      </c>
      <c r="J10" s="40">
        <v>15102315</v>
      </c>
      <c r="K10" s="43">
        <f t="shared" si="0"/>
        <v>15.102315000000001</v>
      </c>
    </row>
    <row r="11" spans="1:12" ht="30" customHeight="1" x14ac:dyDescent="0.2">
      <c r="A11" s="69" t="s">
        <v>20</v>
      </c>
      <c r="B11" s="10" t="s">
        <v>21</v>
      </c>
      <c r="C11" s="13">
        <v>81</v>
      </c>
      <c r="D11" s="35">
        <v>0.56999999999999995</v>
      </c>
      <c r="E11" s="14">
        <f t="shared" ref="E11:E17" si="1">IF(C11=0,"",D11/C11)</f>
        <v>7.0370370370370361E-3</v>
      </c>
      <c r="F11" s="35">
        <v>0.56999999999999995</v>
      </c>
      <c r="G11" s="70">
        <f>IF(C11=0,"",F11/C11)</f>
        <v>7.0370370370370361E-3</v>
      </c>
      <c r="H11" s="98">
        <v>570000</v>
      </c>
      <c r="I11" s="43">
        <f>+H11/1000000</f>
        <v>0.56999999999999995</v>
      </c>
      <c r="J11" s="40">
        <v>570000</v>
      </c>
      <c r="K11" s="43">
        <f t="shared" si="0"/>
        <v>0.56999999999999995</v>
      </c>
    </row>
    <row r="12" spans="1:12" ht="30" customHeight="1" x14ac:dyDescent="0.2">
      <c r="A12" s="67" t="s">
        <v>8</v>
      </c>
      <c r="B12" s="9" t="s">
        <v>9</v>
      </c>
      <c r="C12" s="15">
        <f>SUM(C13:C16)</f>
        <v>34101.000970000001</v>
      </c>
      <c r="D12" s="15">
        <f>SUM(D13:D16)</f>
        <v>11444.012833250001</v>
      </c>
      <c r="E12" s="12">
        <f t="shared" si="1"/>
        <v>0.33559169841723274</v>
      </c>
      <c r="F12" s="15">
        <f>SUM(F13:F16)</f>
        <v>5368.1840498199999</v>
      </c>
      <c r="G12" s="68">
        <f t="shared" ref="G12:G17" si="2">IF(C12=0,"",F12/C12)</f>
        <v>0.15742013129006399</v>
      </c>
      <c r="H12" s="54">
        <f>SUM(H13:H16)</f>
        <v>11444012833.25</v>
      </c>
      <c r="I12" s="95">
        <f>SUM(I13:I16)</f>
        <v>11444.012833250001</v>
      </c>
      <c r="J12" s="54">
        <f>SUM(J13:J16)</f>
        <v>5368184049.8199997</v>
      </c>
      <c r="K12" s="95">
        <f>SUM(K13:K16)</f>
        <v>5368.1840498199999</v>
      </c>
    </row>
    <row r="13" spans="1:12" s="2" customFormat="1" ht="45.75" customHeight="1" x14ac:dyDescent="0.2">
      <c r="A13" s="69" t="s">
        <v>26</v>
      </c>
      <c r="B13" s="10" t="s">
        <v>25</v>
      </c>
      <c r="C13" s="13">
        <v>1937.635773</v>
      </c>
      <c r="D13" s="13">
        <v>1759.277525</v>
      </c>
      <c r="E13" s="14">
        <f t="shared" si="1"/>
        <v>0.90795058055526512</v>
      </c>
      <c r="F13" s="13">
        <v>1450.5226829999999</v>
      </c>
      <c r="G13" s="70">
        <f t="shared" si="2"/>
        <v>0.74860440915280313</v>
      </c>
      <c r="H13" s="98">
        <v>1759277525</v>
      </c>
      <c r="I13" s="43">
        <f>+H13/1000000</f>
        <v>1759.277525</v>
      </c>
      <c r="J13" s="40">
        <v>1450522683</v>
      </c>
      <c r="K13" s="43">
        <f>+J13/1000000</f>
        <v>1450.5226829999999</v>
      </c>
    </row>
    <row r="14" spans="1:12" ht="45.75" customHeight="1" x14ac:dyDescent="0.2">
      <c r="A14" s="69" t="s">
        <v>27</v>
      </c>
      <c r="B14" s="10" t="s">
        <v>28</v>
      </c>
      <c r="C14" s="13">
        <v>31109</v>
      </c>
      <c r="D14" s="13">
        <v>9094.4819752500007</v>
      </c>
      <c r="E14" s="14">
        <f t="shared" si="1"/>
        <v>0.29234247244366585</v>
      </c>
      <c r="F14" s="13">
        <v>3566.46136682</v>
      </c>
      <c r="G14" s="70">
        <f t="shared" si="2"/>
        <v>0.11464403763605388</v>
      </c>
      <c r="H14" s="98">
        <v>9094481975.25</v>
      </c>
      <c r="I14" s="43">
        <f>+H14/1000000</f>
        <v>9094.4819752500007</v>
      </c>
      <c r="J14" s="40">
        <v>3566461366.8200002</v>
      </c>
      <c r="K14" s="43">
        <f>+J14/1000000</f>
        <v>3566.46136682</v>
      </c>
    </row>
    <row r="15" spans="1:12" s="2" customFormat="1" ht="45.75" customHeight="1" x14ac:dyDescent="0.2">
      <c r="A15" s="69" t="s">
        <v>29</v>
      </c>
      <c r="B15" s="10" t="s">
        <v>30</v>
      </c>
      <c r="C15" s="13">
        <v>150</v>
      </c>
      <c r="D15" s="13">
        <v>125.6</v>
      </c>
      <c r="E15" s="14">
        <f t="shared" si="1"/>
        <v>0.83733333333333326</v>
      </c>
      <c r="F15" s="13">
        <v>86.8</v>
      </c>
      <c r="G15" s="70">
        <f t="shared" si="2"/>
        <v>0.57866666666666666</v>
      </c>
      <c r="H15" s="99">
        <v>125600000</v>
      </c>
      <c r="I15" s="43">
        <f>+H15/1000000</f>
        <v>125.6</v>
      </c>
      <c r="J15" s="41">
        <v>86800000</v>
      </c>
      <c r="K15" s="43">
        <f t="shared" si="0"/>
        <v>86.8</v>
      </c>
      <c r="L15" s="46"/>
    </row>
    <row r="16" spans="1:12" s="2" customFormat="1" ht="45.75" customHeight="1" x14ac:dyDescent="0.2">
      <c r="A16" s="69" t="s">
        <v>40</v>
      </c>
      <c r="B16" s="10" t="s">
        <v>41</v>
      </c>
      <c r="C16" s="13">
        <v>904.36519699999997</v>
      </c>
      <c r="D16" s="13">
        <v>464.65333299999998</v>
      </c>
      <c r="E16" s="14">
        <f t="shared" si="1"/>
        <v>0.51378948962362603</v>
      </c>
      <c r="F16" s="13">
        <v>264.39999999999998</v>
      </c>
      <c r="G16" s="70">
        <f t="shared" si="2"/>
        <v>0.292359768904287</v>
      </c>
      <c r="H16" s="99">
        <v>464653333</v>
      </c>
      <c r="I16" s="43">
        <f>+H16/1000000</f>
        <v>464.65333299999998</v>
      </c>
      <c r="J16" s="41">
        <v>264400000</v>
      </c>
      <c r="K16" s="43">
        <f t="shared" si="0"/>
        <v>264.39999999999998</v>
      </c>
    </row>
    <row r="17" spans="1:11" s="3" customFormat="1" ht="33" customHeight="1" thickBot="1" x14ac:dyDescent="0.25">
      <c r="A17" s="108" t="s">
        <v>10</v>
      </c>
      <c r="B17" s="109"/>
      <c r="C17" s="16">
        <f>C6+C12</f>
        <v>62956.000970000001</v>
      </c>
      <c r="D17" s="16">
        <f>D6+D12</f>
        <v>32752.258851279999</v>
      </c>
      <c r="E17" s="17">
        <f t="shared" si="1"/>
        <v>0.52024045915634343</v>
      </c>
      <c r="F17" s="16">
        <f>F6+F12</f>
        <v>22490.40927882</v>
      </c>
      <c r="G17" s="74">
        <f t="shared" si="2"/>
        <v>0.35724011900846758</v>
      </c>
      <c r="H17" s="103">
        <f>+H12+H6</f>
        <v>32752258851.279999</v>
      </c>
      <c r="I17" s="104">
        <f>+I6+I12</f>
        <v>32751.68885128</v>
      </c>
      <c r="J17" s="105">
        <f>+J6+J12</f>
        <v>22490409278.82</v>
      </c>
      <c r="K17" s="104">
        <f>+K6+K12</f>
        <v>22489.83927882</v>
      </c>
    </row>
    <row r="18" spans="1:11" s="3" customFormat="1" ht="16.5" thickBot="1" x14ac:dyDescent="0.25">
      <c r="A18" s="75"/>
      <c r="B18" s="76"/>
      <c r="C18" s="77"/>
      <c r="D18" s="77"/>
      <c r="E18" s="78"/>
      <c r="F18" s="77"/>
      <c r="G18" s="79"/>
      <c r="H18" s="7"/>
      <c r="I18" s="7"/>
      <c r="J18" s="37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7"/>
    </row>
    <row r="20" spans="1:11" ht="18" customHeight="1" x14ac:dyDescent="0.2">
      <c r="D20" s="28"/>
      <c r="E20" s="26"/>
      <c r="F20" s="28"/>
      <c r="G20" s="26"/>
      <c r="I20" s="55"/>
    </row>
    <row r="21" spans="1:11" ht="18" customHeight="1" x14ac:dyDescent="0.2">
      <c r="D21" s="28"/>
      <c r="E21" s="26"/>
      <c r="F21" s="28"/>
      <c r="G21" s="26"/>
      <c r="I21" s="55"/>
    </row>
    <row r="22" spans="1:11" ht="18" customHeight="1" x14ac:dyDescent="0.2">
      <c r="C22" s="23"/>
      <c r="D22" s="28"/>
      <c r="E22" s="26"/>
      <c r="F22" s="28"/>
      <c r="G22" s="26"/>
      <c r="I22" s="55"/>
    </row>
    <row r="23" spans="1:11" ht="18" customHeight="1" x14ac:dyDescent="0.2">
      <c r="D23" s="28"/>
      <c r="F23" s="28"/>
      <c r="I23" s="55"/>
    </row>
    <row r="24" spans="1:11" ht="18" customHeight="1" x14ac:dyDescent="0.2">
      <c r="D24" s="28"/>
      <c r="E24" s="26"/>
      <c r="F24" s="28"/>
      <c r="G24" s="26"/>
      <c r="I24" s="55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8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="90" zoomScaleNormal="90" workbookViewId="0">
      <selection activeCell="H1" sqref="H1:M1048576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3" width="20.42578125" style="1" customWidth="1"/>
    <col min="4" max="4" width="24.140625" style="1" customWidth="1"/>
    <col min="5" max="5" width="20.42578125" style="1" customWidth="1"/>
    <col min="6" max="6" width="22.42578125" style="1" bestFit="1" customWidth="1"/>
    <col min="7" max="7" width="23.140625" style="1" customWidth="1"/>
    <col min="8" max="9" width="16.42578125" style="1" hidden="1" customWidth="1"/>
    <col min="10" max="10" width="18.7109375" style="1" hidden="1" customWidth="1"/>
    <col min="11" max="11" width="19.14062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10" t="s">
        <v>43</v>
      </c>
      <c r="B3" s="111"/>
      <c r="C3" s="111"/>
      <c r="D3" s="111"/>
      <c r="E3" s="111"/>
      <c r="F3" s="111"/>
      <c r="G3" s="112"/>
      <c r="J3" s="106" t="s">
        <v>39</v>
      </c>
      <c r="K3" s="106"/>
      <c r="L3" s="107"/>
    </row>
    <row r="4" spans="1:13" ht="15.75" x14ac:dyDescent="0.25">
      <c r="A4" s="61" t="s">
        <v>0</v>
      </c>
      <c r="B4" s="62"/>
      <c r="C4" s="63"/>
      <c r="D4" s="62"/>
      <c r="E4" s="62"/>
      <c r="F4" s="62"/>
      <c r="G4" s="64"/>
      <c r="H4" s="115" t="s">
        <v>36</v>
      </c>
      <c r="I4" s="115"/>
    </row>
    <row r="5" spans="1:13" s="20" customFormat="1" ht="63" customHeight="1" thickBot="1" x14ac:dyDescent="0.25">
      <c r="A5" s="65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66" t="s">
        <v>12</v>
      </c>
      <c r="H5" s="31" t="s">
        <v>15</v>
      </c>
      <c r="I5" s="30" t="s">
        <v>16</v>
      </c>
      <c r="J5" s="32" t="s">
        <v>31</v>
      </c>
      <c r="K5" s="32" t="s">
        <v>32</v>
      </c>
      <c r="L5" s="32" t="s">
        <v>33</v>
      </c>
      <c r="M5" s="32" t="s">
        <v>34</v>
      </c>
    </row>
    <row r="6" spans="1:13" ht="30" customHeight="1" thickBot="1" x14ac:dyDescent="0.25">
      <c r="A6" s="67" t="s">
        <v>4</v>
      </c>
      <c r="B6" s="9" t="s">
        <v>5</v>
      </c>
      <c r="C6" s="11">
        <f>SUM(C7:C11)</f>
        <v>28855</v>
      </c>
      <c r="D6" s="11">
        <f>SUM(D7:D11)</f>
        <v>21308.246018029997</v>
      </c>
      <c r="E6" s="12">
        <f>IF(C6=0,"",D6/C6)</f>
        <v>0.73845940107537678</v>
      </c>
      <c r="F6" s="11">
        <f>SUM(F7:F11)</f>
        <v>17122.225229</v>
      </c>
      <c r="G6" s="68">
        <f>IF(C6=0,"",F6/C6)</f>
        <v>0.59338850213134642</v>
      </c>
      <c r="H6" s="56">
        <f>D6/$D$17</f>
        <v>0.65058859343978481</v>
      </c>
      <c r="I6" s="45">
        <f>F6/$F$17</f>
        <v>0.76131230057803323</v>
      </c>
      <c r="J6" s="50">
        <f>SUM(J7:J11)</f>
        <v>21534.274443999999</v>
      </c>
      <c r="K6" s="51">
        <f>SUM(K7:K11)</f>
        <v>14704.90761</v>
      </c>
      <c r="L6" s="83">
        <f>D6-J6</f>
        <v>-226.02842597000199</v>
      </c>
      <c r="M6" s="84">
        <f t="shared" ref="M6:M11" si="0">F6-K6</f>
        <v>2417.3176189999995</v>
      </c>
    </row>
    <row r="7" spans="1:13" ht="30" customHeight="1" x14ac:dyDescent="0.2">
      <c r="A7" s="69" t="s">
        <v>17</v>
      </c>
      <c r="B7" s="10" t="s">
        <v>6</v>
      </c>
      <c r="C7" s="13">
        <v>9476</v>
      </c>
      <c r="D7" s="13">
        <f>'30 SEP'!D7</f>
        <v>6694.2823289999997</v>
      </c>
      <c r="E7" s="14">
        <f>IF(C7=0,"",D7/C7)</f>
        <v>0.70644600348248199</v>
      </c>
      <c r="F7" s="13">
        <f>'30 SEP'!F7</f>
        <v>6693.7644300000002</v>
      </c>
      <c r="G7" s="70">
        <f>IF(C7=0,"",F7/C7)</f>
        <v>0.70639134972562267</v>
      </c>
      <c r="H7" s="57">
        <f>D7/$D$6</f>
        <v>0.3141639308714394</v>
      </c>
      <c r="I7" s="47">
        <f>F7/$F$6</f>
        <v>0.39094009922628148</v>
      </c>
      <c r="J7" s="85">
        <v>6255.3324679999996</v>
      </c>
      <c r="K7" s="85">
        <v>6255.3324679999996</v>
      </c>
      <c r="L7" s="86">
        <f>D7-J7</f>
        <v>438.94986100000006</v>
      </c>
      <c r="M7" s="86">
        <f t="shared" si="0"/>
        <v>438.43196200000057</v>
      </c>
    </row>
    <row r="8" spans="1:13" ht="30" customHeight="1" x14ac:dyDescent="0.2">
      <c r="A8" s="69" t="s">
        <v>18</v>
      </c>
      <c r="B8" s="10" t="s">
        <v>19</v>
      </c>
      <c r="C8" s="13">
        <v>3900</v>
      </c>
      <c r="D8" s="13">
        <f>'30 SEP'!D8</f>
        <v>3098.0057130300002</v>
      </c>
      <c r="E8" s="14">
        <f>IF(C8=0,"",D8/C8)</f>
        <v>0.79436043923846156</v>
      </c>
      <c r="F8" s="13">
        <f>'30 SEP'!F8</f>
        <v>2126.1414217299998</v>
      </c>
      <c r="G8" s="70">
        <f>IF(C8=0,"",F8/C8)</f>
        <v>0.54516446711025635</v>
      </c>
      <c r="H8" s="58">
        <f>D8/$D$6</f>
        <v>0.14538999176227921</v>
      </c>
      <c r="I8" s="48">
        <f>F8/$F$6</f>
        <v>0.12417436362938056</v>
      </c>
      <c r="J8" s="85">
        <v>3211.6190000000001</v>
      </c>
      <c r="K8" s="85">
        <v>2185.702166</v>
      </c>
      <c r="L8" s="87">
        <f>D8-J8</f>
        <v>-113.61328696999999</v>
      </c>
      <c r="M8" s="87">
        <f>F8-K8</f>
        <v>-59.560744270000214</v>
      </c>
    </row>
    <row r="9" spans="1:13" ht="30" customHeight="1" x14ac:dyDescent="0.2">
      <c r="A9" s="69" t="s">
        <v>22</v>
      </c>
      <c r="B9" s="10" t="s">
        <v>7</v>
      </c>
      <c r="C9" s="13">
        <v>15300</v>
      </c>
      <c r="D9" s="13">
        <f>'30 SEP'!D9</f>
        <v>11491.808467999999</v>
      </c>
      <c r="E9" s="14">
        <f>IF(C9=0,"",D9/($C$9+$C$10))</f>
        <v>0.74631825353942061</v>
      </c>
      <c r="F9" s="13">
        <f>'30 SEP'!F9</f>
        <v>8286.6470622699999</v>
      </c>
      <c r="G9" s="70">
        <f>IF(C9=0,"",F9/($C$9+$C$10))</f>
        <v>0.53816385649240162</v>
      </c>
      <c r="H9" s="58">
        <f>D9/$D$6</f>
        <v>0.53931273640618715</v>
      </c>
      <c r="I9" s="48">
        <f>F9/$F$6</f>
        <v>0.48397021715582061</v>
      </c>
      <c r="J9" s="85">
        <v>12032.6</v>
      </c>
      <c r="K9" s="85">
        <v>6229.15</v>
      </c>
      <c r="L9" s="86">
        <f>D9-J9</f>
        <v>-540.7915320000011</v>
      </c>
      <c r="M9" s="86">
        <f t="shared" si="0"/>
        <v>2057.4970622700002</v>
      </c>
    </row>
    <row r="10" spans="1:13" ht="30" customHeight="1" x14ac:dyDescent="0.2">
      <c r="A10" s="69" t="s">
        <v>24</v>
      </c>
      <c r="B10" s="10" t="s">
        <v>23</v>
      </c>
      <c r="C10" s="13">
        <v>98</v>
      </c>
      <c r="D10" s="13">
        <f>'30 SEP'!D10</f>
        <v>23.579508000000001</v>
      </c>
      <c r="E10" s="14">
        <f>IF(C10=0,"",D10/($C$9+$C$10))</f>
        <v>1.5313357578906352E-3</v>
      </c>
      <c r="F10" s="13">
        <f>'30 SEP'!F10</f>
        <v>15.102315000000001</v>
      </c>
      <c r="G10" s="70">
        <f>IF(C10=0,"",F10/($C$9+$C$10))</f>
        <v>9.8079718145213679E-4</v>
      </c>
      <c r="H10" s="58">
        <f>D10/$D$6</f>
        <v>1.1065907527089828E-3</v>
      </c>
      <c r="I10" s="48">
        <f>F10/$F$6</f>
        <v>8.8202992298110484E-4</v>
      </c>
      <c r="J10" s="85">
        <v>29.022976</v>
      </c>
      <c r="K10" s="85">
        <v>29.022976</v>
      </c>
      <c r="L10" s="87">
        <f t="shared" ref="L10:L12" si="1">D10-J10</f>
        <v>-5.4434679999999993</v>
      </c>
      <c r="M10" s="87">
        <f t="shared" si="0"/>
        <v>-13.920660999999999</v>
      </c>
    </row>
    <row r="11" spans="1:13" ht="30" customHeight="1" thickBot="1" x14ac:dyDescent="0.25">
      <c r="A11" s="69" t="s">
        <v>20</v>
      </c>
      <c r="B11" s="10" t="s">
        <v>21</v>
      </c>
      <c r="C11" s="13">
        <v>81</v>
      </c>
      <c r="D11" s="35">
        <v>0.56999999999999995</v>
      </c>
      <c r="E11" s="14">
        <f>IF(C11=0,"",D11/(C11))</f>
        <v>7.0370370370370361E-3</v>
      </c>
      <c r="F11" s="35">
        <f>'30 SEP'!F11</f>
        <v>0.56999999999999995</v>
      </c>
      <c r="G11" s="70">
        <f>IF(C11=0,"",F11/(C11))</f>
        <v>7.0370370370370361E-3</v>
      </c>
      <c r="H11" s="59">
        <f>D11/$D$6</f>
        <v>2.6750207385333068E-5</v>
      </c>
      <c r="I11" s="52">
        <f>F11/$F$6</f>
        <v>3.329006553625916E-5</v>
      </c>
      <c r="J11" s="85">
        <v>5.7</v>
      </c>
      <c r="K11" s="85">
        <v>5.7</v>
      </c>
      <c r="L11" s="87">
        <f>D11-J11</f>
        <v>-5.13</v>
      </c>
      <c r="M11" s="87">
        <f t="shared" si="0"/>
        <v>-5.13</v>
      </c>
    </row>
    <row r="12" spans="1:13" ht="30" customHeight="1" thickBot="1" x14ac:dyDescent="0.25">
      <c r="A12" s="67" t="s">
        <v>8</v>
      </c>
      <c r="B12" s="9" t="s">
        <v>9</v>
      </c>
      <c r="C12" s="15">
        <f>SUM(C13:C16)</f>
        <v>34101.000970000001</v>
      </c>
      <c r="D12" s="15">
        <f>SUM(D13:D16)</f>
        <v>11444.012833250001</v>
      </c>
      <c r="E12" s="12">
        <f t="shared" ref="E12:E17" si="2">IF(C12=0,"",D12/C12)</f>
        <v>0.33559169841723274</v>
      </c>
      <c r="F12" s="15">
        <f>SUM(F13:F16)</f>
        <v>5368.1840498199999</v>
      </c>
      <c r="G12" s="68">
        <f t="shared" ref="G12:G17" si="3">IF(C12=0,"",F12/C12)</f>
        <v>0.15742013129006399</v>
      </c>
      <c r="H12" s="56">
        <f>D12/$D$17</f>
        <v>0.34941140656021513</v>
      </c>
      <c r="I12" s="82">
        <f>F12/$F$17</f>
        <v>0.23868769942196674</v>
      </c>
      <c r="J12" s="88">
        <f>SUM(J13:J16)</f>
        <v>13718.339046000001</v>
      </c>
      <c r="K12" s="88">
        <f>SUM(K13:K16)</f>
        <v>5096.2596270000004</v>
      </c>
      <c r="L12" s="89">
        <f t="shared" si="1"/>
        <v>-2274.3262127500002</v>
      </c>
      <c r="M12" s="89">
        <f t="shared" ref="M12:M16" si="4">F12-K12</f>
        <v>271.92442281999956</v>
      </c>
    </row>
    <row r="13" spans="1:13" s="2" customFormat="1" ht="45.75" customHeight="1" x14ac:dyDescent="0.2">
      <c r="A13" s="69" t="s">
        <v>26</v>
      </c>
      <c r="B13" s="10" t="s">
        <v>25</v>
      </c>
      <c r="C13" s="13">
        <f>'30 SEP'!C13</f>
        <v>1937.635773</v>
      </c>
      <c r="D13" s="13">
        <f>'30 SEP'!D13</f>
        <v>1759.277525</v>
      </c>
      <c r="E13" s="14">
        <f>IF(C13=0,"",D13/C13)</f>
        <v>0.90795058055526512</v>
      </c>
      <c r="F13" s="13">
        <f>'30 SEP'!F13</f>
        <v>1450.5226829999999</v>
      </c>
      <c r="G13" s="70">
        <f t="shared" si="3"/>
        <v>0.74860440915280313</v>
      </c>
      <c r="H13" s="57">
        <f>D13/$D$12</f>
        <v>0.15372907656032228</v>
      </c>
      <c r="I13" s="47">
        <f>F13/$F$12</f>
        <v>0.27020733073573311</v>
      </c>
      <c r="J13" s="85">
        <v>1937.635773</v>
      </c>
      <c r="K13" s="85">
        <v>1356.345041</v>
      </c>
      <c r="L13" s="87">
        <f>D13-J13</f>
        <v>-178.358248</v>
      </c>
      <c r="M13" s="86">
        <f t="shared" si="4"/>
        <v>94.177641999999878</v>
      </c>
    </row>
    <row r="14" spans="1:13" ht="45.75" customHeight="1" x14ac:dyDescent="0.2">
      <c r="A14" s="69" t="s">
        <v>27</v>
      </c>
      <c r="B14" s="10" t="s">
        <v>35</v>
      </c>
      <c r="C14" s="13">
        <f>'30 SEP'!C14</f>
        <v>31109</v>
      </c>
      <c r="D14" s="13">
        <f>'30 SEP'!D14</f>
        <v>9094.4819752500007</v>
      </c>
      <c r="E14" s="14">
        <f t="shared" si="2"/>
        <v>0.29234247244366585</v>
      </c>
      <c r="F14" s="13">
        <f>'30 SEP'!F14</f>
        <v>3566.46136682</v>
      </c>
      <c r="G14" s="70">
        <f t="shared" si="3"/>
        <v>0.11464403763605388</v>
      </c>
      <c r="H14" s="58">
        <f>D14/$D$12</f>
        <v>0.79469344431582978</v>
      </c>
      <c r="I14" s="48">
        <f>F14/$F$12</f>
        <v>0.66437017317608305</v>
      </c>
      <c r="J14" s="90">
        <v>11192.103273000001</v>
      </c>
      <c r="K14" s="85">
        <v>3380.5145859999998</v>
      </c>
      <c r="L14" s="86">
        <f>D14-J14</f>
        <v>-2097.6212977499999</v>
      </c>
      <c r="M14" s="86">
        <f t="shared" si="4"/>
        <v>185.94678082000019</v>
      </c>
    </row>
    <row r="15" spans="1:13" s="2" customFormat="1" ht="45.75" customHeight="1" x14ac:dyDescent="0.2">
      <c r="A15" s="69" t="s">
        <v>29</v>
      </c>
      <c r="B15" s="10" t="s">
        <v>30</v>
      </c>
      <c r="C15" s="13">
        <f>'30 SEP'!C15</f>
        <v>150</v>
      </c>
      <c r="D15" s="13">
        <f>'30 SEP'!D15</f>
        <v>125.6</v>
      </c>
      <c r="E15" s="14">
        <f t="shared" si="2"/>
        <v>0.83733333333333326</v>
      </c>
      <c r="F15" s="13">
        <f>'30 SEP'!F15</f>
        <v>86.8</v>
      </c>
      <c r="G15" s="70">
        <f t="shared" si="3"/>
        <v>0.57866666666666666</v>
      </c>
      <c r="H15" s="58">
        <f>D15/$D$12</f>
        <v>1.097517119476444E-2</v>
      </c>
      <c r="I15" s="48">
        <f>F15/$F$12</f>
        <v>1.6169341288309682E-2</v>
      </c>
      <c r="J15" s="90">
        <v>150</v>
      </c>
      <c r="K15" s="90">
        <v>109.6</v>
      </c>
      <c r="L15" s="86">
        <f>D15-J15</f>
        <v>-24.400000000000006</v>
      </c>
      <c r="M15" s="87">
        <f t="shared" si="4"/>
        <v>-22.799999999999997</v>
      </c>
    </row>
    <row r="16" spans="1:13" s="2" customFormat="1" ht="45.75" customHeight="1" thickBot="1" x14ac:dyDescent="0.25">
      <c r="A16" s="69" t="s">
        <v>40</v>
      </c>
      <c r="B16" s="10" t="s">
        <v>41</v>
      </c>
      <c r="C16" s="13">
        <f>'30 SEP'!C16</f>
        <v>904.36519699999997</v>
      </c>
      <c r="D16" s="13">
        <f>'30 SEP'!D16</f>
        <v>464.65333299999998</v>
      </c>
      <c r="E16" s="14">
        <f t="shared" si="2"/>
        <v>0.51378948962362603</v>
      </c>
      <c r="F16" s="13">
        <f>'30 SEP'!F16</f>
        <v>264.39999999999998</v>
      </c>
      <c r="G16" s="70">
        <f t="shared" si="3"/>
        <v>0.292359768904287</v>
      </c>
      <c r="H16" s="60">
        <f>D16/$D$12</f>
        <v>4.0602307929083509E-2</v>
      </c>
      <c r="I16" s="49">
        <f>F16/$F$12</f>
        <v>4.9253154799874188E-2</v>
      </c>
      <c r="J16" s="90">
        <v>438.6</v>
      </c>
      <c r="K16" s="90">
        <v>249.8</v>
      </c>
      <c r="L16" s="87">
        <f>D16-J16</f>
        <v>26.053332999999952</v>
      </c>
      <c r="M16" s="87">
        <f t="shared" si="4"/>
        <v>14.599999999999966</v>
      </c>
    </row>
    <row r="17" spans="1:14" s="3" customFormat="1" ht="33" customHeight="1" thickBot="1" x14ac:dyDescent="0.3">
      <c r="A17" s="113" t="s">
        <v>10</v>
      </c>
      <c r="B17" s="114"/>
      <c r="C17" s="71">
        <f>C6+C12</f>
        <v>62956.000970000001</v>
      </c>
      <c r="D17" s="71">
        <f>D6+D12</f>
        <v>32752.258851279999</v>
      </c>
      <c r="E17" s="72">
        <f t="shared" si="2"/>
        <v>0.52024045915634343</v>
      </c>
      <c r="F17" s="71">
        <f>F6+F12</f>
        <v>22490.40927882</v>
      </c>
      <c r="G17" s="73">
        <f t="shared" si="3"/>
        <v>0.35724011900846758</v>
      </c>
      <c r="J17" s="33">
        <f>J6+J12</f>
        <v>35252.613490000003</v>
      </c>
      <c r="K17" s="33">
        <f>K6+K12</f>
        <v>19801.167237000001</v>
      </c>
      <c r="L17" s="53">
        <f>D17-J17</f>
        <v>-2500.354638720004</v>
      </c>
      <c r="M17" s="53">
        <f>F17-K17</f>
        <v>2689.2420418199981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80"/>
      <c r="E19" s="29"/>
      <c r="F19" s="80"/>
      <c r="G19" s="26"/>
      <c r="H19" s="7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  <c r="K21" s="81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30 SEP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2020-11-06T15:04:31Z</dcterms:modified>
</cp:coreProperties>
</file>