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OCTUBRE  2020\"/>
    </mc:Choice>
  </mc:AlternateContent>
  <bookViews>
    <workbookView xWindow="-120" yWindow="-120" windowWidth="29040" windowHeight="15840"/>
  </bookViews>
  <sheets>
    <sheet name="31 OCT" sheetId="22" r:id="rId1"/>
    <sheet name="Ejec. para Indicadores" sheetId="2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4" l="1"/>
  <c r="E11" i="24"/>
  <c r="F6" i="24" l="1"/>
  <c r="F12" i="24"/>
  <c r="F17" i="24"/>
  <c r="G17" i="24" s="1"/>
  <c r="L14" i="24"/>
  <c r="L12" i="24"/>
  <c r="H17" i="22" l="1"/>
  <c r="L11" i="24" l="1"/>
  <c r="D10" i="24" l="1"/>
  <c r="E10" i="24" s="1"/>
  <c r="J6" i="24" l="1"/>
  <c r="G16" i="22"/>
  <c r="G15" i="22"/>
  <c r="G14" i="22"/>
  <c r="G13" i="22"/>
  <c r="E16" i="22"/>
  <c r="E15" i="22"/>
  <c r="E14" i="22"/>
  <c r="E13" i="22"/>
  <c r="G11" i="22"/>
  <c r="E11" i="22"/>
  <c r="F6" i="22"/>
  <c r="D6" i="22"/>
  <c r="D12" i="22" l="1"/>
  <c r="C6" i="24" l="1"/>
  <c r="D7" i="24" l="1"/>
  <c r="L7" i="24" l="1"/>
  <c r="D15" i="24"/>
  <c r="D14" i="24"/>
  <c r="D16" i="24"/>
  <c r="H12" i="22" l="1"/>
  <c r="J6" i="22"/>
  <c r="H6" i="22"/>
  <c r="K12" i="24" l="1"/>
  <c r="D9" i="24" l="1"/>
  <c r="L9" i="24" s="1"/>
  <c r="K11" i="22" l="1"/>
  <c r="E9" i="22"/>
  <c r="E10" i="22"/>
  <c r="I11" i="22"/>
  <c r="J12" i="22" l="1"/>
  <c r="J17" i="22" s="1"/>
  <c r="K13" i="22"/>
  <c r="K14" i="22"/>
  <c r="I13" i="22"/>
  <c r="F15" i="24" l="1"/>
  <c r="M15" i="24" s="1"/>
  <c r="F12" i="22"/>
  <c r="F17" i="22" s="1"/>
  <c r="I14" i="22"/>
  <c r="I15" i="22"/>
  <c r="K6" i="24" l="1"/>
  <c r="K17" i="24" s="1"/>
  <c r="E7" i="22" l="1"/>
  <c r="K8" i="22" l="1"/>
  <c r="K9" i="22"/>
  <c r="K10" i="22"/>
  <c r="K15" i="22"/>
  <c r="K16" i="22"/>
  <c r="K7" i="22"/>
  <c r="K12" i="22" l="1"/>
  <c r="K6" i="22"/>
  <c r="I16" i="22"/>
  <c r="I12" i="22" s="1"/>
  <c r="I10" i="22"/>
  <c r="I9" i="22"/>
  <c r="I8" i="22"/>
  <c r="K17" i="22" l="1"/>
  <c r="D17" i="22" l="1"/>
  <c r="G10" i="22"/>
  <c r="G9" i="22"/>
  <c r="F14" i="24" l="1"/>
  <c r="M14" i="24" s="1"/>
  <c r="F16" i="24"/>
  <c r="M16" i="24" s="1"/>
  <c r="F13" i="24"/>
  <c r="F8" i="24"/>
  <c r="M8" i="24" s="1"/>
  <c r="F9" i="24"/>
  <c r="M9" i="24" s="1"/>
  <c r="F10" i="24"/>
  <c r="G10" i="24" s="1"/>
  <c r="F11" i="24"/>
  <c r="F7" i="24"/>
  <c r="C14" i="24"/>
  <c r="E14" i="24" s="1"/>
  <c r="C15" i="24"/>
  <c r="E15" i="24" s="1"/>
  <c r="C16" i="24"/>
  <c r="E16" i="24" s="1"/>
  <c r="C13" i="24"/>
  <c r="L15" i="24"/>
  <c r="D13" i="24"/>
  <c r="D8" i="24"/>
  <c r="L8" i="24" s="1"/>
  <c r="G11" i="24" l="1"/>
  <c r="I11" i="24"/>
  <c r="E13" i="24"/>
  <c r="D6" i="24"/>
  <c r="M12" i="24"/>
  <c r="M13" i="24"/>
  <c r="D12" i="24"/>
  <c r="H16" i="24" s="1"/>
  <c r="M7" i="24"/>
  <c r="G16" i="24"/>
  <c r="G15" i="24"/>
  <c r="G14" i="24"/>
  <c r="C12" i="24"/>
  <c r="G13" i="24"/>
  <c r="E9" i="24"/>
  <c r="G9" i="24"/>
  <c r="G8" i="24"/>
  <c r="E8" i="24"/>
  <c r="G7" i="24"/>
  <c r="E7" i="24"/>
  <c r="M10" i="24"/>
  <c r="L16" i="24"/>
  <c r="L10" i="24"/>
  <c r="H13" i="24" l="1"/>
  <c r="E6" i="24"/>
  <c r="H7" i="24"/>
  <c r="M6" i="24"/>
  <c r="G6" i="24"/>
  <c r="L6" i="24"/>
  <c r="I13" i="24"/>
  <c r="M17" i="24"/>
  <c r="G12" i="24"/>
  <c r="E12" i="24"/>
  <c r="D17" i="24"/>
  <c r="H10" i="24"/>
  <c r="H15" i="24"/>
  <c r="H12" i="24" l="1"/>
  <c r="H6" i="24"/>
  <c r="M11" i="24"/>
  <c r="J12" i="24" l="1"/>
  <c r="J17" i="24" s="1"/>
  <c r="L17" i="24" l="1"/>
  <c r="L13" i="24"/>
  <c r="H8" i="24" l="1"/>
  <c r="H9" i="24"/>
  <c r="H14" i="24"/>
  <c r="I16" i="24"/>
  <c r="C12" i="22"/>
  <c r="E12" i="22" s="1"/>
  <c r="E8" i="22"/>
  <c r="C6" i="22"/>
  <c r="G8" i="22"/>
  <c r="G7" i="22"/>
  <c r="C17" i="22" l="1"/>
  <c r="G17" i="22" s="1"/>
  <c r="E6" i="22"/>
  <c r="G12" i="22"/>
  <c r="C17" i="24"/>
  <c r="I9" i="24"/>
  <c r="I15" i="24"/>
  <c r="I7" i="24"/>
  <c r="I14" i="24"/>
  <c r="I8" i="24"/>
  <c r="I10" i="24"/>
  <c r="G6" i="22"/>
  <c r="E17" i="22" l="1"/>
  <c r="E17" i="24"/>
  <c r="I6" i="24"/>
  <c r="I12" i="24"/>
  <c r="I7" i="22" l="1"/>
  <c r="I6" i="22" s="1"/>
  <c r="I17" i="22" s="1"/>
</calcChain>
</file>

<file path=xl/sharedStrings.xml><?xml version="1.0" encoding="utf-8"?>
<sst xmlns="http://schemas.openxmlformats.org/spreadsheetml/2006/main" count="78" uniqueCount="44">
  <si>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</si>
  <si>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</si>
  <si>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</si>
  <si>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</si>
  <si>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</si>
  <si>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</si>
  <si>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</si>
  <si>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</si>
  <si>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</si>
  <si>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</si>
  <si>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</si>
  <si>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</si>
  <si>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PORCENTAJE EJECUCIÓN OBLIGACIONES</t>
  </si>
  <si>
    <t>EJECUCIÓN COMPROMISOS</t>
  </si>
  <si>
    <t>EJECUCIÓN OBLIGACIONES</t>
  </si>
  <si>
    <t>% Ejec. Compr. Con relación al concepto general</t>
  </si>
  <si>
    <t>% Ejec. Oblig. Con relación al concepto general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</si>
  <si>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</si>
  <si>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</si>
  <si>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</si>
  <si>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</si>
  <si>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</si>
  <si>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</si>
  <si>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</si>
  <si>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</si>
  <si>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</si>
  <si>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</si>
  <si>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</si>
  <si>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</si>
  <si>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</si>
  <si>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</si>
  <si>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Metas Compromisos</t>
  </si>
  <si>
    <t>Metas Obligaciones</t>
  </si>
  <si>
    <t>Diferencia Compromisos</t>
  </si>
  <si>
    <t>Diferencia Obligaciones</t>
  </si>
  <si>
    <t>ADMINISTRACIÓN, EJECUCIÓN Y SEGUIMIENTO DE RECURSOS DE COOPERACIÓN INTERNACIONAL A NIVEL NACIONAL</t>
  </si>
  <si>
    <t>cuadro info</t>
  </si>
  <si>
    <t>SE CAMBIAN ESTOS</t>
  </si>
  <si>
    <t>OBLI</t>
  </si>
  <si>
    <t>ESTAN valores SE CAMBIAN MES A MES con las metas</t>
  </si>
  <si>
    <t>C-0208-1000-11</t>
  </si>
  <si>
    <t>CONSOLIDACIÓN DEL SISTEMA NACIONAL DE COOPERACIÓN INTERNACIONAL A NIVEL  NACIONAL</t>
  </si>
  <si>
    <t>RP -COMPROMISOS</t>
  </si>
  <si>
    <t>INFORMACIÓN PRESUPUESTAL APC-COLOMBIA A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</si>
</sst>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€_-;\-* #,##0.00\ _€_-;_-* &quot;-&quot;??\ _€_-;_-@_-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"/>
    <numFmt numFmtId="167" formatCode="0.0%"/>
    <numFmt numFmtId="168" formatCode="0.0000"/>
    <numFmt numFmtId="169" formatCode="0.00000"/>
    <numFmt numFmtId="170" formatCode="_-* #,##0_-;\-* #,##0_-;_-* &quot;-&quot;??_-;_-@_-"/>
  </numFmts>
  <fonts count="15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/>
    <xf numFmtId="166" fontId="1" fillId="0" borderId="0" xfId="0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6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0" fillId="0" borderId="1" xfId="0" applyNumberFormat="1" applyFont="1" applyFill="1" applyBorder="1" applyAlignment="1">
      <alignment horizontal="center" vertical="center" wrapText="1" readingOrder="1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3" borderId="1" xfId="0" applyNumberFormat="1" applyFont="1" applyFill="1" applyBorder="1" applyAlignment="1">
      <alignment horizontal="center" vertical="center" wrapText="1" readingOrder="1"/>
    </xf>
    <xf numFmtId="166" fontId="5" fillId="4" borderId="1" xfId="0" applyNumberFormat="1" applyFont="1" applyFill="1" applyBorder="1" applyAlignment="1">
      <alignment horizontal="center" vertical="center" wrapText="1" readingOrder="1"/>
    </xf>
    <xf numFmtId="10" fontId="5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3" fontId="8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8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0" xfId="4" applyNumberFormat="1" applyFont="1" applyFill="1" applyBorder="1" applyAlignment="1">
      <alignment horizontal="right" vertical="center" wrapText="1"/>
    </xf>
    <xf numFmtId="10" fontId="1" fillId="0" borderId="0" xfId="4" applyNumberFormat="1" applyFont="1" applyFill="1" applyBorder="1" applyAlignment="1">
      <alignment horizontal="center" vertical="center" wrapText="1"/>
    </xf>
    <xf numFmtId="10" fontId="1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6" fontId="1" fillId="0" borderId="0" xfId="0" applyNumberFormat="1" applyFont="1" applyFill="1"/>
    <xf numFmtId="166" fontId="5" fillId="0" borderId="0" xfId="0" applyNumberFormat="1" applyFont="1" applyFill="1"/>
    <xf numFmtId="4" fontId="0" fillId="0" borderId="1" xfId="0" applyNumberFormat="1" applyFont="1" applyFill="1" applyBorder="1" applyAlignment="1">
      <alignment horizontal="center" vertical="center" wrapText="1" readingOrder="1"/>
    </xf>
    <xf numFmtId="170" fontId="0" fillId="0" borderId="0" xfId="5" applyNumberFormat="1" applyFont="1"/>
    <xf numFmtId="170" fontId="6" fillId="0" borderId="0" xfId="5" applyNumberFormat="1" applyFont="1" applyFill="1"/>
    <xf numFmtId="170" fontId="2" fillId="0" borderId="0" xfId="5" applyNumberFormat="1" applyFont="1"/>
    <xf numFmtId="170" fontId="0" fillId="0" borderId="3" xfId="5" applyNumberFormat="1" applyFont="1" applyBorder="1"/>
    <xf numFmtId="170" fontId="0" fillId="0" borderId="5" xfId="5" applyNumberFormat="1" applyFont="1" applyBorder="1"/>
    <xf numFmtId="170" fontId="0" fillId="0" borderId="5" xfId="5" applyNumberFormat="1" applyFont="1" applyFill="1" applyBorder="1"/>
    <xf numFmtId="0" fontId="12" fillId="0" borderId="4" xfId="0" applyFont="1" applyBorder="1"/>
    <xf numFmtId="0" fontId="12" fillId="0" borderId="6" xfId="0" applyFont="1" applyBorder="1"/>
    <xf numFmtId="169" fontId="12" fillId="0" borderId="4" xfId="0" applyNumberFormat="1" applyFont="1" applyBorder="1"/>
    <xf numFmtId="10" fontId="12" fillId="5" borderId="9" xfId="4" applyNumberFormat="1" applyFont="1" applyFill="1" applyBorder="1"/>
    <xf numFmtId="10" fontId="0" fillId="0" borderId="0" xfId="4" applyNumberFormat="1" applyFont="1" applyFill="1"/>
    <xf numFmtId="10" fontId="0" fillId="5" borderId="10" xfId="4" applyNumberFormat="1" applyFont="1" applyFill="1" applyBorder="1"/>
    <xf numFmtId="10" fontId="0" fillId="5" borderId="2" xfId="4" applyNumberFormat="1" applyFont="1" applyFill="1" applyBorder="1"/>
    <xf numFmtId="10" fontId="0" fillId="5" borderId="11" xfId="4" applyNumberFormat="1" applyFont="1" applyFill="1" applyBorder="1"/>
    <xf numFmtId="166" fontId="12" fillId="0" borderId="15" xfId="5" applyNumberFormat="1" applyFont="1" applyBorder="1"/>
    <xf numFmtId="166" fontId="12" fillId="0" borderId="16" xfId="5" applyNumberFormat="1" applyFont="1" applyBorder="1"/>
    <xf numFmtId="10" fontId="0" fillId="5" borderId="17" xfId="4" applyNumberFormat="1" applyFont="1" applyFill="1" applyBorder="1"/>
    <xf numFmtId="166" fontId="12" fillId="0" borderId="0" xfId="0" applyNumberFormat="1" applyFont="1"/>
    <xf numFmtId="165" fontId="0" fillId="8" borderId="5" xfId="6" applyFont="1" applyFill="1" applyBorder="1"/>
    <xf numFmtId="165" fontId="0" fillId="0" borderId="0" xfId="6" applyFont="1"/>
    <xf numFmtId="10" fontId="12" fillId="6" borderId="19" xfId="4" applyNumberFormat="1" applyFont="1" applyFill="1" applyBorder="1"/>
    <xf numFmtId="10" fontId="0" fillId="6" borderId="12" xfId="4" applyNumberFormat="1" applyFont="1" applyFill="1" applyBorder="1"/>
    <xf numFmtId="10" fontId="0" fillId="6" borderId="13" xfId="4" applyNumberFormat="1" applyFont="1" applyFill="1" applyBorder="1"/>
    <xf numFmtId="10" fontId="0" fillId="6" borderId="18" xfId="4" applyNumberFormat="1" applyFont="1" applyFill="1" applyBorder="1"/>
    <xf numFmtId="10" fontId="0" fillId="6" borderId="14" xfId="4" applyNumberFormat="1" applyFont="1" applyFill="1" applyBorder="1"/>
    <xf numFmtId="0" fontId="7" fillId="0" borderId="23" xfId="3" applyFont="1" applyBorder="1"/>
    <xf numFmtId="0" fontId="0" fillId="0" borderId="0" xfId="0" applyFont="1" applyBorder="1"/>
    <xf numFmtId="166" fontId="0" fillId="0" borderId="0" xfId="0" applyNumberFormat="1" applyFont="1" applyBorder="1"/>
    <xf numFmtId="0" fontId="0" fillId="0" borderId="24" xfId="0" applyFont="1" applyBorder="1"/>
    <xf numFmtId="0" fontId="8" fillId="2" borderId="5" xfId="0" applyFont="1" applyFill="1" applyBorder="1" applyAlignment="1" applyProtection="1">
      <alignment vertical="center" wrapText="1" readingOrder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left" vertical="center" wrapText="1" readingOrder="1"/>
      <protection locked="0"/>
    </xf>
    <xf numFmtId="10" fontId="1" fillId="3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5" xfId="0" applyFont="1" applyFill="1" applyBorder="1" applyAlignment="1">
      <alignment horizontal="left" vertical="center" wrapText="1" indent="1"/>
    </xf>
    <xf numFmtId="10" fontId="0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4" borderId="25" xfId="0" applyNumberFormat="1" applyFont="1" applyFill="1" applyBorder="1" applyAlignment="1">
      <alignment horizontal="center" vertical="center" wrapText="1" readingOrder="1"/>
    </xf>
    <xf numFmtId="10" fontId="5" fillId="4" borderId="25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10" fontId="5" fillId="4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right" vertical="center" wrapText="1"/>
    </xf>
    <xf numFmtId="167" fontId="1" fillId="0" borderId="27" xfId="0" applyNumberFormat="1" applyFont="1" applyFill="1" applyBorder="1" applyAlignment="1" applyProtection="1">
      <alignment horizontal="right" vertical="center" wrapText="1" readingOrder="1"/>
      <protection locked="0"/>
    </xf>
    <xf numFmtId="167" fontId="1" fillId="0" borderId="28" xfId="0" applyNumberFormat="1" applyFont="1" applyFill="1" applyBorder="1" applyAlignment="1" applyProtection="1">
      <alignment horizontal="right" vertical="center" wrapText="1" readingOrder="1"/>
      <protection locked="0"/>
    </xf>
    <xf numFmtId="164" fontId="1" fillId="0" borderId="0" xfId="5" applyFont="1" applyFill="1" applyBorder="1" applyAlignment="1">
      <alignment horizontal="center" vertical="center" wrapText="1"/>
    </xf>
    <xf numFmtId="10" fontId="0" fillId="0" borderId="0" xfId="4" applyNumberFormat="1" applyFont="1"/>
    <xf numFmtId="10" fontId="12" fillId="5" borderId="29" xfId="4" applyNumberFormat="1" applyFont="1" applyFill="1" applyBorder="1"/>
    <xf numFmtId="166" fontId="12" fillId="0" borderId="15" xfId="0" applyNumberFormat="1" applyFont="1" applyBorder="1"/>
    <xf numFmtId="166" fontId="12" fillId="0" borderId="16" xfId="0" applyNumberFormat="1" applyFont="1" applyBorder="1"/>
    <xf numFmtId="166" fontId="13" fillId="3" borderId="1" xfId="5" applyNumberFormat="1" applyFont="1" applyFill="1" applyBorder="1"/>
    <xf numFmtId="166" fontId="0" fillId="0" borderId="1" xfId="0" applyNumberFormat="1" applyFont="1" applyBorder="1"/>
    <xf numFmtId="166" fontId="13" fillId="0" borderId="1" xfId="0" applyNumberFormat="1" applyFont="1" applyBorder="1"/>
    <xf numFmtId="166" fontId="12" fillId="0" borderId="1" xfId="5" applyNumberFormat="1" applyFont="1" applyBorder="1"/>
    <xf numFmtId="166" fontId="12" fillId="0" borderId="1" xfId="0" applyNumberFormat="1" applyFont="1" applyBorder="1"/>
    <xf numFmtId="3" fontId="13" fillId="3" borderId="1" xfId="5" applyNumberFormat="1" applyFont="1" applyFill="1" applyBorder="1"/>
    <xf numFmtId="0" fontId="13" fillId="0" borderId="0" xfId="0" applyFont="1"/>
    <xf numFmtId="0" fontId="9" fillId="0" borderId="20" xfId="0" applyFont="1" applyBorder="1"/>
    <xf numFmtId="0" fontId="9" fillId="0" borderId="22" xfId="0" applyFont="1" applyBorder="1"/>
    <xf numFmtId="166" fontId="0" fillId="8" borderId="23" xfId="0" applyNumberFormat="1" applyFont="1" applyFill="1" applyBorder="1"/>
    <xf numFmtId="166" fontId="0" fillId="8" borderId="24" xfId="0" applyNumberFormat="1" applyFont="1" applyFill="1" applyBorder="1"/>
    <xf numFmtId="166" fontId="0" fillId="0" borderId="3" xfId="0" applyNumberFormat="1" applyFont="1" applyFill="1" applyBorder="1" applyAlignment="1">
      <alignment horizontal="center" vertical="center" wrapText="1" readingOrder="1"/>
    </xf>
    <xf numFmtId="164" fontId="3" fillId="9" borderId="5" xfId="5" applyFont="1" applyFill="1" applyBorder="1"/>
    <xf numFmtId="164" fontId="0" fillId="0" borderId="5" xfId="5" applyFont="1" applyBorder="1"/>
    <xf numFmtId="164" fontId="0" fillId="0" borderId="5" xfId="5" applyFont="1" applyFill="1" applyBorder="1"/>
    <xf numFmtId="170" fontId="0" fillId="0" borderId="20" xfId="5" applyNumberFormat="1" applyFont="1" applyBorder="1"/>
    <xf numFmtId="170" fontId="0" fillId="8" borderId="23" xfId="5" applyNumberFormat="1" applyFont="1" applyFill="1" applyBorder="1"/>
    <xf numFmtId="170" fontId="0" fillId="8" borderId="24" xfId="5" applyNumberFormat="1" applyFont="1" applyFill="1" applyBorder="1"/>
    <xf numFmtId="164" fontId="12" fillId="8" borderId="7" xfId="5" applyFont="1" applyFill="1" applyBorder="1"/>
    <xf numFmtId="166" fontId="12" fillId="8" borderId="28" xfId="0" applyNumberFormat="1" applyFont="1" applyFill="1" applyBorder="1"/>
    <xf numFmtId="170" fontId="12" fillId="8" borderId="7" xfId="5" applyNumberFormat="1" applyFont="1" applyFill="1" applyBorder="1"/>
    <xf numFmtId="0" fontId="14" fillId="3" borderId="0" xfId="0" applyFont="1" applyFill="1"/>
    <xf numFmtId="0" fontId="14" fillId="0" borderId="0" xfId="0" applyFont="1"/>
    <xf numFmtId="0" fontId="5" fillId="4" borderId="5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0" xfId="3" applyFont="1" applyBorder="1" applyAlignment="1">
      <alignment horizontal="center" vertical="center" wrapText="1"/>
    </xf>
    <xf numFmtId="0" fontId="7" fillId="0" borderId="21" xfId="3" applyFont="1" applyBorder="1" applyAlignment="1">
      <alignment horizontal="center" vertical="center" wrapText="1"/>
    </xf>
    <xf numFmtId="0" fontId="7" fillId="0" borderId="22" xfId="3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</cellXfs>
  <cellStyles count="7">
    <cellStyle name="Millares" xfId="5" builtinId="3"/>
    <cellStyle name="Millares 2" xfId="1"/>
    <cellStyle name="Moneda" xfId="6" builtinId="4"/>
    <cellStyle name="Normal" xfId="0" builtinId="0"/>
    <cellStyle name="Normal 16" xfId="2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3995208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7417" cy="674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="90" zoomScaleNormal="90" workbookViewId="0">
      <selection activeCell="H1" sqref="H1:K1048576"/>
    </sheetView>
  </sheetViews>
  <sheetFormatPr baseColWidth="10" defaultColWidth="10.85546875" defaultRowHeight="12.75" x14ac:dyDescent="0.2"/>
  <cols>
    <col min="1" max="1" width="18.85546875" style="1" customWidth="1"/>
    <col min="2" max="2" width="68.7109375" style="1" customWidth="1"/>
    <col min="3" max="3" width="20.42578125" style="1" customWidth="1"/>
    <col min="4" max="4" width="24.140625" style="1" customWidth="1"/>
    <col min="5" max="6" width="20.42578125" style="1" customWidth="1"/>
    <col min="7" max="7" width="22.42578125" style="1" customWidth="1"/>
    <col min="8" max="8" width="20.5703125" style="1" hidden="1" customWidth="1"/>
    <col min="9" max="9" width="16.42578125" style="1" hidden="1" customWidth="1"/>
    <col min="10" max="10" width="19.28515625" style="36" hidden="1" customWidth="1"/>
    <col min="11" max="11" width="13.42578125" style="1" hidden="1" customWidth="1"/>
    <col min="12" max="14" width="10.85546875" style="1" customWidth="1"/>
    <col min="15" max="16384" width="10.85546875" style="1"/>
  </cols>
  <sheetData>
    <row r="1" spans="1:12" ht="41.1" customHeight="1" x14ac:dyDescent="0.2">
      <c r="A1"/>
    </row>
    <row r="2" spans="1:12" ht="41.1" customHeight="1" thickBot="1" x14ac:dyDescent="0.25"/>
    <row r="3" spans="1:12" ht="15.75" customHeight="1" x14ac:dyDescent="0.2">
      <c r="A3" s="110" t="s">
        <v>43</v>
      </c>
      <c r="B3" s="111"/>
      <c r="C3" s="111"/>
      <c r="D3" s="111"/>
      <c r="E3" s="111"/>
      <c r="F3" s="111"/>
      <c r="G3" s="112"/>
      <c r="H3" s="91" t="s">
        <v>37</v>
      </c>
      <c r="I3" s="91" t="s">
        <v>37</v>
      </c>
      <c r="J3" s="91" t="s">
        <v>37</v>
      </c>
      <c r="K3" s="91" t="s">
        <v>37</v>
      </c>
    </row>
    <row r="4" spans="1:12" ht="16.5" thickBot="1" x14ac:dyDescent="0.3">
      <c r="A4" s="61" t="s">
        <v>0</v>
      </c>
      <c r="B4" s="62"/>
      <c r="C4" s="63"/>
      <c r="D4" s="62"/>
      <c r="E4" s="62"/>
      <c r="F4" s="62"/>
      <c r="G4" s="64"/>
    </row>
    <row r="5" spans="1:12" s="20" customFormat="1" ht="63" customHeight="1" x14ac:dyDescent="0.2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92" t="s">
        <v>42</v>
      </c>
      <c r="I5" s="93">
        <v>1</v>
      </c>
      <c r="J5" s="100" t="s">
        <v>38</v>
      </c>
      <c r="K5" s="93">
        <v>2</v>
      </c>
    </row>
    <row r="6" spans="1:12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23112.81049077</v>
      </c>
      <c r="E6" s="12">
        <f>IF(C6=0,"",D6/C6)</f>
        <v>0.80099845748639753</v>
      </c>
      <c r="F6" s="11">
        <f>SUM(F7:F11)</f>
        <v>17941.803635799999</v>
      </c>
      <c r="G6" s="68">
        <f>IF(C6=0,"",F6/C6)</f>
        <v>0.62179184320914915</v>
      </c>
      <c r="H6" s="94">
        <f>SUM(H7:H11)</f>
        <v>23112810490.77</v>
      </c>
      <c r="I6" s="95">
        <f>SUM(I7:I10)</f>
        <v>23112.24049077</v>
      </c>
      <c r="J6" s="101">
        <f>SUM(J7:J11)</f>
        <v>17941803635.800003</v>
      </c>
      <c r="K6" s="102">
        <f>SUM(K7:K10)</f>
        <v>17941.233635799999</v>
      </c>
    </row>
    <row r="7" spans="1:12" ht="30" customHeight="1" x14ac:dyDescent="0.2">
      <c r="A7" s="69" t="s">
        <v>17</v>
      </c>
      <c r="B7" s="10" t="s">
        <v>6</v>
      </c>
      <c r="C7" s="13">
        <v>9476</v>
      </c>
      <c r="D7" s="35">
        <v>7339.8043390000003</v>
      </c>
      <c r="E7" s="14">
        <f>IF(C7=0,"",D7/C7)</f>
        <v>0.77456778588011821</v>
      </c>
      <c r="F7" s="35">
        <v>7338.8455459999996</v>
      </c>
      <c r="G7" s="70">
        <f>IF(C7=0,"",F7/C7)</f>
        <v>0.77446660468552131</v>
      </c>
      <c r="H7" s="96">
        <v>7339804339</v>
      </c>
      <c r="I7" s="42">
        <f>+H7/1000000</f>
        <v>7339.8043390000003</v>
      </c>
      <c r="J7" s="39">
        <v>7338845546</v>
      </c>
      <c r="K7" s="44">
        <f>+J7/1000000</f>
        <v>7338.8455459999996</v>
      </c>
    </row>
    <row r="8" spans="1:12" ht="30" customHeight="1" x14ac:dyDescent="0.2">
      <c r="A8" s="69" t="s">
        <v>18</v>
      </c>
      <c r="B8" s="10" t="s">
        <v>19</v>
      </c>
      <c r="C8" s="13">
        <v>3900</v>
      </c>
      <c r="D8" s="13">
        <v>3169.5900197699998</v>
      </c>
      <c r="E8" s="14">
        <f>IF(C8=0,"",D8/C8)</f>
        <v>0.81271538968461532</v>
      </c>
      <c r="F8" s="13">
        <v>2284.2473865300003</v>
      </c>
      <c r="G8" s="70">
        <f>IF(C8=0,"",F8/C8)</f>
        <v>0.58570445808461546</v>
      </c>
      <c r="H8" s="97">
        <v>3169590019.77</v>
      </c>
      <c r="I8" s="43">
        <f>+H8/1000000</f>
        <v>3169.5900197699998</v>
      </c>
      <c r="J8" s="40">
        <v>2284247386.5300002</v>
      </c>
      <c r="K8" s="43">
        <f t="shared" ref="K8:K16" si="0">+J8/1000000</f>
        <v>2284.2473865300003</v>
      </c>
    </row>
    <row r="9" spans="1:12" ht="30" customHeight="1" x14ac:dyDescent="0.2">
      <c r="A9" s="69" t="s">
        <v>22</v>
      </c>
      <c r="B9" s="10" t="s">
        <v>7</v>
      </c>
      <c r="C9" s="13">
        <v>15300</v>
      </c>
      <c r="D9" s="35">
        <v>12575.108468</v>
      </c>
      <c r="E9" s="14">
        <f>IF(C9=0,"",D9/($C$9+$C$10))</f>
        <v>0.81667154617482796</v>
      </c>
      <c r="F9" s="13">
        <v>8299.0175022700005</v>
      </c>
      <c r="G9" s="70">
        <f>IF(C9=0,"",F9/($C$9+$C$10))</f>
        <v>0.53896723615209774</v>
      </c>
      <c r="H9" s="98">
        <v>12575108468</v>
      </c>
      <c r="I9" s="43">
        <f>+H9/1000000</f>
        <v>12575.108468</v>
      </c>
      <c r="J9" s="40">
        <v>8299017502.2700005</v>
      </c>
      <c r="K9" s="43">
        <f t="shared" si="0"/>
        <v>8299.0175022700005</v>
      </c>
    </row>
    <row r="10" spans="1:12" ht="30" customHeight="1" x14ac:dyDescent="0.2">
      <c r="A10" s="69" t="s">
        <v>24</v>
      </c>
      <c r="B10" s="10" t="s">
        <v>23</v>
      </c>
      <c r="C10" s="13">
        <v>98</v>
      </c>
      <c r="D10" s="13">
        <v>27.737663999999999</v>
      </c>
      <c r="E10" s="14">
        <f>IF(C10=0,"",D10/($C$9+$C$10))</f>
        <v>1.8013809585660475E-3</v>
      </c>
      <c r="F10" s="13">
        <v>19.123201000000002</v>
      </c>
      <c r="G10" s="70">
        <f>IF(C10=0,"",F10/($C$9+$C$10))</f>
        <v>1.2419275879984415E-3</v>
      </c>
      <c r="H10" s="98">
        <v>27737664</v>
      </c>
      <c r="I10" s="43">
        <f>+H10/1000000</f>
        <v>27.737663999999999</v>
      </c>
      <c r="J10" s="40">
        <v>19123201</v>
      </c>
      <c r="K10" s="43">
        <f t="shared" si="0"/>
        <v>19.123201000000002</v>
      </c>
    </row>
    <row r="11" spans="1:12" ht="30" customHeight="1" x14ac:dyDescent="0.2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 t="shared" ref="E11:E17" si="1">IF(C11=0,"",D11/C11)</f>
        <v>7.0370370370370361E-3</v>
      </c>
      <c r="F11" s="35">
        <v>0.56999999999999995</v>
      </c>
      <c r="G11" s="70">
        <f>IF(C11=0,"",F11/C11)</f>
        <v>7.0370370370370361E-3</v>
      </c>
      <c r="H11" s="98">
        <v>570000</v>
      </c>
      <c r="I11" s="43">
        <f>+H11/1000000</f>
        <v>0.56999999999999995</v>
      </c>
      <c r="J11" s="40">
        <v>570000</v>
      </c>
      <c r="K11" s="43">
        <f t="shared" si="0"/>
        <v>0.56999999999999995</v>
      </c>
    </row>
    <row r="12" spans="1:12" ht="30" customHeight="1" x14ac:dyDescent="0.2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13215.61661825</v>
      </c>
      <c r="E12" s="12">
        <f t="shared" si="1"/>
        <v>0.38754336360613872</v>
      </c>
      <c r="F12" s="15">
        <f>SUM(F13:F16)</f>
        <v>5615.1942618200001</v>
      </c>
      <c r="G12" s="68">
        <f t="shared" ref="G12:G17" si="2">IF(C12=0,"",F12/C12)</f>
        <v>0.16466361989666839</v>
      </c>
      <c r="H12" s="54">
        <f>SUM(H13:H16)</f>
        <v>13215616618.25</v>
      </c>
      <c r="I12" s="95">
        <f>SUM(I13:I16)</f>
        <v>13215.61661825</v>
      </c>
      <c r="J12" s="54">
        <f>SUM(J13:J16)</f>
        <v>5615194261.8199997</v>
      </c>
      <c r="K12" s="95">
        <f>SUM(K13:K16)</f>
        <v>5615.1942618200001</v>
      </c>
    </row>
    <row r="13" spans="1:12" s="2" customFormat="1" ht="45.75" customHeight="1" x14ac:dyDescent="0.2">
      <c r="A13" s="69" t="s">
        <v>26</v>
      </c>
      <c r="B13" s="10" t="s">
        <v>25</v>
      </c>
      <c r="C13" s="13">
        <v>1937.635773</v>
      </c>
      <c r="D13" s="13">
        <v>1759.277525</v>
      </c>
      <c r="E13" s="14">
        <f t="shared" si="1"/>
        <v>0.90795058055526512</v>
      </c>
      <c r="F13" s="13">
        <v>1450.5226829999999</v>
      </c>
      <c r="G13" s="70">
        <f t="shared" si="2"/>
        <v>0.74860440915280313</v>
      </c>
      <c r="H13" s="98">
        <v>1759277525</v>
      </c>
      <c r="I13" s="43">
        <f>+H13/1000000</f>
        <v>1759.277525</v>
      </c>
      <c r="J13" s="40">
        <v>1450522683</v>
      </c>
      <c r="K13" s="43">
        <f>+J13/1000000</f>
        <v>1450.5226829999999</v>
      </c>
    </row>
    <row r="14" spans="1:12" ht="45.75" customHeight="1" x14ac:dyDescent="0.2">
      <c r="A14" s="69" t="s">
        <v>27</v>
      </c>
      <c r="B14" s="10" t="s">
        <v>28</v>
      </c>
      <c r="C14" s="13">
        <v>31109</v>
      </c>
      <c r="D14" s="13">
        <v>10849.285760250001</v>
      </c>
      <c r="E14" s="14">
        <f t="shared" si="1"/>
        <v>0.34875070752033177</v>
      </c>
      <c r="F14" s="13">
        <v>3739.4715788200001</v>
      </c>
      <c r="G14" s="70">
        <f t="shared" si="2"/>
        <v>0.12020545754669067</v>
      </c>
      <c r="H14" s="98">
        <v>10849285760.25</v>
      </c>
      <c r="I14" s="43">
        <f>+H14/1000000</f>
        <v>10849.285760250001</v>
      </c>
      <c r="J14" s="40">
        <v>3739471578.8200002</v>
      </c>
      <c r="K14" s="43">
        <f>+J14/1000000</f>
        <v>3739.4715788200001</v>
      </c>
    </row>
    <row r="15" spans="1:12" s="2" customFormat="1" ht="45.75" customHeight="1" x14ac:dyDescent="0.2">
      <c r="A15" s="69" t="s">
        <v>29</v>
      </c>
      <c r="B15" s="10" t="s">
        <v>30</v>
      </c>
      <c r="C15" s="13">
        <v>150</v>
      </c>
      <c r="D15" s="13">
        <v>142.4</v>
      </c>
      <c r="E15" s="14">
        <f t="shared" si="1"/>
        <v>0.94933333333333336</v>
      </c>
      <c r="F15" s="13">
        <v>108.8</v>
      </c>
      <c r="G15" s="70">
        <f t="shared" si="2"/>
        <v>0.72533333333333327</v>
      </c>
      <c r="H15" s="99">
        <v>142400000</v>
      </c>
      <c r="I15" s="43">
        <f>+H15/1000000</f>
        <v>142.4</v>
      </c>
      <c r="J15" s="41">
        <v>108800000</v>
      </c>
      <c r="K15" s="43">
        <f t="shared" si="0"/>
        <v>108.8</v>
      </c>
      <c r="L15" s="46"/>
    </row>
    <row r="16" spans="1:12" s="2" customFormat="1" ht="45.75" customHeight="1" x14ac:dyDescent="0.2">
      <c r="A16" s="69" t="s">
        <v>40</v>
      </c>
      <c r="B16" s="10" t="s">
        <v>41</v>
      </c>
      <c r="C16" s="13">
        <v>904.36519699999997</v>
      </c>
      <c r="D16" s="13">
        <v>464.65333299999998</v>
      </c>
      <c r="E16" s="14">
        <f t="shared" si="1"/>
        <v>0.51378948962362603</v>
      </c>
      <c r="F16" s="13">
        <v>316.39999999999998</v>
      </c>
      <c r="G16" s="70">
        <f t="shared" si="2"/>
        <v>0.34985866445278518</v>
      </c>
      <c r="H16" s="99">
        <v>464653333</v>
      </c>
      <c r="I16" s="43">
        <f>+H16/1000000</f>
        <v>464.65333299999998</v>
      </c>
      <c r="J16" s="41">
        <v>316400000</v>
      </c>
      <c r="K16" s="43">
        <f t="shared" si="0"/>
        <v>316.39999999999998</v>
      </c>
    </row>
    <row r="17" spans="1:11" s="3" customFormat="1" ht="33" customHeight="1" thickBot="1" x14ac:dyDescent="0.25">
      <c r="A17" s="108" t="s">
        <v>10</v>
      </c>
      <c r="B17" s="109"/>
      <c r="C17" s="16">
        <f>C6+C12</f>
        <v>62956.000970000001</v>
      </c>
      <c r="D17" s="16">
        <f>D6+D12</f>
        <v>36328.427109019998</v>
      </c>
      <c r="E17" s="17">
        <f t="shared" si="1"/>
        <v>0.57704470660916563</v>
      </c>
      <c r="F17" s="16">
        <f>F6+F12</f>
        <v>23556.99789762</v>
      </c>
      <c r="G17" s="74">
        <f t="shared" si="2"/>
        <v>0.37418192919917925</v>
      </c>
      <c r="H17" s="103">
        <f>+H12+H6</f>
        <v>36328427109.020004</v>
      </c>
      <c r="I17" s="104">
        <f>+I6+I12</f>
        <v>36327.857109019998</v>
      </c>
      <c r="J17" s="105">
        <f>+J6+J12</f>
        <v>23556997897.620003</v>
      </c>
      <c r="K17" s="104">
        <f>+K6+K12</f>
        <v>23556.42789762</v>
      </c>
    </row>
    <row r="18" spans="1:11" s="3" customFormat="1" ht="16.5" thickBot="1" x14ac:dyDescent="0.25">
      <c r="A18" s="75"/>
      <c r="B18" s="76"/>
      <c r="C18" s="77"/>
      <c r="D18" s="77"/>
      <c r="E18" s="78"/>
      <c r="F18" s="77"/>
      <c r="G18" s="79"/>
      <c r="H18" s="7"/>
      <c r="I18" s="7"/>
      <c r="J18" s="37"/>
    </row>
    <row r="19" spans="1:11" s="3" customFormat="1" ht="17.25" customHeight="1" x14ac:dyDescent="0.2">
      <c r="A19" s="8"/>
      <c r="B19" s="8"/>
      <c r="C19" s="27"/>
      <c r="D19" s="28"/>
      <c r="E19" s="29"/>
      <c r="F19" s="28"/>
      <c r="G19" s="26"/>
      <c r="H19" s="7"/>
      <c r="I19" s="7"/>
      <c r="J19" s="37"/>
    </row>
    <row r="20" spans="1:11" ht="18" customHeight="1" x14ac:dyDescent="0.2">
      <c r="D20" s="28"/>
      <c r="E20" s="26"/>
      <c r="F20" s="28"/>
      <c r="G20" s="26"/>
      <c r="I20" s="55"/>
    </row>
    <row r="21" spans="1:11" ht="18" customHeight="1" x14ac:dyDescent="0.2">
      <c r="D21" s="28"/>
      <c r="E21" s="26"/>
      <c r="F21" s="28"/>
      <c r="G21" s="26"/>
      <c r="I21" s="55"/>
    </row>
    <row r="22" spans="1:11" ht="18" customHeight="1" x14ac:dyDescent="0.2">
      <c r="C22" s="23"/>
      <c r="D22" s="28"/>
      <c r="E22" s="26"/>
      <c r="F22" s="28"/>
      <c r="G22" s="26"/>
      <c r="I22" s="55"/>
    </row>
    <row r="23" spans="1:11" ht="18" customHeight="1" x14ac:dyDescent="0.2">
      <c r="D23" s="28"/>
      <c r="F23" s="28"/>
      <c r="I23" s="55"/>
    </row>
    <row r="24" spans="1:11" ht="18" customHeight="1" x14ac:dyDescent="0.2">
      <c r="D24" s="28"/>
      <c r="E24" s="26"/>
      <c r="F24" s="28"/>
      <c r="G24" s="26"/>
      <c r="I24" s="55"/>
    </row>
    <row r="25" spans="1:11" ht="18" customHeight="1" x14ac:dyDescent="0.2">
      <c r="C25" s="23"/>
      <c r="D25" s="28"/>
      <c r="E25" s="26"/>
      <c r="F25" s="28"/>
      <c r="G25" s="26"/>
    </row>
    <row r="26" spans="1:11" s="6" customFormat="1" ht="18" customHeight="1" x14ac:dyDescent="0.2">
      <c r="C26" s="24"/>
      <c r="D26" s="28"/>
      <c r="E26" s="26"/>
      <c r="F26" s="28"/>
      <c r="G26" s="26"/>
      <c r="J26" s="38"/>
    </row>
    <row r="27" spans="1:11" ht="15.75" x14ac:dyDescent="0.2">
      <c r="C27" s="24"/>
      <c r="D27" s="28"/>
      <c r="E27" s="26"/>
      <c r="F27" s="28"/>
      <c r="G27" s="26"/>
    </row>
    <row r="28" spans="1:11" ht="15.75" x14ac:dyDescent="0.2">
      <c r="C28" s="23"/>
      <c r="D28" s="28"/>
      <c r="E28" s="26"/>
      <c r="F28" s="28"/>
      <c r="G28" s="22"/>
    </row>
    <row r="29" spans="1:11" ht="30.75" customHeight="1" x14ac:dyDescent="0.2">
      <c r="C29" s="25"/>
      <c r="D29" s="28"/>
      <c r="F29" s="28"/>
      <c r="G29" s="21"/>
    </row>
    <row r="30" spans="1:11" ht="15.75" x14ac:dyDescent="0.2">
      <c r="C30" s="25"/>
      <c r="D30" s="28"/>
      <c r="F30" s="28"/>
      <c r="G30" s="21"/>
    </row>
    <row r="31" spans="1:11" ht="15.75" x14ac:dyDescent="0.2">
      <c r="D31" s="28"/>
      <c r="E31" s="23"/>
      <c r="F31" s="21"/>
      <c r="G31" s="21"/>
    </row>
    <row r="32" spans="1:11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2">
    <mergeCell ref="A17:B17"/>
    <mergeCell ref="A3:G3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1" customWidth="1"/>
    <col min="4" max="4" width="24.140625" style="1" customWidth="1"/>
    <col min="5" max="5" width="20.42578125" style="1" customWidth="1"/>
    <col min="6" max="6" width="22.42578125" style="1" bestFit="1" customWidth="1"/>
    <col min="7" max="7" width="23.140625" style="1" customWidth="1"/>
    <col min="8" max="9" width="16.42578125" style="1" hidden="1" customWidth="1"/>
    <col min="10" max="10" width="18.7109375" style="1" hidden="1" customWidth="1"/>
    <col min="11" max="11" width="19.14062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10" t="s">
        <v>43</v>
      </c>
      <c r="B3" s="111"/>
      <c r="C3" s="111"/>
      <c r="D3" s="111"/>
      <c r="E3" s="111"/>
      <c r="F3" s="111"/>
      <c r="G3" s="112"/>
      <c r="J3" s="106" t="s">
        <v>39</v>
      </c>
      <c r="K3" s="106"/>
      <c r="L3" s="107"/>
    </row>
    <row r="4" spans="1:13" ht="15.75" x14ac:dyDescent="0.25">
      <c r="A4" s="61" t="s">
        <v>0</v>
      </c>
      <c r="B4" s="62"/>
      <c r="C4" s="63"/>
      <c r="D4" s="62"/>
      <c r="E4" s="62"/>
      <c r="F4" s="62"/>
      <c r="G4" s="64"/>
      <c r="H4" s="115" t="s">
        <v>36</v>
      </c>
      <c r="I4" s="115"/>
    </row>
    <row r="5" spans="1:13" s="20" customFormat="1" ht="63" customHeight="1" thickBot="1" x14ac:dyDescent="0.25">
      <c r="A5" s="65" t="s">
        <v>1</v>
      </c>
      <c r="B5" s="18" t="s">
        <v>2</v>
      </c>
      <c r="C5" s="18" t="s">
        <v>3</v>
      </c>
      <c r="D5" s="19" t="s">
        <v>13</v>
      </c>
      <c r="E5" s="19" t="s">
        <v>11</v>
      </c>
      <c r="F5" s="19" t="s">
        <v>14</v>
      </c>
      <c r="G5" s="66" t="s">
        <v>12</v>
      </c>
      <c r="H5" s="31" t="s">
        <v>15</v>
      </c>
      <c r="I5" s="30" t="s">
        <v>16</v>
      </c>
      <c r="J5" s="32" t="s">
        <v>31</v>
      </c>
      <c r="K5" s="32" t="s">
        <v>32</v>
      </c>
      <c r="L5" s="32" t="s">
        <v>33</v>
      </c>
      <c r="M5" s="32" t="s">
        <v>34</v>
      </c>
    </row>
    <row r="6" spans="1:13" ht="30" customHeight="1" thickBot="1" x14ac:dyDescent="0.25">
      <c r="A6" s="67" t="s">
        <v>4</v>
      </c>
      <c r="B6" s="9" t="s">
        <v>5</v>
      </c>
      <c r="C6" s="11">
        <f>SUM(C7:C11)</f>
        <v>28855</v>
      </c>
      <c r="D6" s="11">
        <f>SUM(D7:D11)</f>
        <v>23112.81049077</v>
      </c>
      <c r="E6" s="12">
        <f>IF(C6=0,"",D6/C6)</f>
        <v>0.80099845748639753</v>
      </c>
      <c r="F6" s="11">
        <f>SUM(F7:F11)</f>
        <v>17941.803635799999</v>
      </c>
      <c r="G6" s="68">
        <f>IF(C6=0,"",F6/C6)</f>
        <v>0.62179184320914915</v>
      </c>
      <c r="H6" s="56">
        <f>D6/$D$17</f>
        <v>0.63621830973880267</v>
      </c>
      <c r="I6" s="45">
        <f>F6/$F$17</f>
        <v>0.76163370705282807</v>
      </c>
      <c r="J6" s="50">
        <f>SUM(J7:J11)</f>
        <v>22215.440818000003</v>
      </c>
      <c r="K6" s="51">
        <f>SUM(K7:K11)</f>
        <v>17278.133984000004</v>
      </c>
      <c r="L6" s="83">
        <f>D6-J6</f>
        <v>897.36967276999712</v>
      </c>
      <c r="M6" s="84">
        <f t="shared" ref="M6:M11" si="0">F6-K6</f>
        <v>663.66965179999534</v>
      </c>
    </row>
    <row r="7" spans="1:13" ht="30" customHeight="1" x14ac:dyDescent="0.2">
      <c r="A7" s="69" t="s">
        <v>17</v>
      </c>
      <c r="B7" s="10" t="s">
        <v>6</v>
      </c>
      <c r="C7" s="13">
        <v>9476</v>
      </c>
      <c r="D7" s="13">
        <f>'31 OCT'!D7</f>
        <v>7339.8043390000003</v>
      </c>
      <c r="E7" s="14">
        <f>IF(C7=0,"",D7/C7)</f>
        <v>0.77456778588011821</v>
      </c>
      <c r="F7" s="13">
        <f>'31 OCT'!F7</f>
        <v>7338.8455459999996</v>
      </c>
      <c r="G7" s="70">
        <f>IF(C7=0,"",F7/C7)</f>
        <v>0.77446660468552131</v>
      </c>
      <c r="H7" s="57">
        <f>D7/$D$6</f>
        <v>0.31756433696936681</v>
      </c>
      <c r="I7" s="47">
        <f>F7/$F$6</f>
        <v>0.40903610890916825</v>
      </c>
      <c r="J7" s="85">
        <v>6900.9024680000002</v>
      </c>
      <c r="K7" s="85">
        <v>6900.9024680000002</v>
      </c>
      <c r="L7" s="86">
        <f>D7-J7</f>
        <v>438.90187100000003</v>
      </c>
      <c r="M7" s="86">
        <f t="shared" si="0"/>
        <v>437.94307799999933</v>
      </c>
    </row>
    <row r="8" spans="1:13" ht="30" customHeight="1" x14ac:dyDescent="0.2">
      <c r="A8" s="69" t="s">
        <v>18</v>
      </c>
      <c r="B8" s="10" t="s">
        <v>19</v>
      </c>
      <c r="C8" s="13">
        <v>3900</v>
      </c>
      <c r="D8" s="13">
        <f>'31 OCT'!D8</f>
        <v>3169.5900197699998</v>
      </c>
      <c r="E8" s="14">
        <f>IF(C8=0,"",D8/C8)</f>
        <v>0.81271538968461532</v>
      </c>
      <c r="F8" s="13">
        <f>'31 OCT'!F8</f>
        <v>2284.2473865300003</v>
      </c>
      <c r="G8" s="70">
        <f>IF(C8=0,"",F8/C8)</f>
        <v>0.58570445808461546</v>
      </c>
      <c r="H8" s="58">
        <f>D8/$D$6</f>
        <v>0.13713563830914297</v>
      </c>
      <c r="I8" s="48">
        <f>F8/$F$6</f>
        <v>0.12731425629763052</v>
      </c>
      <c r="J8" s="85">
        <v>3211.6190000000001</v>
      </c>
      <c r="K8" s="85">
        <v>2341.9021659999999</v>
      </c>
      <c r="L8" s="87">
        <f>D8-J8</f>
        <v>-42.028980230000343</v>
      </c>
      <c r="M8" s="87">
        <f>F8-K8</f>
        <v>-57.654779469999539</v>
      </c>
    </row>
    <row r="9" spans="1:13" ht="30" customHeight="1" x14ac:dyDescent="0.2">
      <c r="A9" s="69" t="s">
        <v>22</v>
      </c>
      <c r="B9" s="10" t="s">
        <v>7</v>
      </c>
      <c r="C9" s="13">
        <v>15300</v>
      </c>
      <c r="D9" s="13">
        <f>'31 OCT'!D9</f>
        <v>12575.108468</v>
      </c>
      <c r="E9" s="14">
        <f>IF(C9=0,"",D9/($C$9+$C$10))</f>
        <v>0.81667154617482796</v>
      </c>
      <c r="F9" s="13">
        <f>'31 OCT'!F9</f>
        <v>8299.0175022700005</v>
      </c>
      <c r="G9" s="70">
        <f>IF(C9=0,"",F9/($C$9+$C$10))</f>
        <v>0.53896723615209774</v>
      </c>
      <c r="H9" s="58">
        <f>D9/$D$6</f>
        <v>0.54407526393303896</v>
      </c>
      <c r="I9" s="48">
        <f>F9/$F$6</f>
        <v>0.46255201933604034</v>
      </c>
      <c r="J9" s="85">
        <v>12032.6</v>
      </c>
      <c r="K9" s="85">
        <v>7965.01</v>
      </c>
      <c r="L9" s="86">
        <f>D9-J9</f>
        <v>542.50846799999999</v>
      </c>
      <c r="M9" s="86">
        <f t="shared" si="0"/>
        <v>334.00750227000026</v>
      </c>
    </row>
    <row r="10" spans="1:13" ht="30" customHeight="1" x14ac:dyDescent="0.2">
      <c r="A10" s="69" t="s">
        <v>24</v>
      </c>
      <c r="B10" s="10" t="s">
        <v>23</v>
      </c>
      <c r="C10" s="13">
        <v>98</v>
      </c>
      <c r="D10" s="13">
        <f>'31 OCT'!D10</f>
        <v>27.737663999999999</v>
      </c>
      <c r="E10" s="14">
        <f>IF(C10=0,"",D10/($C$9+$C$10))</f>
        <v>1.8013809585660475E-3</v>
      </c>
      <c r="F10" s="13">
        <f>'31 OCT'!F10</f>
        <v>19.123201000000002</v>
      </c>
      <c r="G10" s="70">
        <f>IF(C10=0,"",F10/($C$9+$C$10))</f>
        <v>1.2419275879984415E-3</v>
      </c>
      <c r="H10" s="58">
        <f>D10/$D$6</f>
        <v>1.2000991403047637E-3</v>
      </c>
      <c r="I10" s="48">
        <f>F10/$F$6</f>
        <v>1.0658460759119398E-3</v>
      </c>
      <c r="J10" s="85">
        <v>64.619349999999997</v>
      </c>
      <c r="K10" s="85">
        <v>64.619349999999997</v>
      </c>
      <c r="L10" s="87">
        <f t="shared" ref="L10:L12" si="1">D10-J10</f>
        <v>-36.881686000000002</v>
      </c>
      <c r="M10" s="87">
        <f t="shared" si="0"/>
        <v>-45.496148999999996</v>
      </c>
    </row>
    <row r="11" spans="1:13" ht="30" customHeight="1" thickBot="1" x14ac:dyDescent="0.25">
      <c r="A11" s="69" t="s">
        <v>20</v>
      </c>
      <c r="B11" s="10" t="s">
        <v>21</v>
      </c>
      <c r="C11" s="13">
        <v>81</v>
      </c>
      <c r="D11" s="35">
        <v>0.56999999999999995</v>
      </c>
      <c r="E11" s="14">
        <f>IF(C11=0,"",D11/(C11))</f>
        <v>7.0370370370370361E-3</v>
      </c>
      <c r="F11" s="35">
        <f>'31 OCT'!F11</f>
        <v>0.56999999999999995</v>
      </c>
      <c r="G11" s="70">
        <f>IF(C11=0,"",F11/(C11))</f>
        <v>7.0370370370370361E-3</v>
      </c>
      <c r="H11" s="59">
        <f>D11/$D$6</f>
        <v>2.4661648146495509E-5</v>
      </c>
      <c r="I11" s="52">
        <f>F11/$F$6</f>
        <v>3.1769381248976338E-5</v>
      </c>
      <c r="J11" s="85">
        <v>5.7</v>
      </c>
      <c r="K11" s="85">
        <v>5.7</v>
      </c>
      <c r="L11" s="87">
        <f>D11-J11</f>
        <v>-5.13</v>
      </c>
      <c r="M11" s="87">
        <f t="shared" si="0"/>
        <v>-5.13</v>
      </c>
    </row>
    <row r="12" spans="1:13" ht="30" customHeight="1" thickBot="1" x14ac:dyDescent="0.25">
      <c r="A12" s="67" t="s">
        <v>8</v>
      </c>
      <c r="B12" s="9" t="s">
        <v>9</v>
      </c>
      <c r="C12" s="15">
        <f>SUM(C13:C16)</f>
        <v>34101.000970000001</v>
      </c>
      <c r="D12" s="15">
        <f>SUM(D13:D16)</f>
        <v>13215.61661825</v>
      </c>
      <c r="E12" s="12">
        <f t="shared" ref="E12:E17" si="2">IF(C12=0,"",D12/C12)</f>
        <v>0.38754336360613872</v>
      </c>
      <c r="F12" s="15">
        <f>SUM(F13:F16)</f>
        <v>5615.1942618200001</v>
      </c>
      <c r="G12" s="68">
        <f t="shared" ref="G12:G17" si="3">IF(C12=0,"",F12/C12)</f>
        <v>0.16466361989666839</v>
      </c>
      <c r="H12" s="56">
        <f>D12/$D$17</f>
        <v>0.36378169026119739</v>
      </c>
      <c r="I12" s="82">
        <f>F12/$F$17</f>
        <v>0.23836629294717185</v>
      </c>
      <c r="J12" s="88">
        <f>SUM(J13:J16)</f>
        <v>15605.875299000001</v>
      </c>
      <c r="K12" s="88">
        <f>SUM(K13:K16)</f>
        <v>5186.159627</v>
      </c>
      <c r="L12" s="89">
        <f>D12-J12</f>
        <v>-2390.2586807500011</v>
      </c>
      <c r="M12" s="89">
        <f t="shared" ref="M12:M16" si="4">F12-K12</f>
        <v>429.03463482000006</v>
      </c>
    </row>
    <row r="13" spans="1:13" s="2" customFormat="1" ht="45.75" customHeight="1" x14ac:dyDescent="0.2">
      <c r="A13" s="69" t="s">
        <v>26</v>
      </c>
      <c r="B13" s="10" t="s">
        <v>25</v>
      </c>
      <c r="C13" s="13">
        <f>'31 OCT'!C13</f>
        <v>1937.635773</v>
      </c>
      <c r="D13" s="13">
        <f>'31 OCT'!D13</f>
        <v>1759.277525</v>
      </c>
      <c r="E13" s="14">
        <f>IF(C13=0,"",D13/C13)</f>
        <v>0.90795058055526512</v>
      </c>
      <c r="F13" s="13">
        <f>'31 OCT'!F13</f>
        <v>1450.5226829999999</v>
      </c>
      <c r="G13" s="70">
        <f t="shared" si="3"/>
        <v>0.74860440915280313</v>
      </c>
      <c r="H13" s="57">
        <f>D13/$D$12</f>
        <v>0.13312110783923164</v>
      </c>
      <c r="I13" s="47">
        <f>F13/$F$12</f>
        <v>0.25832101533204227</v>
      </c>
      <c r="J13" s="85">
        <v>1937.635773</v>
      </c>
      <c r="K13" s="85">
        <v>1356.345041</v>
      </c>
      <c r="L13" s="87">
        <f>D13-J13</f>
        <v>-178.358248</v>
      </c>
      <c r="M13" s="86">
        <f t="shared" si="4"/>
        <v>94.177641999999878</v>
      </c>
    </row>
    <row r="14" spans="1:13" ht="45.75" customHeight="1" x14ac:dyDescent="0.2">
      <c r="A14" s="69" t="s">
        <v>27</v>
      </c>
      <c r="B14" s="10" t="s">
        <v>35</v>
      </c>
      <c r="C14" s="13">
        <f>'31 OCT'!C14</f>
        <v>31109</v>
      </c>
      <c r="D14" s="13">
        <f>'31 OCT'!D14</f>
        <v>10849.285760250001</v>
      </c>
      <c r="E14" s="14">
        <f t="shared" si="2"/>
        <v>0.34875070752033177</v>
      </c>
      <c r="F14" s="13">
        <f>'31 OCT'!F14</f>
        <v>3739.4715788200001</v>
      </c>
      <c r="G14" s="70">
        <f t="shared" si="3"/>
        <v>0.12020545754669067</v>
      </c>
      <c r="H14" s="58">
        <f>D14/$D$12</f>
        <v>0.82094434740697353</v>
      </c>
      <c r="I14" s="48">
        <f>F14/$F$12</f>
        <v>0.66595586981668564</v>
      </c>
      <c r="J14" s="90">
        <v>13079.639526000001</v>
      </c>
      <c r="K14" s="85">
        <v>3416.147919</v>
      </c>
      <c r="L14" s="86">
        <f>D14-J14</f>
        <v>-2230.3537657500001</v>
      </c>
      <c r="M14" s="86">
        <f t="shared" si="4"/>
        <v>323.3236598200001</v>
      </c>
    </row>
    <row r="15" spans="1:13" s="2" customFormat="1" ht="45.75" customHeight="1" x14ac:dyDescent="0.2">
      <c r="A15" s="69" t="s">
        <v>29</v>
      </c>
      <c r="B15" s="10" t="s">
        <v>30</v>
      </c>
      <c r="C15" s="13">
        <f>'31 OCT'!C15</f>
        <v>150</v>
      </c>
      <c r="D15" s="13">
        <f>'31 OCT'!D15</f>
        <v>142.4</v>
      </c>
      <c r="E15" s="14">
        <f t="shared" si="2"/>
        <v>0.94933333333333336</v>
      </c>
      <c r="F15" s="13">
        <f>'31 OCT'!F15</f>
        <v>108.8</v>
      </c>
      <c r="G15" s="70">
        <f t="shared" si="3"/>
        <v>0.72533333333333327</v>
      </c>
      <c r="H15" s="58">
        <f>D15/$D$12</f>
        <v>1.0775130976738071E-2</v>
      </c>
      <c r="I15" s="48">
        <f>F15/$F$12</f>
        <v>1.9375999284615253E-2</v>
      </c>
      <c r="J15" s="90">
        <v>150</v>
      </c>
      <c r="K15" s="90">
        <v>114.8</v>
      </c>
      <c r="L15" s="86">
        <f>D15-J15</f>
        <v>-7.5999999999999943</v>
      </c>
      <c r="M15" s="87">
        <f t="shared" si="4"/>
        <v>-6</v>
      </c>
    </row>
    <row r="16" spans="1:13" s="2" customFormat="1" ht="45.75" customHeight="1" thickBot="1" x14ac:dyDescent="0.25">
      <c r="A16" s="69" t="s">
        <v>40</v>
      </c>
      <c r="B16" s="10" t="s">
        <v>41</v>
      </c>
      <c r="C16" s="13">
        <f>'31 OCT'!C16</f>
        <v>904.36519699999997</v>
      </c>
      <c r="D16" s="13">
        <f>'31 OCT'!D16</f>
        <v>464.65333299999998</v>
      </c>
      <c r="E16" s="14">
        <f t="shared" si="2"/>
        <v>0.51378948962362603</v>
      </c>
      <c r="F16" s="13">
        <f>'31 OCT'!F16</f>
        <v>316.39999999999998</v>
      </c>
      <c r="G16" s="70">
        <f t="shared" si="3"/>
        <v>0.34985866445278518</v>
      </c>
      <c r="H16" s="60">
        <f>D16/$D$12</f>
        <v>3.5159413777056808E-2</v>
      </c>
      <c r="I16" s="49">
        <f>F16/$F$12</f>
        <v>5.6347115566656857E-2</v>
      </c>
      <c r="J16" s="90">
        <v>438.6</v>
      </c>
      <c r="K16" s="90">
        <v>298.86666700000001</v>
      </c>
      <c r="L16" s="87">
        <f>D16-J16</f>
        <v>26.053332999999952</v>
      </c>
      <c r="M16" s="87">
        <f t="shared" si="4"/>
        <v>17.533332999999971</v>
      </c>
    </row>
    <row r="17" spans="1:14" s="3" customFormat="1" ht="33" customHeight="1" thickBot="1" x14ac:dyDescent="0.3">
      <c r="A17" s="113" t="s">
        <v>10</v>
      </c>
      <c r="B17" s="114"/>
      <c r="C17" s="71">
        <f>C6+C12</f>
        <v>62956.000970000001</v>
      </c>
      <c r="D17" s="71">
        <f>D6+D12</f>
        <v>36328.427109019998</v>
      </c>
      <c r="E17" s="72">
        <f t="shared" si="2"/>
        <v>0.57704470660916563</v>
      </c>
      <c r="F17" s="71">
        <f>F6+F12</f>
        <v>23556.99789762</v>
      </c>
      <c r="G17" s="73">
        <f>IF(C17=0,"",F17/C17)</f>
        <v>0.37418192919917925</v>
      </c>
      <c r="J17" s="33">
        <f>J6+J12</f>
        <v>37821.316117000002</v>
      </c>
      <c r="K17" s="33">
        <f>K6+K12</f>
        <v>22464.293611000005</v>
      </c>
      <c r="L17" s="53">
        <f>D17-J17</f>
        <v>-1492.889007980004</v>
      </c>
      <c r="M17" s="53">
        <f>F17-K17</f>
        <v>1092.7042866199954</v>
      </c>
      <c r="N17" s="7"/>
    </row>
    <row r="18" spans="1:14" s="3" customFormat="1" ht="12" customHeight="1" x14ac:dyDescent="0.25">
      <c r="A18" s="8"/>
      <c r="B18" s="8"/>
      <c r="C18" s="4"/>
      <c r="D18" s="4"/>
      <c r="E18" s="5"/>
      <c r="F18" s="4"/>
      <c r="G18" s="5"/>
      <c r="H18" s="7"/>
      <c r="I18" s="7"/>
      <c r="J18" s="34"/>
      <c r="K18" s="34"/>
      <c r="L18" s="34"/>
      <c r="M18" s="34"/>
    </row>
    <row r="19" spans="1:14" s="3" customFormat="1" ht="17.25" customHeight="1" x14ac:dyDescent="0.2">
      <c r="A19" s="8"/>
      <c r="B19" s="8"/>
      <c r="C19" s="27"/>
      <c r="D19" s="80"/>
      <c r="E19" s="29"/>
      <c r="F19" s="80"/>
      <c r="G19" s="26"/>
      <c r="H19" s="7"/>
      <c r="I19" s="7"/>
    </row>
    <row r="20" spans="1:14" ht="18" customHeight="1" x14ac:dyDescent="0.2">
      <c r="D20" s="28"/>
      <c r="E20" s="26"/>
      <c r="F20" s="28"/>
      <c r="G20" s="26"/>
    </row>
    <row r="21" spans="1:14" ht="18" customHeight="1" x14ac:dyDescent="0.2">
      <c r="D21" s="28"/>
      <c r="E21" s="26"/>
      <c r="F21" s="28"/>
      <c r="G21" s="26"/>
      <c r="K21" s="81"/>
    </row>
    <row r="22" spans="1:14" ht="18" customHeight="1" x14ac:dyDescent="0.2">
      <c r="C22" s="23"/>
      <c r="D22" s="28"/>
      <c r="E22" s="26"/>
      <c r="F22" s="28"/>
      <c r="G22" s="26"/>
    </row>
    <row r="23" spans="1:14" ht="18" customHeight="1" x14ac:dyDescent="0.2">
      <c r="D23" s="28"/>
      <c r="F23" s="28"/>
    </row>
    <row r="24" spans="1:14" ht="18" customHeight="1" x14ac:dyDescent="0.2">
      <c r="D24" s="28"/>
      <c r="E24" s="26"/>
      <c r="F24" s="28"/>
      <c r="G24" s="26"/>
    </row>
    <row r="25" spans="1:14" ht="18" customHeight="1" x14ac:dyDescent="0.2">
      <c r="C25" s="23"/>
      <c r="D25" s="28"/>
      <c r="E25" s="26"/>
      <c r="F25" s="28"/>
      <c r="G25" s="26"/>
    </row>
    <row r="26" spans="1:14" s="6" customFormat="1" ht="18" customHeight="1" x14ac:dyDescent="0.2">
      <c r="C26" s="24"/>
      <c r="D26" s="28"/>
      <c r="E26" s="26"/>
      <c r="F26" s="28"/>
      <c r="G26" s="26"/>
    </row>
    <row r="27" spans="1:14" ht="15.75" x14ac:dyDescent="0.2">
      <c r="C27" s="24"/>
      <c r="D27" s="28"/>
      <c r="E27" s="26"/>
      <c r="F27" s="28"/>
      <c r="G27" s="26"/>
    </row>
    <row r="28" spans="1:14" ht="15.75" x14ac:dyDescent="0.2">
      <c r="C28" s="23"/>
      <c r="D28" s="28"/>
      <c r="E28" s="26"/>
      <c r="F28" s="28"/>
      <c r="G28" s="22"/>
    </row>
    <row r="29" spans="1:14" ht="30.75" customHeight="1" x14ac:dyDescent="0.2">
      <c r="C29" s="25"/>
      <c r="D29" s="28"/>
      <c r="F29" s="28"/>
      <c r="G29" s="21"/>
    </row>
    <row r="30" spans="1:14" ht="15.75" x14ac:dyDescent="0.2">
      <c r="C30" s="25"/>
      <c r="D30" s="28"/>
      <c r="F30" s="28"/>
      <c r="G30" s="21"/>
    </row>
    <row r="31" spans="1:14" ht="15.75" x14ac:dyDescent="0.2">
      <c r="D31" s="28"/>
      <c r="E31" s="23"/>
      <c r="F31" s="21"/>
      <c r="G31" s="21"/>
    </row>
    <row r="32" spans="1:14" ht="15.75" x14ac:dyDescent="0.2">
      <c r="D32" s="28"/>
      <c r="E32" s="22"/>
      <c r="F32" s="21"/>
      <c r="G32" s="22"/>
    </row>
    <row r="33" spans="3:7" ht="15.75" x14ac:dyDescent="0.2">
      <c r="D33" s="28"/>
      <c r="E33" s="21"/>
      <c r="F33" s="21"/>
      <c r="G33" s="21"/>
    </row>
    <row r="34" spans="3:7" x14ac:dyDescent="0.2">
      <c r="C34" s="23"/>
      <c r="D34" s="23"/>
      <c r="E34" s="21"/>
      <c r="F34" s="21"/>
      <c r="G34" s="21"/>
    </row>
    <row r="35" spans="3:7" x14ac:dyDescent="0.2">
      <c r="C35" s="23"/>
      <c r="D35" s="23"/>
      <c r="E35" s="21"/>
      <c r="F35" s="21"/>
      <c r="G35" s="21"/>
    </row>
    <row r="36" spans="3:7" x14ac:dyDescent="0.2">
      <c r="D36" s="21"/>
      <c r="E36" s="22"/>
      <c r="F36" s="21"/>
      <c r="G36" s="22"/>
    </row>
    <row r="37" spans="3:7" x14ac:dyDescent="0.2">
      <c r="E37" s="21"/>
      <c r="F37" s="21"/>
      <c r="G37" s="21"/>
    </row>
    <row r="38" spans="3:7" x14ac:dyDescent="0.2">
      <c r="E38" s="21"/>
      <c r="F38" s="21"/>
      <c r="G38" s="21"/>
    </row>
    <row r="39" spans="3:7" x14ac:dyDescent="0.2">
      <c r="C39" s="23"/>
      <c r="D39" s="23"/>
      <c r="E39" s="21"/>
      <c r="F39" s="21"/>
      <c r="G39" s="21"/>
    </row>
    <row r="40" spans="3:7" x14ac:dyDescent="0.2">
      <c r="C40" s="23"/>
      <c r="D40" s="23"/>
      <c r="E40" s="22"/>
      <c r="F40" s="21"/>
      <c r="G40" s="22"/>
    </row>
    <row r="41" spans="3:7" x14ac:dyDescent="0.2">
      <c r="D41" s="21"/>
      <c r="E41" s="21"/>
      <c r="F41" s="21"/>
      <c r="G41" s="21"/>
    </row>
    <row r="42" spans="3:7" x14ac:dyDescent="0.2">
      <c r="G42" s="21"/>
    </row>
    <row r="43" spans="3:7" x14ac:dyDescent="0.2">
      <c r="F43" s="21"/>
      <c r="G43" s="21"/>
    </row>
    <row r="44" spans="3:7" x14ac:dyDescent="0.2">
      <c r="G44" s="22"/>
    </row>
  </sheetData>
  <mergeCells count="3">
    <mergeCell ref="A3:G3"/>
    <mergeCell ref="A17:B17"/>
    <mergeCell ref="H4:I4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31 OCT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2020-11-10T19:40:52Z</dcterms:modified>
</cp:coreProperties>
</file>