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MAYO 2020\"/>
    </mc:Choice>
  </mc:AlternateContent>
  <bookViews>
    <workbookView xWindow="-120" yWindow="-120" windowWidth="29040" windowHeight="16440"/>
  </bookViews>
  <sheets>
    <sheet name="31 MAYO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4" l="1"/>
  <c r="H11" i="24"/>
  <c r="I11" i="24"/>
  <c r="E11" i="24"/>
  <c r="L15" i="24"/>
  <c r="L12" i="24"/>
  <c r="L17" i="24" l="1"/>
  <c r="G6" i="24" l="1"/>
  <c r="J6" i="24" l="1"/>
  <c r="J17" i="24" s="1"/>
  <c r="M8" i="24"/>
  <c r="G16" i="22"/>
  <c r="G15" i="22"/>
  <c r="G14" i="22"/>
  <c r="G13" i="22"/>
  <c r="E16" i="22"/>
  <c r="E15" i="22"/>
  <c r="E14" i="22"/>
  <c r="E13" i="22"/>
  <c r="G11" i="22"/>
  <c r="E11" i="22"/>
  <c r="F6" i="22"/>
  <c r="D6" i="22"/>
  <c r="E6" i="22" s="1"/>
  <c r="D12" i="22" l="1"/>
  <c r="C6" i="24" l="1"/>
  <c r="D7" i="24" l="1"/>
  <c r="D15" i="24" l="1"/>
  <c r="D14" i="24"/>
  <c r="D16" i="24"/>
  <c r="H12" i="22" l="1"/>
  <c r="J6" i="22"/>
  <c r="H6" i="22"/>
  <c r="H17" i="22" l="1"/>
  <c r="K12" i="24"/>
  <c r="L11" i="24" l="1"/>
  <c r="D9" i="24"/>
  <c r="L9" i="24" s="1"/>
  <c r="K11" i="22" l="1"/>
  <c r="E9" i="22"/>
  <c r="E10" i="22"/>
  <c r="I11" i="22"/>
  <c r="L7" i="24" l="1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F8" i="24"/>
  <c r="F9" i="24"/>
  <c r="M9" i="24" s="1"/>
  <c r="F10" i="24"/>
  <c r="F11" i="24"/>
  <c r="F7" i="24"/>
  <c r="C14" i="24"/>
  <c r="E14" i="24" s="1"/>
  <c r="C15" i="24"/>
  <c r="E15" i="24" s="1"/>
  <c r="C16" i="24"/>
  <c r="E16" i="24" s="1"/>
  <c r="C13" i="24"/>
  <c r="L14" i="24"/>
  <c r="D13" i="24"/>
  <c r="D8" i="24"/>
  <c r="D10" i="24"/>
  <c r="E13" i="24" l="1"/>
  <c r="D6" i="24"/>
  <c r="F12" i="24"/>
  <c r="M12" i="24" s="1"/>
  <c r="M13" i="24"/>
  <c r="D12" i="24"/>
  <c r="M7" i="24"/>
  <c r="F6" i="24"/>
  <c r="M6" i="24" s="1"/>
  <c r="G16" i="24"/>
  <c r="G15" i="24"/>
  <c r="G14" i="24"/>
  <c r="C12" i="24"/>
  <c r="G13" i="24"/>
  <c r="G11" i="24"/>
  <c r="E10" i="24"/>
  <c r="E9" i="24"/>
  <c r="G9" i="24"/>
  <c r="G10" i="24"/>
  <c r="G8" i="24"/>
  <c r="E8" i="24"/>
  <c r="G7" i="24"/>
  <c r="E7" i="24"/>
  <c r="L8" i="24"/>
  <c r="M10" i="24"/>
  <c r="L16" i="24"/>
  <c r="L10" i="24"/>
  <c r="L6" i="24" l="1"/>
  <c r="H7" i="24"/>
  <c r="I13" i="24"/>
  <c r="F17" i="24"/>
  <c r="G12" i="24"/>
  <c r="E12" i="24"/>
  <c r="D17" i="24"/>
  <c r="H10" i="24"/>
  <c r="H16" i="24"/>
  <c r="H15" i="24"/>
  <c r="M17" i="24" l="1"/>
  <c r="H12" i="24"/>
  <c r="H6" i="24"/>
  <c r="M11" i="24"/>
  <c r="J12" i="24" l="1"/>
  <c r="L13" i="24" l="1"/>
  <c r="H8" i="24" l="1"/>
  <c r="H9" i="24"/>
  <c r="H14" i="24"/>
  <c r="I16" i="24"/>
  <c r="C12" i="22"/>
  <c r="E12" i="22" s="1"/>
  <c r="E8" i="22"/>
  <c r="C6" i="22"/>
  <c r="C17" i="22" s="1"/>
  <c r="G17" i="22" s="1"/>
  <c r="G8" i="22"/>
  <c r="G7" i="22"/>
  <c r="G12" i="22" l="1"/>
  <c r="E17" i="22"/>
  <c r="E6" i="24"/>
  <c r="C17" i="24"/>
  <c r="G17" i="24" s="1"/>
  <c r="I9" i="24"/>
  <c r="I15" i="24"/>
  <c r="I7" i="24"/>
  <c r="I14" i="24"/>
  <c r="I8" i="24"/>
  <c r="I10" i="24"/>
  <c r="G6" i="22"/>
  <c r="H13" i="24"/>
  <c r="E17" i="24" l="1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<sst xmlns="http://schemas.openxmlformats.org/spreadsheetml/2006/main" count="74" uniqueCount="43">
  <si>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</si>
  <si>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</si>
  <si>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</si>
  <si>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</si>
  <si>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</si>
  <si>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</si>
  <si>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</si>
  <si>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</si>
  <si>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</si>
  <si>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</si>
  <si>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</si>
  <si>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</si>
  <si>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</si>
  <si>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</si>
  <si>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</si>
  <si>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</si>
  <si>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</si>
  <si>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</si>
  <si>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</si>
  <si>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</si>
  <si>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</si>
  <si>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</si>
  <si>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</si>
  <si>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</si>
  <si>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</si>
  <si>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</si>
  <si>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</si>
  <si>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</si>
  <si>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</si>
  <si>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</si>
  <si>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</si>
  <si>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</si>
  <si>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</si>
  <si>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</si>
  <si>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</si>
  <si>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</si>
  <si>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</si>
  <si>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</si>
  <si>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</si>
  <si>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</si>
  <si>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</si>
  <si>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</si>
  <si>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INFORMACIÓN PRESUPUESTAL APC-COLOMBIA A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</si>
</sst>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3" fontId="13" fillId="3" borderId="5" xfId="5" applyNumberFormat="1" applyFont="1" applyFill="1" applyBorder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4" fontId="0" fillId="0" borderId="16" xfId="5" applyFont="1" applyBorder="1"/>
    <xf numFmtId="165" fontId="0" fillId="8" borderId="16" xfId="6" applyFont="1" applyFill="1" applyBorder="1"/>
    <xf numFmtId="164" fontId="0" fillId="0" borderId="16" xfId="5" applyFont="1" applyFill="1" applyBorder="1"/>
    <xf numFmtId="164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164" fontId="3" fillId="9" borderId="16" xfId="5" applyFont="1" applyFill="1" applyBorder="1"/>
    <xf numFmtId="164" fontId="1" fillId="0" borderId="0" xfId="5" applyFont="1" applyFill="1" applyBorder="1" applyAlignment="1">
      <alignment horizontal="center" vertical="center" wrapText="1"/>
    </xf>
    <xf numFmtId="166" fontId="13" fillId="0" borderId="6" xfId="0" applyNumberFormat="1" applyFont="1" applyBorder="1"/>
    <xf numFmtId="166" fontId="13" fillId="0" borderId="16" xfId="0" applyNumberFormat="1" applyFont="1" applyBorder="1"/>
    <xf numFmtId="166" fontId="13" fillId="0" borderId="21" xfId="0" applyNumberFormat="1" applyFont="1" applyBorder="1"/>
    <xf numFmtId="166" fontId="13" fillId="0" borderId="12" xfId="0" applyNumberFormat="1" applyFont="1" applyBorder="1"/>
    <xf numFmtId="166" fontId="13" fillId="0" borderId="17" xfId="0" applyNumberFormat="1" applyFont="1" applyBorder="1"/>
    <xf numFmtId="166" fontId="13" fillId="0" borderId="8" xfId="0" applyNumberFormat="1" applyFont="1" applyBorder="1"/>
    <xf numFmtId="10" fontId="0" fillId="0" borderId="0" xfId="4" applyNumberFormat="1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H1" sqref="H1:K104857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5" t="s">
        <v>42</v>
      </c>
      <c r="B3" s="116"/>
      <c r="C3" s="116"/>
      <c r="D3" s="116"/>
      <c r="E3" s="116"/>
      <c r="F3" s="116"/>
      <c r="G3" s="117"/>
    </row>
    <row r="4" spans="1:12" ht="15.75" x14ac:dyDescent="0.25">
      <c r="A4" s="80" t="s">
        <v>0</v>
      </c>
      <c r="B4" s="81"/>
      <c r="C4" s="82"/>
      <c r="D4" s="81"/>
      <c r="E4" s="81"/>
      <c r="F4" s="81"/>
      <c r="G4" s="83"/>
    </row>
    <row r="5" spans="1:12" s="20" customFormat="1" ht="63" customHeight="1" x14ac:dyDescent="0.2">
      <c r="A5" s="84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5" t="s">
        <v>12</v>
      </c>
      <c r="H5" s="1" t="s">
        <v>37</v>
      </c>
      <c r="J5" s="36" t="s">
        <v>38</v>
      </c>
    </row>
    <row r="6" spans="1:12" ht="30" customHeight="1" thickBot="1" x14ac:dyDescent="0.25">
      <c r="A6" s="86" t="s">
        <v>4</v>
      </c>
      <c r="B6" s="9" t="s">
        <v>5</v>
      </c>
      <c r="C6" s="11">
        <f>SUM(C7:C11)</f>
        <v>28855</v>
      </c>
      <c r="D6" s="11">
        <f>SUM(D7:D11)</f>
        <v>12724.268106029998</v>
      </c>
      <c r="E6" s="12">
        <f>IF(C6=0,"",D6/C6)</f>
        <v>0.44097272937203252</v>
      </c>
      <c r="F6" s="11">
        <f>SUM(F7:F11)</f>
        <v>6143.1082566099994</v>
      </c>
      <c r="G6" s="87">
        <f>IF(C6=0,"",F6/C6)</f>
        <v>0.2128957981843701</v>
      </c>
      <c r="H6" s="63">
        <f>SUM(H7:H11)</f>
        <v>12724268106.030001</v>
      </c>
      <c r="I6" s="63">
        <f>SUM(I7:I10)</f>
        <v>12723.698106029999</v>
      </c>
      <c r="J6" s="65">
        <f>SUM(J7:J11)</f>
        <v>6143108256.6100006</v>
      </c>
      <c r="K6" s="65">
        <f>SUM(K7:K10)</f>
        <v>6142.5382566099997</v>
      </c>
    </row>
    <row r="7" spans="1:12" ht="30" customHeight="1" x14ac:dyDescent="0.2">
      <c r="A7" s="88" t="s">
        <v>17</v>
      </c>
      <c r="B7" s="10" t="s">
        <v>6</v>
      </c>
      <c r="C7" s="13">
        <v>9476</v>
      </c>
      <c r="D7" s="35">
        <v>3384.2086899999999</v>
      </c>
      <c r="E7" s="14">
        <f>IF(C7=0,"",D7/C7)</f>
        <v>0.35713472878851837</v>
      </c>
      <c r="F7" s="35">
        <v>3383.6909909999999</v>
      </c>
      <c r="G7" s="89">
        <f>IF(C7=0,"",F7/C7)</f>
        <v>0.35708009613761083</v>
      </c>
      <c r="H7" s="93">
        <v>3384208690</v>
      </c>
      <c r="I7" s="42">
        <f>+H7/1000000</f>
        <v>3384.2086899999999</v>
      </c>
      <c r="J7" s="39">
        <v>3383690991</v>
      </c>
      <c r="K7" s="44">
        <f>+J7/1000000</f>
        <v>3383.6909909999999</v>
      </c>
    </row>
    <row r="8" spans="1:12" ht="30" customHeight="1" x14ac:dyDescent="0.2">
      <c r="A8" s="88" t="s">
        <v>18</v>
      </c>
      <c r="B8" s="10" t="s">
        <v>19</v>
      </c>
      <c r="C8" s="13">
        <v>3900</v>
      </c>
      <c r="D8" s="13">
        <v>2634.4013160300001</v>
      </c>
      <c r="E8" s="14">
        <f>IF(C8=0,"",D8/C8)</f>
        <v>0.67548751693076925</v>
      </c>
      <c r="F8" s="13">
        <v>1090.6307643399998</v>
      </c>
      <c r="G8" s="89">
        <f t="shared" ref="G8:G11" si="0">IF(C8=0,"",F8/C8)</f>
        <v>0.2796489139333333</v>
      </c>
      <c r="H8" s="104">
        <v>2634401316.0300002</v>
      </c>
      <c r="I8" s="43">
        <f>+H8/1000000</f>
        <v>2634.4013160300001</v>
      </c>
      <c r="J8" s="40">
        <v>1090630764.3399999</v>
      </c>
      <c r="K8" s="43">
        <f t="shared" ref="K8:K16" si="1">+J8/1000000</f>
        <v>1090.6307643399998</v>
      </c>
    </row>
    <row r="9" spans="1:12" ht="30" customHeight="1" x14ac:dyDescent="0.2">
      <c r="A9" s="88" t="s">
        <v>22</v>
      </c>
      <c r="B9" s="10" t="s">
        <v>7</v>
      </c>
      <c r="C9" s="13">
        <v>15300</v>
      </c>
      <c r="D9" s="35">
        <v>6688.2487959999999</v>
      </c>
      <c r="E9" s="14">
        <f>IF(C9=0,"",D9/($C$9+$C$10))</f>
        <v>0.43435828003636834</v>
      </c>
      <c r="F9" s="13">
        <v>1652.6621492699999</v>
      </c>
      <c r="G9" s="89">
        <f>IF(C9=0,"",F9/($C$9+$C$10))</f>
        <v>0.10732966289583062</v>
      </c>
      <c r="H9" s="94">
        <v>6688248796</v>
      </c>
      <c r="I9" s="43">
        <f>+H9/1000000</f>
        <v>6688.2487959999999</v>
      </c>
      <c r="J9" s="40">
        <v>1652662149.27</v>
      </c>
      <c r="K9" s="43">
        <f t="shared" si="1"/>
        <v>1652.6621492699999</v>
      </c>
    </row>
    <row r="10" spans="1:12" ht="30" customHeight="1" x14ac:dyDescent="0.2">
      <c r="A10" s="88" t="s">
        <v>24</v>
      </c>
      <c r="B10" s="10" t="s">
        <v>23</v>
      </c>
      <c r="C10" s="13">
        <v>98</v>
      </c>
      <c r="D10" s="13">
        <v>16.839303999999998</v>
      </c>
      <c r="E10" s="14">
        <f>IF(C10=0,"",D10/($C$9+$C$10))</f>
        <v>1.0936033251071568E-3</v>
      </c>
      <c r="F10" s="13">
        <v>15.554352</v>
      </c>
      <c r="G10" s="89">
        <f>IF(C10=0,"",F10/($C$9+$C$10))</f>
        <v>1.0101540459799975E-3</v>
      </c>
      <c r="H10" s="94">
        <v>16839304</v>
      </c>
      <c r="I10" s="43">
        <f>+H10/1000000</f>
        <v>16.839303999999998</v>
      </c>
      <c r="J10" s="40">
        <v>15554352</v>
      </c>
      <c r="K10" s="43">
        <f t="shared" si="1"/>
        <v>15.554352</v>
      </c>
    </row>
    <row r="11" spans="1:12" ht="30" customHeight="1" x14ac:dyDescent="0.2">
      <c r="A11" s="88" t="s">
        <v>20</v>
      </c>
      <c r="B11" s="10" t="s">
        <v>21</v>
      </c>
      <c r="C11" s="13">
        <v>81</v>
      </c>
      <c r="D11" s="35">
        <v>0.56999999999999995</v>
      </c>
      <c r="E11" s="14">
        <f>IF(C11=0,"",D11/C11)</f>
        <v>7.0370370370370361E-3</v>
      </c>
      <c r="F11" s="13">
        <v>0.56999999999999995</v>
      </c>
      <c r="G11" s="89">
        <f t="shared" si="0"/>
        <v>7.0370370370370361E-3</v>
      </c>
      <c r="H11" s="94">
        <v>570000</v>
      </c>
      <c r="I11" s="43">
        <f>+H11/1000000</f>
        <v>0.56999999999999995</v>
      </c>
      <c r="J11" s="40">
        <v>570000</v>
      </c>
      <c r="K11" s="43">
        <f t="shared" si="1"/>
        <v>0.56999999999999995</v>
      </c>
    </row>
    <row r="12" spans="1:12" ht="30" customHeight="1" x14ac:dyDescent="0.2">
      <c r="A12" s="86" t="s">
        <v>8</v>
      </c>
      <c r="B12" s="9" t="s">
        <v>9</v>
      </c>
      <c r="C12" s="15">
        <f>SUM(C13:C16)</f>
        <v>34101.000970000001</v>
      </c>
      <c r="D12" s="15">
        <f>SUM(D13:D16)</f>
        <v>3562.61618942</v>
      </c>
      <c r="E12" s="12">
        <f t="shared" ref="E12:E17" si="2">IF(C12=0,"",D12/C12)</f>
        <v>0.10447248139590314</v>
      </c>
      <c r="F12" s="15">
        <f>SUM(F13:F16)</f>
        <v>1263.4666205400001</v>
      </c>
      <c r="G12" s="87">
        <f t="shared" ref="G12:G17" si="3">IF(C12=0,"",F12/C12)</f>
        <v>3.7050719468660807E-2</v>
      </c>
      <c r="H12" s="95">
        <f>SUM(H13:H16)</f>
        <v>3562616189.4200001</v>
      </c>
      <c r="I12" s="63">
        <f>SUM(I13:I16)</f>
        <v>3562.61618942</v>
      </c>
      <c r="J12" s="64">
        <f>SUM(J13:J16)</f>
        <v>1263466620.54</v>
      </c>
      <c r="K12" s="63">
        <f>SUM(K13:K16)</f>
        <v>1263.4666205400001</v>
      </c>
    </row>
    <row r="13" spans="1:12" s="2" customFormat="1" ht="45.75" customHeight="1" x14ac:dyDescent="0.2">
      <c r="A13" s="88" t="s">
        <v>26</v>
      </c>
      <c r="B13" s="10" t="s">
        <v>25</v>
      </c>
      <c r="C13" s="13">
        <v>1937.635773</v>
      </c>
      <c r="D13" s="13">
        <v>0</v>
      </c>
      <c r="E13" s="14">
        <f>IF(C13=0,"",D13/C13)</f>
        <v>0</v>
      </c>
      <c r="F13" s="13">
        <v>0</v>
      </c>
      <c r="G13" s="89">
        <f t="shared" si="3"/>
        <v>0</v>
      </c>
      <c r="H13" s="94">
        <v>0</v>
      </c>
      <c r="I13" s="43">
        <f>+H13/1000000</f>
        <v>0</v>
      </c>
      <c r="J13" s="40"/>
      <c r="K13" s="43">
        <f>+J13/1000000</f>
        <v>0</v>
      </c>
    </row>
    <row r="14" spans="1:12" ht="45.75" customHeight="1" x14ac:dyDescent="0.2">
      <c r="A14" s="88" t="s">
        <v>27</v>
      </c>
      <c r="B14" s="10" t="s">
        <v>28</v>
      </c>
      <c r="C14" s="13">
        <v>31109</v>
      </c>
      <c r="D14" s="13">
        <v>3163.8161894200002</v>
      </c>
      <c r="E14" s="14">
        <f>IF(C14=0,"",D14/C14)</f>
        <v>0.10170099294159247</v>
      </c>
      <c r="F14" s="13">
        <v>1127.1666205399999</v>
      </c>
      <c r="G14" s="89">
        <f t="shared" si="3"/>
        <v>3.6232814315471408E-2</v>
      </c>
      <c r="H14" s="94">
        <v>3163816189.4200001</v>
      </c>
      <c r="I14" s="43">
        <f>+H14/1000000</f>
        <v>3163.8161894200002</v>
      </c>
      <c r="J14" s="40">
        <v>1127166620.54</v>
      </c>
      <c r="K14" s="43">
        <f>+J14/1000000</f>
        <v>1127.1666205399999</v>
      </c>
    </row>
    <row r="15" spans="1:12" s="2" customFormat="1" ht="45.75" customHeight="1" x14ac:dyDescent="0.2">
      <c r="A15" s="88" t="s">
        <v>29</v>
      </c>
      <c r="B15" s="10" t="s">
        <v>30</v>
      </c>
      <c r="C15" s="13">
        <v>150</v>
      </c>
      <c r="D15" s="13">
        <v>63.6</v>
      </c>
      <c r="E15" s="14">
        <f>IF(C15=0,"",D15/C15)</f>
        <v>0.42399999999999999</v>
      </c>
      <c r="F15" s="13">
        <v>32.4</v>
      </c>
      <c r="G15" s="89">
        <f t="shared" si="3"/>
        <v>0.216</v>
      </c>
      <c r="H15" s="96">
        <v>63600000</v>
      </c>
      <c r="I15" s="43">
        <f>+H15/1000000</f>
        <v>63.6</v>
      </c>
      <c r="J15" s="41">
        <v>32400000</v>
      </c>
      <c r="K15" s="43">
        <f t="shared" si="1"/>
        <v>32.4</v>
      </c>
      <c r="L15" s="46"/>
    </row>
    <row r="16" spans="1:12" s="2" customFormat="1" ht="45.75" customHeight="1" x14ac:dyDescent="0.2">
      <c r="A16" s="88" t="s">
        <v>40</v>
      </c>
      <c r="B16" s="10" t="s">
        <v>41</v>
      </c>
      <c r="C16" s="13">
        <v>904.36519699999997</v>
      </c>
      <c r="D16" s="13">
        <v>335.2</v>
      </c>
      <c r="E16" s="14">
        <f>IF(C16=0,"",D16/C16)</f>
        <v>0.37064672668954995</v>
      </c>
      <c r="F16" s="13">
        <v>103.9</v>
      </c>
      <c r="G16" s="89">
        <f t="shared" si="3"/>
        <v>0.11488721629786469</v>
      </c>
      <c r="H16" s="96">
        <v>335200000</v>
      </c>
      <c r="I16" s="43">
        <f>+H16/1000000</f>
        <v>335.2</v>
      </c>
      <c r="J16" s="41">
        <v>103900000</v>
      </c>
      <c r="K16" s="43">
        <f t="shared" si="1"/>
        <v>103.9</v>
      </c>
    </row>
    <row r="17" spans="1:11" s="3" customFormat="1" ht="33" customHeight="1" x14ac:dyDescent="0.2">
      <c r="A17" s="113" t="s">
        <v>10</v>
      </c>
      <c r="B17" s="114"/>
      <c r="C17" s="16">
        <f>C6+C12</f>
        <v>62956.000970000001</v>
      </c>
      <c r="D17" s="16">
        <f>D6+D12</f>
        <v>16286.884295449998</v>
      </c>
      <c r="E17" s="17">
        <f t="shared" si="2"/>
        <v>0.25870265017644745</v>
      </c>
      <c r="F17" s="16">
        <f>F6+F12</f>
        <v>7406.5748771499993</v>
      </c>
      <c r="G17" s="98">
        <f t="shared" si="3"/>
        <v>0.11764684482865112</v>
      </c>
      <c r="H17" s="97">
        <f>+H12+H6</f>
        <v>16286884295.450001</v>
      </c>
      <c r="I17" s="63">
        <f>+I6+I12</f>
        <v>16286.314295449998</v>
      </c>
      <c r="J17" s="66">
        <f>+J6+J12</f>
        <v>7406574877.1500006</v>
      </c>
      <c r="K17" s="63">
        <f>+K6+K12</f>
        <v>7406.0048771499996</v>
      </c>
    </row>
    <row r="18" spans="1:11" s="3" customFormat="1" ht="16.5" thickBot="1" x14ac:dyDescent="0.25">
      <c r="A18" s="99"/>
      <c r="B18" s="100"/>
      <c r="C18" s="101"/>
      <c r="D18" s="101"/>
      <c r="E18" s="102"/>
      <c r="F18" s="101"/>
      <c r="G18" s="103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73"/>
    </row>
    <row r="21" spans="1:11" ht="18" customHeight="1" x14ac:dyDescent="0.2">
      <c r="D21" s="28"/>
      <c r="E21" s="26"/>
      <c r="F21" s="28"/>
      <c r="G21" s="26"/>
      <c r="I21" s="73"/>
    </row>
    <row r="22" spans="1:11" ht="18" customHeight="1" x14ac:dyDescent="0.2">
      <c r="C22" s="23"/>
      <c r="D22" s="28"/>
      <c r="E22" s="26"/>
      <c r="F22" s="28"/>
      <c r="G22" s="26"/>
      <c r="I22" s="73"/>
    </row>
    <row r="23" spans="1:11" ht="18" customHeight="1" x14ac:dyDescent="0.2">
      <c r="D23" s="28"/>
      <c r="F23" s="28"/>
      <c r="I23" s="73"/>
    </row>
    <row r="24" spans="1:11" ht="18" customHeight="1" x14ac:dyDescent="0.2">
      <c r="D24" s="28"/>
      <c r="E24" s="26"/>
      <c r="F24" s="28"/>
      <c r="G24" s="26"/>
      <c r="I24" s="73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P14" sqref="P14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5.425781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5" t="s">
        <v>42</v>
      </c>
      <c r="B3" s="116"/>
      <c r="C3" s="116"/>
      <c r="D3" s="116"/>
      <c r="E3" s="116"/>
      <c r="F3" s="116"/>
      <c r="G3" s="117"/>
      <c r="J3" s="47" t="s">
        <v>39</v>
      </c>
      <c r="K3" s="47"/>
    </row>
    <row r="4" spans="1:13" ht="15.75" x14ac:dyDescent="0.25">
      <c r="A4" s="80" t="s">
        <v>0</v>
      </c>
      <c r="B4" s="81"/>
      <c r="C4" s="82"/>
      <c r="D4" s="81"/>
      <c r="E4" s="81"/>
      <c r="F4" s="81"/>
      <c r="G4" s="83"/>
      <c r="H4" s="120" t="s">
        <v>36</v>
      </c>
      <c r="I4" s="120"/>
    </row>
    <row r="5" spans="1:13" s="20" customFormat="1" ht="63" customHeight="1" thickBot="1" x14ac:dyDescent="0.25">
      <c r="A5" s="84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5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86" t="s">
        <v>4</v>
      </c>
      <c r="B6" s="9" t="s">
        <v>5</v>
      </c>
      <c r="C6" s="11">
        <f>SUM(C7:C11)</f>
        <v>28855</v>
      </c>
      <c r="D6" s="11">
        <f>SUM(D7:D11)</f>
        <v>12724.268106029998</v>
      </c>
      <c r="E6" s="12">
        <f>IF(C6=0,"",D6/C6)</f>
        <v>0.44097272937203252</v>
      </c>
      <c r="F6" s="11">
        <f>SUM(F7:F11)</f>
        <v>6143.1082566099994</v>
      </c>
      <c r="G6" s="87">
        <f>IF(C6=0,"",F6/C6)</f>
        <v>0.2128957981843701</v>
      </c>
      <c r="H6" s="75">
        <f>D6/$D$17</f>
        <v>0.78125858053677744</v>
      </c>
      <c r="I6" s="45">
        <f>F6/$F$17</f>
        <v>0.82941283366513763</v>
      </c>
      <c r="J6" s="51">
        <f>SUM(J7:J11)</f>
        <v>12337.846269</v>
      </c>
      <c r="K6" s="52">
        <f>SUM(K7:K11)</f>
        <v>6156.9824660000004</v>
      </c>
      <c r="L6" s="56">
        <f>D6-J6</f>
        <v>386.42183702999864</v>
      </c>
      <c r="M6" s="57">
        <f t="shared" ref="M6:M11" si="0">F6-K6</f>
        <v>-13.874209390000942</v>
      </c>
    </row>
    <row r="7" spans="1:13" ht="30" customHeight="1" x14ac:dyDescent="0.2">
      <c r="A7" s="88" t="s">
        <v>17</v>
      </c>
      <c r="B7" s="10" t="s">
        <v>6</v>
      </c>
      <c r="C7" s="13">
        <v>9476</v>
      </c>
      <c r="D7" s="13">
        <f>'31 MAYO'!D7</f>
        <v>3384.2086899999999</v>
      </c>
      <c r="E7" s="14">
        <f>IF(C7=0,"",D7/C7)</f>
        <v>0.35713472878851837</v>
      </c>
      <c r="F7" s="13">
        <f>'31 MAYO'!F7</f>
        <v>3383.6909909999999</v>
      </c>
      <c r="G7" s="89">
        <f>IF(C7=0,"",F7/C7)</f>
        <v>0.35708009613761083</v>
      </c>
      <c r="H7" s="76">
        <f>D7/$D$6</f>
        <v>0.2659648996547182</v>
      </c>
      <c r="I7" s="48">
        <f>F7/$F$6</f>
        <v>0.55081090055008231</v>
      </c>
      <c r="J7" s="67">
        <v>3193.1995729999999</v>
      </c>
      <c r="K7" s="68">
        <v>3193.1995729999999</v>
      </c>
      <c r="L7" s="58">
        <f t="shared" ref="L7:L12" si="1">D7-J7</f>
        <v>191.00911700000006</v>
      </c>
      <c r="M7" s="59">
        <f t="shared" si="0"/>
        <v>190.49141800000007</v>
      </c>
    </row>
    <row r="8" spans="1:13" ht="30" customHeight="1" x14ac:dyDescent="0.2">
      <c r="A8" s="88" t="s">
        <v>18</v>
      </c>
      <c r="B8" s="10" t="s">
        <v>19</v>
      </c>
      <c r="C8" s="13">
        <v>3900</v>
      </c>
      <c r="D8" s="13">
        <f>'31 MAYO'!D8</f>
        <v>2634.4013160300001</v>
      </c>
      <c r="E8" s="14">
        <f>IF(C8=0,"",D8/C8)</f>
        <v>0.67548751693076925</v>
      </c>
      <c r="F8" s="13">
        <f>'31 MAYO'!F8</f>
        <v>1090.6307643399998</v>
      </c>
      <c r="G8" s="89">
        <f>IF(C8=0,"",F8/C8)</f>
        <v>0.2796489139333333</v>
      </c>
      <c r="H8" s="77">
        <f>D8/$D$6</f>
        <v>0.207037551714394</v>
      </c>
      <c r="I8" s="49">
        <f>F8/$F$6</f>
        <v>0.17753728548841352</v>
      </c>
      <c r="J8" s="69">
        <v>3013.6689999999999</v>
      </c>
      <c r="K8" s="70">
        <v>1263.005197</v>
      </c>
      <c r="L8" s="107">
        <f t="shared" si="1"/>
        <v>-379.26768396999978</v>
      </c>
      <c r="M8" s="106">
        <f>F8-K8</f>
        <v>-172.37443266000014</v>
      </c>
    </row>
    <row r="9" spans="1:13" ht="30" customHeight="1" x14ac:dyDescent="0.2">
      <c r="A9" s="88" t="s">
        <v>22</v>
      </c>
      <c r="B9" s="10" t="s">
        <v>7</v>
      </c>
      <c r="C9" s="13">
        <v>15300</v>
      </c>
      <c r="D9" s="13">
        <f>'31 MAYO'!D9</f>
        <v>6688.2487959999999</v>
      </c>
      <c r="E9" s="14">
        <f>IF(C9=0,"",D9/($C$9+$C$10))</f>
        <v>0.43435828003636834</v>
      </c>
      <c r="F9" s="13">
        <f>'31 MAYO'!F9</f>
        <v>1652.6621492699999</v>
      </c>
      <c r="G9" s="89">
        <f>IF(C9=0,"",F9/($C$9+$C$10))</f>
        <v>0.10732966289583062</v>
      </c>
      <c r="H9" s="77">
        <f>D9/$D$6</f>
        <v>0.52562935174483283</v>
      </c>
      <c r="I9" s="49">
        <f>F9/$F$6</f>
        <v>0.2690270267485082</v>
      </c>
      <c r="J9" s="69">
        <v>6111.55</v>
      </c>
      <c r="K9" s="70">
        <v>1681.35</v>
      </c>
      <c r="L9" s="60">
        <f>D9-J9</f>
        <v>576.69879599999967</v>
      </c>
      <c r="M9" s="106">
        <f t="shared" si="0"/>
        <v>-28.687850730000036</v>
      </c>
    </row>
    <row r="10" spans="1:13" ht="30" customHeight="1" x14ac:dyDescent="0.2">
      <c r="A10" s="88" t="s">
        <v>24</v>
      </c>
      <c r="B10" s="10" t="s">
        <v>23</v>
      </c>
      <c r="C10" s="13">
        <v>98</v>
      </c>
      <c r="D10" s="13">
        <f>'31 MAYO'!D10</f>
        <v>16.839303999999998</v>
      </c>
      <c r="E10" s="14">
        <f>IF(C10=0,"",D10/($C$9+$C$10))</f>
        <v>1.0936033251071568E-3</v>
      </c>
      <c r="F10" s="13">
        <f>'31 MAYO'!F10</f>
        <v>15.554352</v>
      </c>
      <c r="G10" s="89">
        <f>IF(C10=0,"",F10/($C$9+$C$10))</f>
        <v>1.0101540459799975E-3</v>
      </c>
      <c r="H10" s="77">
        <f>D10/$D$6</f>
        <v>1.3234005963784978E-3</v>
      </c>
      <c r="I10" s="49">
        <f>F10/$F$6</f>
        <v>2.5320003083558686E-3</v>
      </c>
      <c r="J10" s="69">
        <v>13.727696</v>
      </c>
      <c r="K10" s="70">
        <v>13.727696</v>
      </c>
      <c r="L10" s="60">
        <f t="shared" si="1"/>
        <v>3.1116079999999986</v>
      </c>
      <c r="M10" s="61">
        <f t="shared" si="0"/>
        <v>1.8266559999999998</v>
      </c>
    </row>
    <row r="11" spans="1:13" ht="30" customHeight="1" thickBot="1" x14ac:dyDescent="0.25">
      <c r="A11" s="88" t="s">
        <v>20</v>
      </c>
      <c r="B11" s="10" t="s">
        <v>21</v>
      </c>
      <c r="C11" s="13">
        <v>81</v>
      </c>
      <c r="D11" s="35">
        <v>0.56999999999999995</v>
      </c>
      <c r="E11" s="14">
        <f>IF(C11=0,"",D11/(C11))</f>
        <v>7.0370370370370361E-3</v>
      </c>
      <c r="F11" s="35">
        <f>'31 MAYO'!F11</f>
        <v>0.56999999999999995</v>
      </c>
      <c r="G11" s="89">
        <f>IF(C11=0,"",F11/(C11))</f>
        <v>7.0370370370370361E-3</v>
      </c>
      <c r="H11" s="78">
        <f>D11/$D$6</f>
        <v>4.4796289676565242E-5</v>
      </c>
      <c r="I11" s="53">
        <f>F11/$F$6</f>
        <v>9.2786904640119043E-5</v>
      </c>
      <c r="J11" s="71">
        <v>5.7</v>
      </c>
      <c r="K11" s="72">
        <v>5.7</v>
      </c>
      <c r="L11" s="108">
        <f t="shared" si="1"/>
        <v>-5.13</v>
      </c>
      <c r="M11" s="109">
        <f t="shared" si="0"/>
        <v>-5.13</v>
      </c>
    </row>
    <row r="12" spans="1:13" ht="30" customHeight="1" thickBot="1" x14ac:dyDescent="0.25">
      <c r="A12" s="86" t="s">
        <v>8</v>
      </c>
      <c r="B12" s="9" t="s">
        <v>9</v>
      </c>
      <c r="C12" s="15">
        <f>SUM(C13:C16)</f>
        <v>34101.000970000001</v>
      </c>
      <c r="D12" s="15">
        <f>SUM(D13:D16)</f>
        <v>3562.61618942</v>
      </c>
      <c r="E12" s="12">
        <f t="shared" ref="E12:E17" si="2">IF(C12=0,"",D12/C12)</f>
        <v>0.10447248139590314</v>
      </c>
      <c r="F12" s="15">
        <f>SUM(F13:F16)</f>
        <v>1263.4666205400001</v>
      </c>
      <c r="G12" s="87">
        <f t="shared" ref="G12:G16" si="3">IF(C12=0,"",F12/C12)</f>
        <v>3.7050719468660807E-2</v>
      </c>
      <c r="H12" s="75">
        <f>D12/$D$17</f>
        <v>0.21874141946322256</v>
      </c>
      <c r="I12" s="45">
        <f>F12/$F$17</f>
        <v>0.17058716633486243</v>
      </c>
      <c r="J12" s="54">
        <f>SUM(J13:J16)</f>
        <v>3562.7614210000002</v>
      </c>
      <c r="K12" s="55">
        <f>SUM(K13:K16)</f>
        <v>1339.1008200000001</v>
      </c>
      <c r="L12" s="56">
        <f>D12-J12</f>
        <v>-0.14523158000019976</v>
      </c>
      <c r="M12" s="57">
        <f t="shared" ref="M12:M17" si="4">F12-K12</f>
        <v>-75.634199459999991</v>
      </c>
    </row>
    <row r="13" spans="1:13" s="2" customFormat="1" ht="45.75" customHeight="1" x14ac:dyDescent="0.2">
      <c r="A13" s="88" t="s">
        <v>26</v>
      </c>
      <c r="B13" s="10" t="s">
        <v>25</v>
      </c>
      <c r="C13" s="13">
        <f>'31 MAYO'!C13</f>
        <v>1937.635773</v>
      </c>
      <c r="D13" s="13">
        <f>'31 MAYO'!D13</f>
        <v>0</v>
      </c>
      <c r="E13" s="14">
        <f t="shared" si="2"/>
        <v>0</v>
      </c>
      <c r="F13" s="13">
        <f>'31 MAYO'!F13</f>
        <v>0</v>
      </c>
      <c r="G13" s="89">
        <f t="shared" si="3"/>
        <v>0</v>
      </c>
      <c r="H13" s="76">
        <f>D13/$D$12</f>
        <v>0</v>
      </c>
      <c r="I13" s="48">
        <f>F13/$F$12</f>
        <v>0</v>
      </c>
      <c r="J13" s="67"/>
      <c r="K13" s="68"/>
      <c r="L13" s="58">
        <f>D13-J13</f>
        <v>0</v>
      </c>
      <c r="M13" s="59">
        <f t="shared" si="4"/>
        <v>0</v>
      </c>
    </row>
    <row r="14" spans="1:13" ht="45.75" customHeight="1" x14ac:dyDescent="0.2">
      <c r="A14" s="88" t="s">
        <v>27</v>
      </c>
      <c r="B14" s="10" t="s">
        <v>35</v>
      </c>
      <c r="C14" s="13">
        <f>'31 MAYO'!C14</f>
        <v>31109</v>
      </c>
      <c r="D14" s="13">
        <f>'31 MAYO'!D14</f>
        <v>3163.8161894200002</v>
      </c>
      <c r="E14" s="14">
        <f t="shared" si="2"/>
        <v>0.10170099294159247</v>
      </c>
      <c r="F14" s="13">
        <f>'31 MAYO'!F14</f>
        <v>1127.1666205399999</v>
      </c>
      <c r="G14" s="89">
        <f t="shared" si="3"/>
        <v>3.6232814315471408E-2</v>
      </c>
      <c r="H14" s="77">
        <f>D14/$D$12</f>
        <v>0.88805979123310363</v>
      </c>
      <c r="I14" s="49">
        <f>F14/$F$12</f>
        <v>0.892122199522971</v>
      </c>
      <c r="J14" s="74">
        <v>3112.7614210000002</v>
      </c>
      <c r="K14" s="70">
        <v>1158.3008199999999</v>
      </c>
      <c r="L14" s="60">
        <f>D14-J14</f>
        <v>51.054768420000073</v>
      </c>
      <c r="M14" s="106">
        <f t="shared" si="4"/>
        <v>-31.134199459999991</v>
      </c>
    </row>
    <row r="15" spans="1:13" s="2" customFormat="1" ht="45.75" customHeight="1" x14ac:dyDescent="0.2">
      <c r="A15" s="88" t="s">
        <v>29</v>
      </c>
      <c r="B15" s="10" t="s">
        <v>30</v>
      </c>
      <c r="C15" s="13">
        <f>'31 MAYO'!C15</f>
        <v>150</v>
      </c>
      <c r="D15" s="13">
        <f>'31 MAYO'!D15</f>
        <v>63.6</v>
      </c>
      <c r="E15" s="14">
        <f t="shared" si="2"/>
        <v>0.42399999999999999</v>
      </c>
      <c r="F15" s="13">
        <f>'31 MAYO'!F15</f>
        <v>32.4</v>
      </c>
      <c r="G15" s="89">
        <f t="shared" si="3"/>
        <v>0.216</v>
      </c>
      <c r="H15" s="77">
        <f>D15/$D$12</f>
        <v>1.7852049341962429E-2</v>
      </c>
      <c r="I15" s="49">
        <f>F15/$F$12</f>
        <v>2.5643732468494006E-2</v>
      </c>
      <c r="J15" s="69">
        <v>109.2</v>
      </c>
      <c r="K15" s="70">
        <v>32.4</v>
      </c>
      <c r="L15" s="60">
        <f>D15-J15</f>
        <v>-45.6</v>
      </c>
      <c r="M15" s="61">
        <f t="shared" si="4"/>
        <v>0</v>
      </c>
    </row>
    <row r="16" spans="1:13" s="2" customFormat="1" ht="45.75" customHeight="1" thickBot="1" x14ac:dyDescent="0.25">
      <c r="A16" s="88" t="s">
        <v>40</v>
      </c>
      <c r="B16" s="10" t="s">
        <v>41</v>
      </c>
      <c r="C16" s="13">
        <f>'31 MAYO'!C16</f>
        <v>904.36519699999997</v>
      </c>
      <c r="D16" s="13">
        <f>'31 MAYO'!D16</f>
        <v>335.2</v>
      </c>
      <c r="E16" s="14">
        <f t="shared" si="2"/>
        <v>0.37064672668954995</v>
      </c>
      <c r="F16" s="13">
        <f>'31 MAYO'!F16</f>
        <v>103.9</v>
      </c>
      <c r="G16" s="89">
        <f t="shared" si="3"/>
        <v>0.11488721629786469</v>
      </c>
      <c r="H16" s="79">
        <f>D16/$D$12</f>
        <v>9.4088159424934051E-2</v>
      </c>
      <c r="I16" s="50">
        <f>F16/$F$12</f>
        <v>8.2234068008534805E-2</v>
      </c>
      <c r="J16" s="71">
        <v>340.8</v>
      </c>
      <c r="K16" s="72">
        <v>148.4</v>
      </c>
      <c r="L16" s="110">
        <f>D16-J16</f>
        <v>-5.6000000000000227</v>
      </c>
      <c r="M16" s="111">
        <f t="shared" si="4"/>
        <v>-44.5</v>
      </c>
    </row>
    <row r="17" spans="1:14" s="3" customFormat="1" ht="33" customHeight="1" thickBot="1" x14ac:dyDescent="0.3">
      <c r="A17" s="118" t="s">
        <v>10</v>
      </c>
      <c r="B17" s="119"/>
      <c r="C17" s="90">
        <f>C6+C12</f>
        <v>62956.000970000001</v>
      </c>
      <c r="D17" s="90">
        <f>D6+D12</f>
        <v>16286.884295449998</v>
      </c>
      <c r="E17" s="91">
        <f t="shared" si="2"/>
        <v>0.25870265017644745</v>
      </c>
      <c r="F17" s="90">
        <f>F6+F12</f>
        <v>7406.5748771499993</v>
      </c>
      <c r="G17" s="92">
        <f>IF(C17=0,"",F17/C17)</f>
        <v>0.11764684482865112</v>
      </c>
      <c r="J17" s="33">
        <f>J6+J12</f>
        <v>15900.607690000001</v>
      </c>
      <c r="K17" s="33">
        <f>K6+K12</f>
        <v>7496.083286000001</v>
      </c>
      <c r="L17" s="62">
        <f>D17-J17</f>
        <v>386.27660544999708</v>
      </c>
      <c r="M17" s="62">
        <f t="shared" si="4"/>
        <v>-89.508408850001615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5"/>
      <c r="E19" s="29"/>
      <c r="F19" s="105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112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MAYO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2020-11-05T19:48:06Z</dcterms:modified>
</cp:coreProperties>
</file>