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JUNIO 2020\"/>
    </mc:Choice>
  </mc:AlternateContent>
  <bookViews>
    <workbookView xWindow="-120" yWindow="-120" windowWidth="29040" windowHeight="16440"/>
  </bookViews>
  <sheets>
    <sheet name="30 junio" sheetId="22" r:id="rId1"/>
    <sheet name="Ejec. para Indicadores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4" l="1"/>
  <c r="D10" i="24"/>
  <c r="G10" i="24"/>
  <c r="G11" i="24"/>
  <c r="E11" i="24"/>
  <c r="L8" i="24" l="1"/>
  <c r="M17" i="24" l="1"/>
  <c r="J6" i="24" l="1"/>
  <c r="G16" i="22"/>
  <c r="G15" i="22"/>
  <c r="G14" i="22"/>
  <c r="G13" i="22"/>
  <c r="E16" i="22"/>
  <c r="E15" i="22"/>
  <c r="E14" i="22"/>
  <c r="E13" i="22"/>
  <c r="G11" i="22"/>
  <c r="E11" i="22"/>
  <c r="F6" i="22"/>
  <c r="D6" i="22"/>
  <c r="E6" i="22" s="1"/>
  <c r="D12" i="22" l="1"/>
  <c r="C6" i="24" l="1"/>
  <c r="D7" i="24" l="1"/>
  <c r="D15" i="24" l="1"/>
  <c r="D14" i="24"/>
  <c r="D16" i="24"/>
  <c r="H12" i="22" l="1"/>
  <c r="J6" i="22"/>
  <c r="H6" i="22"/>
  <c r="H17" i="22" l="1"/>
  <c r="K12" i="24"/>
  <c r="L11" i="24" l="1"/>
  <c r="D9" i="24"/>
  <c r="L9" i="24" s="1"/>
  <c r="K11" i="22" l="1"/>
  <c r="E9" i="22"/>
  <c r="E10" i="22"/>
  <c r="I11" i="22"/>
  <c r="L7" i="24" l="1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E14" i="24" s="1"/>
  <c r="C15" i="24"/>
  <c r="E15" i="24" s="1"/>
  <c r="C16" i="24"/>
  <c r="E16" i="24" s="1"/>
  <c r="C13" i="24"/>
  <c r="L14" i="24"/>
  <c r="L15" i="24"/>
  <c r="D13" i="24"/>
  <c r="D8" i="24"/>
  <c r="E13" i="24" l="1"/>
  <c r="D6" i="24"/>
  <c r="F12" i="24"/>
  <c r="M12" i="24" s="1"/>
  <c r="M13" i="24"/>
  <c r="D12" i="24"/>
  <c r="M7" i="24"/>
  <c r="F6" i="24"/>
  <c r="G16" i="24"/>
  <c r="G15" i="24"/>
  <c r="G14" i="24"/>
  <c r="C12" i="24"/>
  <c r="G13" i="24"/>
  <c r="E9" i="24"/>
  <c r="G9" i="24"/>
  <c r="G8" i="24"/>
  <c r="E8" i="24"/>
  <c r="G7" i="24"/>
  <c r="E7" i="24"/>
  <c r="M10" i="24"/>
  <c r="L16" i="24"/>
  <c r="L10" i="24"/>
  <c r="M6" i="24" l="1"/>
  <c r="G6" i="24"/>
  <c r="L6" i="24"/>
  <c r="H7" i="24"/>
  <c r="I13" i="24"/>
  <c r="F17" i="24"/>
  <c r="G12" i="24"/>
  <c r="E12" i="24"/>
  <c r="D17" i="24"/>
  <c r="L17" i="24" s="1"/>
  <c r="H10" i="24"/>
  <c r="H16" i="24"/>
  <c r="H15" i="24"/>
  <c r="H12" i="24" l="1"/>
  <c r="H6" i="24"/>
  <c r="M11" i="24"/>
  <c r="J12" i="24" l="1"/>
  <c r="J17" i="24" l="1"/>
  <c r="L12" i="24"/>
  <c r="L13" i="24"/>
  <c r="H8" i="24" l="1"/>
  <c r="H9" i="24"/>
  <c r="H14" i="24"/>
  <c r="I16" i="24"/>
  <c r="C12" i="22"/>
  <c r="E12" i="22" s="1"/>
  <c r="E8" i="22"/>
  <c r="C6" i="22"/>
  <c r="C17" i="22" s="1"/>
  <c r="G17" i="22" s="1"/>
  <c r="G8" i="22"/>
  <c r="G7" i="22"/>
  <c r="G12" i="22" l="1"/>
  <c r="E17" i="22"/>
  <c r="E6" i="24"/>
  <c r="C17" i="24"/>
  <c r="G17" i="24" s="1"/>
  <c r="I9" i="24"/>
  <c r="I15" i="24"/>
  <c r="I11" i="24"/>
  <c r="I7" i="24"/>
  <c r="I14" i="24"/>
  <c r="I8" i="24"/>
  <c r="I10" i="24"/>
  <c r="H11" i="24"/>
  <c r="G6" i="22"/>
  <c r="H13" i="24"/>
  <c r="E17" i="24" l="1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<sst xmlns="http://schemas.openxmlformats.org/spreadsheetml/2006/main" count="74" uniqueCount="43">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</sst>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26" xfId="0" applyNumberFormat="1" applyFont="1" applyFill="1" applyBorder="1" applyAlignment="1">
      <alignment horizontal="center" vertical="center" wrapText="1" readingOrder="1"/>
    </xf>
    <xf numFmtId="164" fontId="0" fillId="0" borderId="13" xfId="5" applyFont="1" applyBorder="1"/>
    <xf numFmtId="165" fontId="0" fillId="8" borderId="13" xfId="6" applyFont="1" applyFill="1" applyBorder="1"/>
    <xf numFmtId="164" fontId="0" fillId="0" borderId="13" xfId="5" applyFont="1" applyFill="1" applyBorder="1"/>
    <xf numFmtId="164" fontId="0" fillId="8" borderId="13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66" fontId="1" fillId="0" borderId="28" xfId="0" applyNumberFormat="1" applyFont="1" applyFill="1" applyBorder="1" applyAlignment="1">
      <alignment horizontal="right" vertical="center" wrapText="1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9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3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30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4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03" t="s">
        <v>42</v>
      </c>
      <c r="B3" s="104"/>
      <c r="C3" s="104"/>
      <c r="D3" s="104"/>
      <c r="E3" s="104"/>
      <c r="F3" s="104"/>
      <c r="G3" s="105"/>
    </row>
    <row r="4" spans="1:12" ht="15.75" x14ac:dyDescent="0.25">
      <c r="A4" s="65" t="s">
        <v>0</v>
      </c>
      <c r="B4" s="66"/>
      <c r="C4" s="67"/>
      <c r="D4" s="66"/>
      <c r="E4" s="66"/>
      <c r="F4" s="66"/>
      <c r="G4" s="68"/>
    </row>
    <row r="5" spans="1:12" s="20" customFormat="1" ht="63" customHeight="1" x14ac:dyDescent="0.2">
      <c r="A5" s="6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70" t="s">
        <v>12</v>
      </c>
      <c r="H5" s="1" t="s">
        <v>37</v>
      </c>
      <c r="J5" s="36" t="s">
        <v>38</v>
      </c>
    </row>
    <row r="6" spans="1:12" ht="30" customHeight="1" thickBot="1" x14ac:dyDescent="0.25">
      <c r="A6" s="71" t="s">
        <v>4</v>
      </c>
      <c r="B6" s="9" t="s">
        <v>5</v>
      </c>
      <c r="C6" s="11">
        <f>SUM(C7:C11)</f>
        <v>28855</v>
      </c>
      <c r="D6" s="11">
        <f>SUM(D7:D11)</f>
        <v>13811.92073403</v>
      </c>
      <c r="E6" s="12">
        <f>IF(C6=0,"",D6/C6)</f>
        <v>0.47866646106498006</v>
      </c>
      <c r="F6" s="11">
        <f>SUM(F7:F11)</f>
        <v>7861.2660555999992</v>
      </c>
      <c r="G6" s="72">
        <f>IF(C6=0,"",F6/C6)</f>
        <v>0.27244034155605612</v>
      </c>
      <c r="H6" s="55">
        <f>SUM(H7:H11)</f>
        <v>13811920734.030001</v>
      </c>
      <c r="I6" s="55">
        <f>SUM(I7:I10)</f>
        <v>13811.35073403</v>
      </c>
      <c r="J6" s="57">
        <f>SUM(J7:J11)</f>
        <v>7861266055.6000004</v>
      </c>
      <c r="K6" s="57">
        <f>SUM(K7:K10)</f>
        <v>7860.6960555999995</v>
      </c>
    </row>
    <row r="7" spans="1:12" ht="30" customHeight="1" x14ac:dyDescent="0.2">
      <c r="A7" s="73" t="s">
        <v>17</v>
      </c>
      <c r="B7" s="10" t="s">
        <v>6</v>
      </c>
      <c r="C7" s="13">
        <v>9476</v>
      </c>
      <c r="D7" s="35">
        <v>4134.8085090000004</v>
      </c>
      <c r="E7" s="14">
        <f>IF(C7=0,"",D7/C7)</f>
        <v>0.43634534708737871</v>
      </c>
      <c r="F7" s="35">
        <v>4134.2908100000004</v>
      </c>
      <c r="G7" s="74">
        <f>IF(C7=0,"",F7/C7)</f>
        <v>0.43629071443647111</v>
      </c>
      <c r="H7" s="78">
        <v>4134808509</v>
      </c>
      <c r="I7" s="42">
        <f>+H7/1000000</f>
        <v>4134.8085090000004</v>
      </c>
      <c r="J7" s="39">
        <v>4134290810</v>
      </c>
      <c r="K7" s="44">
        <f>+J7/1000000</f>
        <v>4134.2908100000004</v>
      </c>
    </row>
    <row r="8" spans="1:12" ht="30" customHeight="1" x14ac:dyDescent="0.2">
      <c r="A8" s="73" t="s">
        <v>18</v>
      </c>
      <c r="B8" s="10" t="s">
        <v>19</v>
      </c>
      <c r="C8" s="13">
        <v>3900</v>
      </c>
      <c r="D8" s="13">
        <v>2849.4300720300002</v>
      </c>
      <c r="E8" s="14">
        <f>IF(C8=0,"",D8/C8)</f>
        <v>0.73062309539230774</v>
      </c>
      <c r="F8" s="13">
        <v>1281.8659883299999</v>
      </c>
      <c r="G8" s="74">
        <f>IF(C8=0,"",F8/C8)</f>
        <v>0.32868358675128201</v>
      </c>
      <c r="H8" s="89">
        <v>2849430072.0300002</v>
      </c>
      <c r="I8" s="43">
        <f>+H8/1000000</f>
        <v>2849.4300720300002</v>
      </c>
      <c r="J8" s="40">
        <v>1281865988.3299999</v>
      </c>
      <c r="K8" s="43">
        <f t="shared" ref="K8:K16" si="0">+J8/1000000</f>
        <v>1281.8659883299999</v>
      </c>
    </row>
    <row r="9" spans="1:12" ht="30" customHeight="1" x14ac:dyDescent="0.2">
      <c r="A9" s="73" t="s">
        <v>22</v>
      </c>
      <c r="B9" s="10" t="s">
        <v>7</v>
      </c>
      <c r="C9" s="13">
        <v>15300</v>
      </c>
      <c r="D9" s="35">
        <v>6809.7237960000002</v>
      </c>
      <c r="E9" s="14">
        <f>IF(C9=0,"",D9/($C$9+$C$10))</f>
        <v>0.44224729159631121</v>
      </c>
      <c r="F9" s="13">
        <v>2434.54330927</v>
      </c>
      <c r="G9" s="74">
        <f>IF(C9=0,"",F9/($C$9+$C$10))</f>
        <v>0.15810776135017535</v>
      </c>
      <c r="H9" s="79">
        <v>6809723796</v>
      </c>
      <c r="I9" s="43">
        <f>+H9/1000000</f>
        <v>6809.7237960000002</v>
      </c>
      <c r="J9" s="40">
        <v>2434543309.27</v>
      </c>
      <c r="K9" s="43">
        <f t="shared" si="0"/>
        <v>2434.54330927</v>
      </c>
    </row>
    <row r="10" spans="1:12" ht="30" customHeight="1" x14ac:dyDescent="0.2">
      <c r="A10" s="73" t="s">
        <v>24</v>
      </c>
      <c r="B10" s="10" t="s">
        <v>23</v>
      </c>
      <c r="C10" s="13">
        <v>98</v>
      </c>
      <c r="D10" s="13">
        <v>17.388356999999999</v>
      </c>
      <c r="E10" s="14">
        <f>IF(C10=0,"",D10/($C$9+$C$10))</f>
        <v>1.1292607481491101E-3</v>
      </c>
      <c r="F10" s="13">
        <v>9.9959480000000003</v>
      </c>
      <c r="G10" s="74">
        <f>IF(C10=0,"",F10/($C$9+$C$10))</f>
        <v>6.4917184049876611E-4</v>
      </c>
      <c r="H10" s="79">
        <v>17388357</v>
      </c>
      <c r="I10" s="43">
        <f>+H10/1000000</f>
        <v>17.388356999999999</v>
      </c>
      <c r="J10" s="40">
        <v>9995948</v>
      </c>
      <c r="K10" s="43">
        <f t="shared" si="0"/>
        <v>9.9959480000000003</v>
      </c>
    </row>
    <row r="11" spans="1:12" ht="30" customHeight="1" x14ac:dyDescent="0.2">
      <c r="A11" s="73" t="s">
        <v>20</v>
      </c>
      <c r="B11" s="10" t="s">
        <v>21</v>
      </c>
      <c r="C11" s="13">
        <v>81</v>
      </c>
      <c r="D11" s="35">
        <v>0.56999999999999995</v>
      </c>
      <c r="E11" s="14">
        <f t="shared" ref="E11:E17" si="1">IF(C11=0,"",D11/C11)</f>
        <v>7.0370370370370361E-3</v>
      </c>
      <c r="F11" s="13">
        <v>0.56999999999999995</v>
      </c>
      <c r="G11" s="74">
        <f>IF(C11=0,"",F11/C11)</f>
        <v>7.0370370370370361E-3</v>
      </c>
      <c r="H11" s="79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71" t="s">
        <v>8</v>
      </c>
      <c r="B12" s="9" t="s">
        <v>9</v>
      </c>
      <c r="C12" s="15">
        <f>SUM(C13:C16)</f>
        <v>34101.000970000001</v>
      </c>
      <c r="D12" s="15">
        <f>SUM(D13:D16)</f>
        <v>4569.6325159299995</v>
      </c>
      <c r="E12" s="12">
        <f t="shared" si="1"/>
        <v>0.13400288513378494</v>
      </c>
      <c r="F12" s="15">
        <f>SUM(F13:F16)</f>
        <v>1361.4438305399999</v>
      </c>
      <c r="G12" s="72">
        <f t="shared" ref="G12:G17" si="2">IF(C12=0,"",F12/C12)</f>
        <v>3.9923867095212714E-2</v>
      </c>
      <c r="H12" s="80">
        <f>SUM(H13:H16)</f>
        <v>4569632515.9300003</v>
      </c>
      <c r="I12" s="55">
        <f>SUM(I13:I16)</f>
        <v>4569.6325159299995</v>
      </c>
      <c r="J12" s="56">
        <f>SUM(J13:J16)</f>
        <v>1361443830.54</v>
      </c>
      <c r="K12" s="55">
        <f>SUM(K13:K16)</f>
        <v>1361.4438305399999</v>
      </c>
    </row>
    <row r="13" spans="1:12" s="2" customFormat="1" ht="45.75" customHeight="1" x14ac:dyDescent="0.2">
      <c r="A13" s="73" t="s">
        <v>26</v>
      </c>
      <c r="B13" s="10" t="s">
        <v>25</v>
      </c>
      <c r="C13" s="13">
        <v>1937.635773</v>
      </c>
      <c r="D13" s="13">
        <v>0</v>
      </c>
      <c r="E13" s="14">
        <f t="shared" si="1"/>
        <v>0</v>
      </c>
      <c r="F13" s="13">
        <v>0</v>
      </c>
      <c r="G13" s="74">
        <f t="shared" si="2"/>
        <v>0</v>
      </c>
      <c r="H13" s="79">
        <v>0</v>
      </c>
      <c r="I13" s="43">
        <f>+H13/1000000</f>
        <v>0</v>
      </c>
      <c r="J13" s="40"/>
      <c r="K13" s="43">
        <f>+J13/1000000</f>
        <v>0</v>
      </c>
    </row>
    <row r="14" spans="1:12" ht="45.75" customHeight="1" x14ac:dyDescent="0.2">
      <c r="A14" s="73" t="s">
        <v>27</v>
      </c>
      <c r="B14" s="10" t="s">
        <v>28</v>
      </c>
      <c r="C14" s="13">
        <v>31109</v>
      </c>
      <c r="D14" s="13">
        <v>4145.2325159299999</v>
      </c>
      <c r="E14" s="14">
        <f t="shared" si="1"/>
        <v>0.13324865845671671</v>
      </c>
      <c r="F14" s="13">
        <v>1178.7438305399999</v>
      </c>
      <c r="G14" s="74">
        <f t="shared" si="2"/>
        <v>3.789076571217332E-2</v>
      </c>
      <c r="H14" s="79">
        <v>4145232515.9299998</v>
      </c>
      <c r="I14" s="43">
        <f>+H14/1000000</f>
        <v>4145.2325159299999</v>
      </c>
      <c r="J14" s="40">
        <v>1178743830.54</v>
      </c>
      <c r="K14" s="43">
        <f>+J14/1000000</f>
        <v>1178.7438305399999</v>
      </c>
    </row>
    <row r="15" spans="1:12" s="2" customFormat="1" ht="45.75" customHeight="1" x14ac:dyDescent="0.2">
      <c r="A15" s="73" t="s">
        <v>29</v>
      </c>
      <c r="B15" s="10" t="s">
        <v>30</v>
      </c>
      <c r="C15" s="13">
        <v>150</v>
      </c>
      <c r="D15" s="13">
        <v>89.2</v>
      </c>
      <c r="E15" s="14">
        <f t="shared" si="1"/>
        <v>0.59466666666666668</v>
      </c>
      <c r="F15" s="13">
        <v>42.8</v>
      </c>
      <c r="G15" s="74">
        <f t="shared" si="2"/>
        <v>0.28533333333333333</v>
      </c>
      <c r="H15" s="81">
        <v>89200000</v>
      </c>
      <c r="I15" s="43">
        <f>+H15/1000000</f>
        <v>89.2</v>
      </c>
      <c r="J15" s="41">
        <v>42800000</v>
      </c>
      <c r="K15" s="43">
        <f t="shared" si="0"/>
        <v>42.8</v>
      </c>
      <c r="L15" s="46"/>
    </row>
    <row r="16" spans="1:12" s="2" customFormat="1" ht="45.75" customHeight="1" x14ac:dyDescent="0.2">
      <c r="A16" s="73" t="s">
        <v>40</v>
      </c>
      <c r="B16" s="10" t="s">
        <v>41</v>
      </c>
      <c r="C16" s="13">
        <v>904.36519699999997</v>
      </c>
      <c r="D16" s="13">
        <v>335.2</v>
      </c>
      <c r="E16" s="14">
        <f t="shared" si="1"/>
        <v>0.37064672668954995</v>
      </c>
      <c r="F16" s="13">
        <v>139.9</v>
      </c>
      <c r="G16" s="74">
        <f t="shared" si="2"/>
        <v>0.15469414398528653</v>
      </c>
      <c r="H16" s="81">
        <v>335200000</v>
      </c>
      <c r="I16" s="43">
        <f>+H16/1000000</f>
        <v>335.2</v>
      </c>
      <c r="J16" s="41">
        <v>139900000</v>
      </c>
      <c r="K16" s="43">
        <f t="shared" si="0"/>
        <v>139.9</v>
      </c>
    </row>
    <row r="17" spans="1:11" s="3" customFormat="1" ht="33" customHeight="1" x14ac:dyDescent="0.2">
      <c r="A17" s="101" t="s">
        <v>10</v>
      </c>
      <c r="B17" s="102"/>
      <c r="C17" s="16">
        <f>C6+C12</f>
        <v>62956.000970000001</v>
      </c>
      <c r="D17" s="16">
        <f>D6+D12</f>
        <v>18381.553249960001</v>
      </c>
      <c r="E17" s="17">
        <f t="shared" si="1"/>
        <v>0.29197460078061882</v>
      </c>
      <c r="F17" s="16">
        <f>F6+F12</f>
        <v>9222.7098861399991</v>
      </c>
      <c r="G17" s="83">
        <f t="shared" si="2"/>
        <v>0.14649453180062746</v>
      </c>
      <c r="H17" s="82">
        <f>+H12+H6</f>
        <v>18381553249.959999</v>
      </c>
      <c r="I17" s="55">
        <f>+I6+I12</f>
        <v>18380.983249960002</v>
      </c>
      <c r="J17" s="58">
        <f>+J6+J12</f>
        <v>9222709886.1399994</v>
      </c>
      <c r="K17" s="55">
        <f>+K6+K12</f>
        <v>9222.1398861399994</v>
      </c>
    </row>
    <row r="18" spans="1:11" s="3" customFormat="1" ht="16.5" thickBot="1" x14ac:dyDescent="0.25">
      <c r="A18" s="84"/>
      <c r="B18" s="85"/>
      <c r="C18" s="86"/>
      <c r="D18" s="86"/>
      <c r="E18" s="87"/>
      <c r="F18" s="86"/>
      <c r="G18" s="88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9"/>
    </row>
    <row r="21" spans="1:11" ht="18" customHeight="1" x14ac:dyDescent="0.2">
      <c r="D21" s="28"/>
      <c r="E21" s="26"/>
      <c r="F21" s="28"/>
      <c r="G21" s="26"/>
      <c r="I21" s="59"/>
    </row>
    <row r="22" spans="1:11" ht="18" customHeight="1" x14ac:dyDescent="0.2">
      <c r="C22" s="23"/>
      <c r="D22" s="28"/>
      <c r="E22" s="26"/>
      <c r="F22" s="28"/>
      <c r="G22" s="26"/>
      <c r="I22" s="59"/>
    </row>
    <row r="23" spans="1:11" ht="18" customHeight="1" x14ac:dyDescent="0.2">
      <c r="D23" s="28"/>
      <c r="F23" s="28"/>
      <c r="I23" s="59"/>
    </row>
    <row r="24" spans="1:11" ht="18" customHeight="1" x14ac:dyDescent="0.2">
      <c r="D24" s="28"/>
      <c r="E24" s="26"/>
      <c r="F24" s="28"/>
      <c r="G24" s="26"/>
      <c r="I24" s="59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7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03" t="s">
        <v>42</v>
      </c>
      <c r="B3" s="104"/>
      <c r="C3" s="104"/>
      <c r="D3" s="104"/>
      <c r="E3" s="104"/>
      <c r="F3" s="104"/>
      <c r="G3" s="105"/>
      <c r="J3" s="47" t="s">
        <v>39</v>
      </c>
      <c r="K3" s="47"/>
    </row>
    <row r="4" spans="1:13" ht="15.75" x14ac:dyDescent="0.25">
      <c r="A4" s="65" t="s">
        <v>0</v>
      </c>
      <c r="B4" s="66"/>
      <c r="C4" s="67"/>
      <c r="D4" s="66"/>
      <c r="E4" s="66"/>
      <c r="F4" s="66"/>
      <c r="G4" s="68"/>
      <c r="H4" s="108" t="s">
        <v>36</v>
      </c>
      <c r="I4" s="108"/>
    </row>
    <row r="5" spans="1:13" s="20" customFormat="1" ht="63" customHeight="1" thickBot="1" x14ac:dyDescent="0.25">
      <c r="A5" s="6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70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71" t="s">
        <v>4</v>
      </c>
      <c r="B6" s="9" t="s">
        <v>5</v>
      </c>
      <c r="C6" s="11">
        <f>SUM(C7:C11)</f>
        <v>28855</v>
      </c>
      <c r="D6" s="11">
        <f>SUM(D7:D11)</f>
        <v>13811.92073403</v>
      </c>
      <c r="E6" s="12">
        <f>IF(C6=0,"",D6/C6)</f>
        <v>0.47866646106498006</v>
      </c>
      <c r="F6" s="11">
        <f>SUM(F7:F11)</f>
        <v>7861.2660555999992</v>
      </c>
      <c r="G6" s="72">
        <f>IF(C6=0,"",F6/C6)</f>
        <v>0.27244034155605612</v>
      </c>
      <c r="H6" s="60">
        <f>D6/$D$17</f>
        <v>0.75140117628851932</v>
      </c>
      <c r="I6" s="45">
        <f>F6/$F$17</f>
        <v>0.85238136650205221</v>
      </c>
      <c r="J6" s="51">
        <f>SUM(J7:J11)</f>
        <v>13621.235722000001</v>
      </c>
      <c r="K6" s="52">
        <f>SUM(K7:K11)</f>
        <v>7006.7663629999997</v>
      </c>
      <c r="L6" s="93">
        <f>D6-J6</f>
        <v>190.68501202999869</v>
      </c>
      <c r="M6" s="94">
        <f t="shared" ref="M6:M11" si="0">F6-K6</f>
        <v>854.49969259999943</v>
      </c>
    </row>
    <row r="7" spans="1:13" ht="30" customHeight="1" x14ac:dyDescent="0.2">
      <c r="A7" s="73" t="s">
        <v>17</v>
      </c>
      <c r="B7" s="10" t="s">
        <v>6</v>
      </c>
      <c r="C7" s="13">
        <v>9476</v>
      </c>
      <c r="D7" s="13">
        <f>'30 junio'!D7</f>
        <v>4134.8085090000004</v>
      </c>
      <c r="E7" s="14">
        <f>IF(C7=0,"",D7/C7)</f>
        <v>0.43634534708737871</v>
      </c>
      <c r="F7" s="13">
        <f>'30 junio'!F7</f>
        <v>4134.2908100000004</v>
      </c>
      <c r="G7" s="74">
        <f>IF(C7=0,"",F7/C7)</f>
        <v>0.43629071443647111</v>
      </c>
      <c r="H7" s="61">
        <f>D7/$D$6</f>
        <v>0.29936520695580032</v>
      </c>
      <c r="I7" s="48">
        <f>F7/$F$6</f>
        <v>0.52590648640557391</v>
      </c>
      <c r="J7" s="95">
        <v>3923.2690859999998</v>
      </c>
      <c r="K7" s="95">
        <v>3923.2690859999998</v>
      </c>
      <c r="L7" s="96">
        <f t="shared" ref="L7:L12" si="1">D7-J7</f>
        <v>211.53942300000062</v>
      </c>
      <c r="M7" s="96">
        <f t="shared" si="0"/>
        <v>211.02172400000063</v>
      </c>
    </row>
    <row r="8" spans="1:13" ht="30" customHeight="1" x14ac:dyDescent="0.2">
      <c r="A8" s="73" t="s">
        <v>18</v>
      </c>
      <c r="B8" s="10" t="s">
        <v>19</v>
      </c>
      <c r="C8" s="13">
        <v>3900</v>
      </c>
      <c r="D8" s="13">
        <f>'30 junio'!D8</f>
        <v>2849.4300720300002</v>
      </c>
      <c r="E8" s="14">
        <f>IF(C8=0,"",D8/C8)</f>
        <v>0.73062309539230774</v>
      </c>
      <c r="F8" s="13">
        <f>'30 junio'!F8</f>
        <v>1281.8659883299999</v>
      </c>
      <c r="G8" s="74">
        <f>IF(C8=0,"",F8/C8)</f>
        <v>0.32868358675128201</v>
      </c>
      <c r="H8" s="62">
        <f>D8/$D$6</f>
        <v>0.20630223173881496</v>
      </c>
      <c r="I8" s="49">
        <f>F8/$F$6</f>
        <v>0.16306101069011122</v>
      </c>
      <c r="J8" s="95">
        <v>3064.2190000000001</v>
      </c>
      <c r="K8" s="95">
        <v>1371.7496410000001</v>
      </c>
      <c r="L8" s="97">
        <f>D8-J8</f>
        <v>-214.7889279699998</v>
      </c>
      <c r="M8" s="97">
        <f>F8-K8</f>
        <v>-89.883652670000174</v>
      </c>
    </row>
    <row r="9" spans="1:13" ht="30" customHeight="1" x14ac:dyDescent="0.2">
      <c r="A9" s="73" t="s">
        <v>22</v>
      </c>
      <c r="B9" s="10" t="s">
        <v>7</v>
      </c>
      <c r="C9" s="13">
        <v>15300</v>
      </c>
      <c r="D9" s="13">
        <f>'30 junio'!D9</f>
        <v>6809.7237960000002</v>
      </c>
      <c r="E9" s="14">
        <f>IF(C9=0,"",D9/($C$9+$C$10))</f>
        <v>0.44224729159631121</v>
      </c>
      <c r="F9" s="13">
        <f>'30 junio'!F9</f>
        <v>2434.54330927</v>
      </c>
      <c r="G9" s="74">
        <f>IF(C9=0,"",F9/($C$9+$C$10))</f>
        <v>0.15810776135017535</v>
      </c>
      <c r="H9" s="62">
        <f>D9/$D$6</f>
        <v>0.49303235423456415</v>
      </c>
      <c r="I9" s="49">
        <f>F9/$F$6</f>
        <v>0.30968845120510136</v>
      </c>
      <c r="J9" s="95">
        <v>6611.55</v>
      </c>
      <c r="K9" s="95">
        <v>1689.55</v>
      </c>
      <c r="L9" s="96">
        <f>D9-J9</f>
        <v>198.17379600000004</v>
      </c>
      <c r="M9" s="96">
        <f t="shared" si="0"/>
        <v>744.99330927000005</v>
      </c>
    </row>
    <row r="10" spans="1:13" ht="30" customHeight="1" x14ac:dyDescent="0.2">
      <c r="A10" s="73" t="s">
        <v>24</v>
      </c>
      <c r="B10" s="10" t="s">
        <v>23</v>
      </c>
      <c r="C10" s="13">
        <v>98</v>
      </c>
      <c r="D10" s="13">
        <f>'30 junio'!D10</f>
        <v>17.388356999999999</v>
      </c>
      <c r="E10" s="14">
        <f>IF(C10=0,"",D10/($C$9+$C$10))</f>
        <v>1.1292607481491101E-3</v>
      </c>
      <c r="F10" s="13">
        <f>'30 junio'!F10</f>
        <v>9.9959480000000003</v>
      </c>
      <c r="G10" s="74">
        <f>IF(C10=0,"",F10/($C$9+$C$10))</f>
        <v>6.4917184049876611E-4</v>
      </c>
      <c r="H10" s="62">
        <f>D10/$D$6</f>
        <v>1.2589383717760794E-3</v>
      </c>
      <c r="I10" s="49">
        <f>F10/$F$6</f>
        <v>1.271544294430711E-3</v>
      </c>
      <c r="J10" s="95">
        <v>16.497636</v>
      </c>
      <c r="K10" s="95">
        <v>16.497636</v>
      </c>
      <c r="L10" s="96">
        <f t="shared" si="1"/>
        <v>0.89072099999999921</v>
      </c>
      <c r="M10" s="97">
        <f t="shared" si="0"/>
        <v>-6.5016879999999997</v>
      </c>
    </row>
    <row r="11" spans="1:13" ht="30" customHeight="1" thickBot="1" x14ac:dyDescent="0.25">
      <c r="A11" s="73" t="s">
        <v>20</v>
      </c>
      <c r="B11" s="10" t="s">
        <v>21</v>
      </c>
      <c r="C11" s="13">
        <v>81</v>
      </c>
      <c r="D11" s="13">
        <v>0.56999999999999995</v>
      </c>
      <c r="E11" s="14">
        <f>IF(C11=0,"",D11/(C11))</f>
        <v>7.0370370370370361E-3</v>
      </c>
      <c r="F11" s="13">
        <f>'30 junio'!F11</f>
        <v>0.56999999999999995</v>
      </c>
      <c r="G11" s="74">
        <f>IF(C11=0,"",F11/(C11))</f>
        <v>7.0370370370370361E-3</v>
      </c>
      <c r="H11" s="63">
        <f>D11/$D$6</f>
        <v>4.1268699044559826E-5</v>
      </c>
      <c r="I11" s="53">
        <f>F11/$F$6</f>
        <v>7.250740478296858E-5</v>
      </c>
      <c r="J11" s="95">
        <v>5.7</v>
      </c>
      <c r="K11" s="95">
        <v>5.7</v>
      </c>
      <c r="L11" s="97">
        <f t="shared" si="1"/>
        <v>-5.13</v>
      </c>
      <c r="M11" s="97">
        <f t="shared" si="0"/>
        <v>-5.13</v>
      </c>
    </row>
    <row r="12" spans="1:13" ht="30" customHeight="1" thickBot="1" x14ac:dyDescent="0.25">
      <c r="A12" s="71" t="s">
        <v>8</v>
      </c>
      <c r="B12" s="9" t="s">
        <v>9</v>
      </c>
      <c r="C12" s="15">
        <f>SUM(C13:C16)</f>
        <v>34101.000970000001</v>
      </c>
      <c r="D12" s="15">
        <f>SUM(D13:D16)</f>
        <v>4569.6325159299995</v>
      </c>
      <c r="E12" s="12">
        <f t="shared" ref="E12:E17" si="2">IF(C12=0,"",D12/C12)</f>
        <v>0.13400288513378494</v>
      </c>
      <c r="F12" s="15">
        <f>SUM(F13:F16)</f>
        <v>1361.4438305399999</v>
      </c>
      <c r="G12" s="72">
        <f t="shared" ref="G12:G17" si="3">IF(C12=0,"",F12/C12)</f>
        <v>3.9923867095212714E-2</v>
      </c>
      <c r="H12" s="60">
        <f>D12/$D$17</f>
        <v>0.24859882371148059</v>
      </c>
      <c r="I12" s="92">
        <f>F12/$F$17</f>
        <v>0.14761863349794774</v>
      </c>
      <c r="J12" s="98">
        <f>SUM(J13:J16)</f>
        <v>4182.7614210000002</v>
      </c>
      <c r="K12" s="98">
        <f>SUM(K13:K16)</f>
        <v>1468.4459879999999</v>
      </c>
      <c r="L12" s="99">
        <f t="shared" si="1"/>
        <v>386.87109492999934</v>
      </c>
      <c r="M12" s="99">
        <f t="shared" ref="M12:M16" si="4">F12-K12</f>
        <v>-107.00215746000003</v>
      </c>
    </row>
    <row r="13" spans="1:13" s="2" customFormat="1" ht="45.75" customHeight="1" x14ac:dyDescent="0.2">
      <c r="A13" s="73" t="s">
        <v>26</v>
      </c>
      <c r="B13" s="10" t="s">
        <v>25</v>
      </c>
      <c r="C13" s="13">
        <f>'30 junio'!C13</f>
        <v>1937.635773</v>
      </c>
      <c r="D13" s="13">
        <f>'30 junio'!D13</f>
        <v>0</v>
      </c>
      <c r="E13" s="14">
        <f t="shared" si="2"/>
        <v>0</v>
      </c>
      <c r="F13" s="13">
        <f>'30 junio'!F13</f>
        <v>0</v>
      </c>
      <c r="G13" s="74">
        <f t="shared" si="3"/>
        <v>0</v>
      </c>
      <c r="H13" s="61">
        <f>D13/$D$12</f>
        <v>0</v>
      </c>
      <c r="I13" s="48">
        <f>F13/$F$12</f>
        <v>0</v>
      </c>
      <c r="J13" s="95"/>
      <c r="K13" s="95"/>
      <c r="L13" s="96">
        <f>D13-J13</f>
        <v>0</v>
      </c>
      <c r="M13" s="96">
        <f t="shared" si="4"/>
        <v>0</v>
      </c>
    </row>
    <row r="14" spans="1:13" ht="45.75" customHeight="1" x14ac:dyDescent="0.2">
      <c r="A14" s="73" t="s">
        <v>27</v>
      </c>
      <c r="B14" s="10" t="s">
        <v>35</v>
      </c>
      <c r="C14" s="13">
        <f>'30 junio'!C14</f>
        <v>31109</v>
      </c>
      <c r="D14" s="13">
        <f>'30 junio'!D14</f>
        <v>4145.2325159299999</v>
      </c>
      <c r="E14" s="14">
        <f t="shared" si="2"/>
        <v>0.13324865845671671</v>
      </c>
      <c r="F14" s="13">
        <f>'30 junio'!F14</f>
        <v>1178.7438305399999</v>
      </c>
      <c r="G14" s="74">
        <f t="shared" si="3"/>
        <v>3.789076571217332E-2</v>
      </c>
      <c r="H14" s="62">
        <f>D14/$D$12</f>
        <v>0.90712601100405399</v>
      </c>
      <c r="I14" s="49">
        <f>F14/$F$12</f>
        <v>0.86580423231450221</v>
      </c>
      <c r="J14" s="100">
        <v>3732.7614210000002</v>
      </c>
      <c r="K14" s="95">
        <v>1243.4459879999999</v>
      </c>
      <c r="L14" s="96">
        <f>D14-J14</f>
        <v>412.47109492999971</v>
      </c>
      <c r="M14" s="97">
        <f t="shared" si="4"/>
        <v>-64.70215746000008</v>
      </c>
    </row>
    <row r="15" spans="1:13" s="2" customFormat="1" ht="45.75" customHeight="1" x14ac:dyDescent="0.2">
      <c r="A15" s="73" t="s">
        <v>29</v>
      </c>
      <c r="B15" s="10" t="s">
        <v>30</v>
      </c>
      <c r="C15" s="13">
        <f>'30 junio'!C15</f>
        <v>150</v>
      </c>
      <c r="D15" s="13">
        <f>'30 junio'!D15</f>
        <v>89.2</v>
      </c>
      <c r="E15" s="14">
        <f t="shared" si="2"/>
        <v>0.59466666666666668</v>
      </c>
      <c r="F15" s="13">
        <f>'30 junio'!F15</f>
        <v>42.8</v>
      </c>
      <c r="G15" s="74">
        <f t="shared" si="3"/>
        <v>0.28533333333333333</v>
      </c>
      <c r="H15" s="62">
        <f>D15/$D$12</f>
        <v>1.9520169223464626E-2</v>
      </c>
      <c r="I15" s="49">
        <f>F15/$F$12</f>
        <v>3.1437213229005494E-2</v>
      </c>
      <c r="J15" s="100">
        <v>109.2</v>
      </c>
      <c r="K15" s="100">
        <v>49.2</v>
      </c>
      <c r="L15" s="97">
        <f>D15-J15</f>
        <v>-20</v>
      </c>
      <c r="M15" s="97">
        <f t="shared" si="4"/>
        <v>-6.4000000000000057</v>
      </c>
    </row>
    <row r="16" spans="1:13" s="2" customFormat="1" ht="45.75" customHeight="1" thickBot="1" x14ac:dyDescent="0.25">
      <c r="A16" s="73" t="s">
        <v>40</v>
      </c>
      <c r="B16" s="10" t="s">
        <v>41</v>
      </c>
      <c r="C16" s="13">
        <f>'30 junio'!C16</f>
        <v>904.36519699999997</v>
      </c>
      <c r="D16" s="13">
        <f>'30 junio'!D16</f>
        <v>335.2</v>
      </c>
      <c r="E16" s="14">
        <f t="shared" si="2"/>
        <v>0.37064672668954995</v>
      </c>
      <c r="F16" s="13">
        <f>'30 junio'!F16</f>
        <v>139.9</v>
      </c>
      <c r="G16" s="74">
        <f t="shared" si="3"/>
        <v>0.15469414398528653</v>
      </c>
      <c r="H16" s="64">
        <f>D16/$D$12</f>
        <v>7.3353819772481413E-2</v>
      </c>
      <c r="I16" s="50">
        <f>F16/$F$12</f>
        <v>0.10275855445649226</v>
      </c>
      <c r="J16" s="100">
        <v>340.8</v>
      </c>
      <c r="K16" s="100">
        <v>175.8</v>
      </c>
      <c r="L16" s="97">
        <f>D16-J16</f>
        <v>-5.6000000000000227</v>
      </c>
      <c r="M16" s="97">
        <f t="shared" si="4"/>
        <v>-35.900000000000006</v>
      </c>
    </row>
    <row r="17" spans="1:14" s="3" customFormat="1" ht="33" customHeight="1" thickBot="1" x14ac:dyDescent="0.3">
      <c r="A17" s="106" t="s">
        <v>10</v>
      </c>
      <c r="B17" s="107"/>
      <c r="C17" s="75">
        <f>C6+C12</f>
        <v>62956.000970000001</v>
      </c>
      <c r="D17" s="75">
        <f>D6+D12</f>
        <v>18381.553249960001</v>
      </c>
      <c r="E17" s="76">
        <f t="shared" si="2"/>
        <v>0.29197460078061882</v>
      </c>
      <c r="F17" s="75">
        <f>F6+F12</f>
        <v>9222.7098861399991</v>
      </c>
      <c r="G17" s="77">
        <f t="shared" si="3"/>
        <v>0.14649453180062746</v>
      </c>
      <c r="J17" s="33">
        <f>J6+J12</f>
        <v>17803.997143000001</v>
      </c>
      <c r="K17" s="33">
        <f>K6+K12</f>
        <v>8475.2123510000001</v>
      </c>
      <c r="L17" s="54">
        <f>D17-J17</f>
        <v>577.55610696000076</v>
      </c>
      <c r="M17" s="54">
        <f>F17-K17</f>
        <v>747.49753513999894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90"/>
      <c r="E19" s="29"/>
      <c r="F19" s="9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9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 junio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2020-11-05T21:17:58Z</dcterms:modified>
</cp:coreProperties>
</file>