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JULIO 2020\"/>
    </mc:Choice>
  </mc:AlternateContent>
  <bookViews>
    <workbookView xWindow="-120" yWindow="-120" windowWidth="29040" windowHeight="16440"/>
  </bookViews>
  <sheets>
    <sheet name="31 JULIO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24" l="1"/>
  <c r="I10" i="24"/>
  <c r="H14" i="24"/>
  <c r="E11" i="24"/>
  <c r="L11" i="24" l="1"/>
  <c r="L7" i="24"/>
  <c r="D10" i="24" l="1"/>
  <c r="E10" i="24" s="1"/>
  <c r="J6" i="24" l="1"/>
  <c r="G16" i="22"/>
  <c r="G15" i="22"/>
  <c r="G14" i="22"/>
  <c r="G13" i="22"/>
  <c r="E16" i="22"/>
  <c r="E15" i="22"/>
  <c r="E14" i="22"/>
  <c r="E13" i="22"/>
  <c r="G11" i="22"/>
  <c r="E11" i="22"/>
  <c r="F6" i="22"/>
  <c r="D6" i="22"/>
  <c r="E6" i="22" s="1"/>
  <c r="D12" i="22" l="1"/>
  <c r="C6" i="24" l="1"/>
  <c r="D7" i="24" l="1"/>
  <c r="D15" i="24" l="1"/>
  <c r="D14" i="24"/>
  <c r="D16" i="24"/>
  <c r="H12" i="22" l="1"/>
  <c r="J6" i="22"/>
  <c r="H6" i="22"/>
  <c r="H17" i="22" l="1"/>
  <c r="K12" i="24"/>
  <c r="D9" i="24" l="1"/>
  <c r="L9" i="24" s="1"/>
  <c r="K11" i="22" l="1"/>
  <c r="E9" i="22"/>
  <c r="E10" i="22"/>
  <c r="I11" i="22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17" i="22" l="1"/>
  <c r="G10" i="22"/>
  <c r="G9" i="22"/>
  <c r="F14" i="24" l="1"/>
  <c r="M14" i="24" s="1"/>
  <c r="F16" i="24"/>
  <c r="M16" i="24" s="1"/>
  <c r="F13" i="24"/>
  <c r="F8" i="24"/>
  <c r="M8" i="24" s="1"/>
  <c r="F9" i="24"/>
  <c r="M9" i="24" s="1"/>
  <c r="F10" i="24"/>
  <c r="G10" i="24" s="1"/>
  <c r="F11" i="24"/>
  <c r="G11" i="24" s="1"/>
  <c r="F7" i="24"/>
  <c r="C14" i="24"/>
  <c r="E14" i="24" s="1"/>
  <c r="C15" i="24"/>
  <c r="E15" i="24" s="1"/>
  <c r="C16" i="24"/>
  <c r="E16" i="24" s="1"/>
  <c r="C13" i="24"/>
  <c r="L14" i="24"/>
  <c r="L15" i="24"/>
  <c r="D13" i="24"/>
  <c r="D8" i="24"/>
  <c r="L8" i="24" s="1"/>
  <c r="E13" i="24" l="1"/>
  <c r="D6" i="24"/>
  <c r="F12" i="24"/>
  <c r="M12" i="24" s="1"/>
  <c r="M13" i="24"/>
  <c r="D12" i="24"/>
  <c r="M7" i="24"/>
  <c r="F6" i="24"/>
  <c r="G16" i="24"/>
  <c r="G15" i="24"/>
  <c r="G14" i="24"/>
  <c r="C12" i="24"/>
  <c r="G13" i="24"/>
  <c r="E9" i="24"/>
  <c r="G9" i="24"/>
  <c r="G8" i="24"/>
  <c r="E8" i="24"/>
  <c r="G7" i="24"/>
  <c r="E7" i="24"/>
  <c r="M10" i="24"/>
  <c r="L16" i="24"/>
  <c r="L10" i="24"/>
  <c r="M6" i="24" l="1"/>
  <c r="G6" i="24"/>
  <c r="L6" i="24"/>
  <c r="H7" i="24"/>
  <c r="I13" i="24"/>
  <c r="F17" i="24"/>
  <c r="M17" i="24" s="1"/>
  <c r="G12" i="24"/>
  <c r="E12" i="24"/>
  <c r="D17" i="24"/>
  <c r="H10" i="24"/>
  <c r="H16" i="24"/>
  <c r="H15" i="24"/>
  <c r="H12" i="24" l="1"/>
  <c r="H6" i="24"/>
  <c r="M11" i="24"/>
  <c r="J12" i="24" l="1"/>
  <c r="J17" i="24" l="1"/>
  <c r="L17" i="24" s="1"/>
  <c r="L12" i="24"/>
  <c r="L13" i="24"/>
  <c r="H8" i="24" l="1"/>
  <c r="H9" i="24"/>
  <c r="I16" i="24"/>
  <c r="C12" i="22"/>
  <c r="E12" i="22" s="1"/>
  <c r="E8" i="22"/>
  <c r="C6" i="22"/>
  <c r="C17" i="22" s="1"/>
  <c r="G17" i="22" s="1"/>
  <c r="G8" i="22"/>
  <c r="G7" i="22"/>
  <c r="G12" i="22" l="1"/>
  <c r="E17" i="22"/>
  <c r="E6" i="24"/>
  <c r="C17" i="24"/>
  <c r="G17" i="24" s="1"/>
  <c r="I9" i="24"/>
  <c r="I15" i="24"/>
  <c r="I11" i="24"/>
  <c r="I7" i="24"/>
  <c r="I14" i="24"/>
  <c r="I8" i="24"/>
  <c r="G6" i="22"/>
  <c r="H13" i="24"/>
  <c r="E17" i="24" l="1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<sst xmlns="http://schemas.openxmlformats.org/spreadsheetml/2006/main" count="78" uniqueCount="44">
  <si>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</si>
  <si>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</si>
  <si>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</si>
  <si>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</si>
  <si>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</si>
  <si>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</si>
  <si>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</si>
  <si>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</si>
  <si>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</si>
  <si>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</si>
  <si>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</si>
  <si>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</si>
  <si>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</si>
  <si>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</si>
  <si>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</si>
  <si>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</si>
  <si>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</si>
  <si>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</si>
  <si>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</si>
  <si>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</si>
  <si>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</si>
  <si>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</si>
  <si>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</si>
  <si>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</si>
  <si>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</si>
  <si>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</si>
  <si>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</si>
  <si>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</si>
  <si>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</si>
  <si>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</si>
  <si>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</si>
  <si>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</si>
  <si>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</si>
  <si>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</si>
  <si>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</si>
  <si>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</si>
  <si>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</si>
  <si>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</si>
  <si>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</si>
  <si>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</si>
  <si>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</si>
  <si>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</si>
  <si>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INFORMACIÓN PRESUPUESTAL APC-COLOMBIA A 31 DE JULIO DE 2020</t>
  </si>
  <si>
    <t>RP -COMPROMISOS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</si>
</sst>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9" xfId="4" applyNumberFormat="1" applyFont="1" applyFill="1" applyBorder="1"/>
    <xf numFmtId="10" fontId="0" fillId="0" borderId="0" xfId="4" applyNumberFormat="1" applyFont="1" applyFill="1"/>
    <xf numFmtId="10" fontId="0" fillId="5" borderId="10" xfId="4" applyNumberFormat="1" applyFont="1" applyFill="1" applyBorder="1"/>
    <xf numFmtId="10" fontId="0" fillId="5" borderId="2" xfId="4" applyNumberFormat="1" applyFont="1" applyFill="1" applyBorder="1"/>
    <xf numFmtId="10" fontId="0" fillId="5" borderId="11" xfId="4" applyNumberFormat="1" applyFont="1" applyFill="1" applyBorder="1"/>
    <xf numFmtId="166" fontId="12" fillId="0" borderId="15" xfId="5" applyNumberFormat="1" applyFont="1" applyBorder="1"/>
    <xf numFmtId="166" fontId="12" fillId="0" borderId="16" xfId="5" applyNumberFormat="1" applyFont="1" applyBorder="1"/>
    <xf numFmtId="10" fontId="0" fillId="5" borderId="17" xfId="4" applyNumberFormat="1" applyFont="1" applyFill="1" applyBorder="1"/>
    <xf numFmtId="166" fontId="12" fillId="0" borderId="0" xfId="0" applyNumberFormat="1" applyFont="1"/>
    <xf numFmtId="165" fontId="0" fillId="8" borderId="5" xfId="6" applyFont="1" applyFill="1" applyBorder="1"/>
    <xf numFmtId="165" fontId="0" fillId="0" borderId="0" xfId="6" applyFont="1"/>
    <xf numFmtId="10" fontId="12" fillId="6" borderId="19" xfId="4" applyNumberFormat="1" applyFont="1" applyFill="1" applyBorder="1"/>
    <xf numFmtId="10" fontId="0" fillId="6" borderId="12" xfId="4" applyNumberFormat="1" applyFont="1" applyFill="1" applyBorder="1"/>
    <xf numFmtId="10" fontId="0" fillId="6" borderId="13" xfId="4" applyNumberFormat="1" applyFont="1" applyFill="1" applyBorder="1"/>
    <xf numFmtId="10" fontId="0" fillId="6" borderId="18" xfId="4" applyNumberFormat="1" applyFont="1" applyFill="1" applyBorder="1"/>
    <xf numFmtId="10" fontId="0" fillId="6" borderId="14" xfId="4" applyNumberFormat="1" applyFont="1" applyFill="1" applyBorder="1"/>
    <xf numFmtId="0" fontId="7" fillId="0" borderId="23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4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25" xfId="0" applyNumberFormat="1" applyFont="1" applyFill="1" applyBorder="1" applyAlignment="1">
      <alignment horizontal="center" vertical="center" wrapText="1" readingOrder="1"/>
    </xf>
    <xf numFmtId="10" fontId="5" fillId="4" borderId="25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right" vertical="center" wrapText="1"/>
    </xf>
    <xf numFmtId="167" fontId="1" fillId="0" borderId="27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28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0" borderId="0" xfId="5" applyFont="1" applyFill="1" applyBorder="1" applyAlignment="1">
      <alignment horizontal="center" vertical="center" wrapText="1"/>
    </xf>
    <xf numFmtId="10" fontId="0" fillId="0" borderId="0" xfId="4" applyNumberFormat="1" applyFont="1"/>
    <xf numFmtId="10" fontId="12" fillId="5" borderId="29" xfId="4" applyNumberFormat="1" applyFont="1" applyFill="1" applyBorder="1"/>
    <xf numFmtId="166" fontId="12" fillId="0" borderId="15" xfId="0" applyNumberFormat="1" applyFont="1" applyBorder="1"/>
    <xf numFmtId="166" fontId="12" fillId="0" borderId="16" xfId="0" applyNumberFormat="1" applyFont="1" applyBorder="1"/>
    <xf numFmtId="166" fontId="13" fillId="3" borderId="1" xfId="5" applyNumberFormat="1" applyFont="1" applyFill="1" applyBorder="1"/>
    <xf numFmtId="166" fontId="0" fillId="0" borderId="1" xfId="0" applyNumberFormat="1" applyFont="1" applyBorder="1"/>
    <xf numFmtId="166" fontId="13" fillId="0" borderId="1" xfId="0" applyNumberFormat="1" applyFont="1" applyBorder="1"/>
    <xf numFmtId="166" fontId="12" fillId="0" borderId="1" xfId="5" applyNumberFormat="1" applyFont="1" applyBorder="1"/>
    <xf numFmtId="166" fontId="12" fillId="0" borderId="1" xfId="0" applyNumberFormat="1" applyFont="1" applyBorder="1"/>
    <xf numFmtId="3" fontId="13" fillId="3" borderId="1" xfId="5" applyNumberFormat="1" applyFont="1" applyFill="1" applyBorder="1"/>
    <xf numFmtId="0" fontId="13" fillId="0" borderId="0" xfId="0" applyFont="1"/>
    <xf numFmtId="0" fontId="9" fillId="0" borderId="20" xfId="0" applyFont="1" applyBorder="1"/>
    <xf numFmtId="0" fontId="9" fillId="0" borderId="22" xfId="0" applyFont="1" applyBorder="1"/>
    <xf numFmtId="166" fontId="0" fillId="8" borderId="23" xfId="0" applyNumberFormat="1" applyFont="1" applyFill="1" applyBorder="1"/>
    <xf numFmtId="166" fontId="0" fillId="8" borderId="24" xfId="0" applyNumberFormat="1" applyFont="1" applyFill="1" applyBorder="1"/>
    <xf numFmtId="166" fontId="0" fillId="0" borderId="3" xfId="0" applyNumberFormat="1" applyFont="1" applyFill="1" applyBorder="1" applyAlignment="1">
      <alignment horizontal="center" vertical="center" wrapText="1" readingOrder="1"/>
    </xf>
    <xf numFmtId="164" fontId="3" fillId="9" borderId="5" xfId="5" applyFont="1" applyFill="1" applyBorder="1"/>
    <xf numFmtId="164" fontId="0" fillId="0" borderId="5" xfId="5" applyFont="1" applyBorder="1"/>
    <xf numFmtId="164" fontId="0" fillId="0" borderId="5" xfId="5" applyFont="1" applyFill="1" applyBorder="1"/>
    <xf numFmtId="170" fontId="0" fillId="0" borderId="20" xfId="5" applyNumberFormat="1" applyFont="1" applyBorder="1"/>
    <xf numFmtId="170" fontId="0" fillId="8" borderId="23" xfId="5" applyNumberFormat="1" applyFont="1" applyFill="1" applyBorder="1"/>
    <xf numFmtId="170" fontId="0" fillId="8" borderId="24" xfId="5" applyNumberFormat="1" applyFont="1" applyFill="1" applyBorder="1"/>
    <xf numFmtId="164" fontId="12" fillId="8" borderId="7" xfId="5" applyFont="1" applyFill="1" applyBorder="1"/>
    <xf numFmtId="166" fontId="12" fillId="8" borderId="28" xfId="0" applyNumberFormat="1" applyFont="1" applyFill="1" applyBorder="1"/>
    <xf numFmtId="170" fontId="12" fillId="8" borderId="7" xfId="5" applyNumberFormat="1" applyFont="1" applyFill="1" applyBorder="1"/>
    <xf numFmtId="0" fontId="14" fillId="3" borderId="0" xfId="0" applyFont="1" applyFill="1"/>
    <xf numFmtId="0" fontId="14" fillId="0" borderId="0" xfId="0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H1" sqref="H1:K1048576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6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0" t="s">
        <v>42</v>
      </c>
      <c r="B3" s="111"/>
      <c r="C3" s="111"/>
      <c r="D3" s="111"/>
      <c r="E3" s="111"/>
      <c r="F3" s="111"/>
      <c r="G3" s="112"/>
      <c r="H3" s="91" t="s">
        <v>37</v>
      </c>
      <c r="I3" s="91" t="s">
        <v>37</v>
      </c>
      <c r="J3" s="91" t="s">
        <v>37</v>
      </c>
      <c r="K3" s="91" t="s">
        <v>37</v>
      </c>
    </row>
    <row r="4" spans="1:12" ht="16.5" thickBot="1" x14ac:dyDescent="0.3">
      <c r="A4" s="61" t="s">
        <v>0</v>
      </c>
      <c r="B4" s="62"/>
      <c r="C4" s="63"/>
      <c r="D4" s="62"/>
      <c r="E4" s="62"/>
      <c r="F4" s="62"/>
      <c r="G4" s="64"/>
    </row>
    <row r="5" spans="1:12" s="20" customFormat="1" ht="63" customHeight="1" x14ac:dyDescent="0.2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92" t="s">
        <v>43</v>
      </c>
      <c r="I5" s="93">
        <v>1</v>
      </c>
      <c r="J5" s="100" t="s">
        <v>38</v>
      </c>
      <c r="K5" s="93">
        <v>2</v>
      </c>
    </row>
    <row r="6" spans="1:12" ht="30" customHeight="1" thickBot="1" x14ac:dyDescent="0.25">
      <c r="A6" s="67" t="s">
        <v>4</v>
      </c>
      <c r="B6" s="9" t="s">
        <v>5</v>
      </c>
      <c r="C6" s="11">
        <f>SUM(C7:C11)</f>
        <v>28855</v>
      </c>
      <c r="D6" s="11">
        <f>SUM(D7:D11)</f>
        <v>15216.55699003</v>
      </c>
      <c r="E6" s="12">
        <f>IF(C6=0,"",D6/C6)</f>
        <v>0.52734558967354006</v>
      </c>
      <c r="F6" s="11">
        <f>SUM(F7:F11)</f>
        <v>9601.6031168999998</v>
      </c>
      <c r="G6" s="68">
        <f>IF(C6=0,"",F6/C6)</f>
        <v>0.33275353030324034</v>
      </c>
      <c r="H6" s="94">
        <f>SUM(H7:H11)</f>
        <v>15216556990.030001</v>
      </c>
      <c r="I6" s="95">
        <f>SUM(I7:I10)</f>
        <v>15215.98699003</v>
      </c>
      <c r="J6" s="101">
        <f>SUM(J7:J11)</f>
        <v>9601603116.8999996</v>
      </c>
      <c r="K6" s="102">
        <f>SUM(K7:K10)</f>
        <v>9601.0331169000001</v>
      </c>
    </row>
    <row r="7" spans="1:12" ht="30" customHeight="1" x14ac:dyDescent="0.2">
      <c r="A7" s="69" t="s">
        <v>17</v>
      </c>
      <c r="B7" s="10" t="s">
        <v>6</v>
      </c>
      <c r="C7" s="13">
        <v>9476</v>
      </c>
      <c r="D7" s="35">
        <v>5134.6487969999998</v>
      </c>
      <c r="E7" s="14">
        <f>IF(C7=0,"",D7/C7)</f>
        <v>0.54185825211059513</v>
      </c>
      <c r="F7" s="35">
        <v>5134.1308980000003</v>
      </c>
      <c r="G7" s="70">
        <f>IF(C7=0,"",F7/C7)</f>
        <v>0.54180359835373582</v>
      </c>
      <c r="H7" s="96">
        <v>5134648797</v>
      </c>
      <c r="I7" s="42">
        <f>+H7/1000000</f>
        <v>5134.6487969999998</v>
      </c>
      <c r="J7" s="39">
        <v>5134130898</v>
      </c>
      <c r="K7" s="44">
        <f>+J7/1000000</f>
        <v>5134.1308980000003</v>
      </c>
    </row>
    <row r="8" spans="1:12" ht="30" customHeight="1" x14ac:dyDescent="0.2">
      <c r="A8" s="69" t="s">
        <v>18</v>
      </c>
      <c r="B8" s="10" t="s">
        <v>19</v>
      </c>
      <c r="C8" s="13">
        <v>3900</v>
      </c>
      <c r="D8" s="13">
        <v>2905.2315650300002</v>
      </c>
      <c r="E8" s="14">
        <f>IF(C8=0,"",D8/C8)</f>
        <v>0.74493117052051283</v>
      </c>
      <c r="F8" s="13">
        <v>1622.9845896300001</v>
      </c>
      <c r="G8" s="70">
        <f>IF(C8=0,"",F8/C8)</f>
        <v>0.4161498947769231</v>
      </c>
      <c r="H8" s="97">
        <v>2905231565.0300002</v>
      </c>
      <c r="I8" s="43">
        <f>+H8/1000000</f>
        <v>2905.2315650300002</v>
      </c>
      <c r="J8" s="40">
        <v>1622984589.6300001</v>
      </c>
      <c r="K8" s="43">
        <f t="shared" ref="K8:K16" si="0">+J8/1000000</f>
        <v>1622.9845896300001</v>
      </c>
    </row>
    <row r="9" spans="1:12" ht="30" customHeight="1" x14ac:dyDescent="0.2">
      <c r="A9" s="69" t="s">
        <v>22</v>
      </c>
      <c r="B9" s="10" t="s">
        <v>7</v>
      </c>
      <c r="C9" s="13">
        <v>15300</v>
      </c>
      <c r="D9" s="35">
        <v>7157.8737959999999</v>
      </c>
      <c r="E9" s="14">
        <f>IF(C9=0,"",D9/($C$9+$C$10))</f>
        <v>0.46485737082738016</v>
      </c>
      <c r="F9" s="13">
        <v>2833.2144692699999</v>
      </c>
      <c r="G9" s="70">
        <f>IF(C9=0,"",F9/($C$9+$C$10))</f>
        <v>0.18399886149305103</v>
      </c>
      <c r="H9" s="98">
        <v>7157873796</v>
      </c>
      <c r="I9" s="43">
        <f>+H9/1000000</f>
        <v>7157.8737959999999</v>
      </c>
      <c r="J9" s="40">
        <v>2833214469.27</v>
      </c>
      <c r="K9" s="43">
        <f t="shared" si="0"/>
        <v>2833.2144692699999</v>
      </c>
    </row>
    <row r="10" spans="1:12" ht="30" customHeight="1" x14ac:dyDescent="0.2">
      <c r="A10" s="69" t="s">
        <v>24</v>
      </c>
      <c r="B10" s="10" t="s">
        <v>23</v>
      </c>
      <c r="C10" s="13">
        <v>98</v>
      </c>
      <c r="D10" s="13">
        <v>18.232831999999998</v>
      </c>
      <c r="E10" s="14">
        <f>IF(C10=0,"",D10/($C$9+$C$10))</f>
        <v>1.1841039095986492E-3</v>
      </c>
      <c r="F10" s="13">
        <v>10.70316</v>
      </c>
      <c r="G10" s="70">
        <f>IF(C10=0,"",F10/($C$9+$C$10))</f>
        <v>6.9510066242369146E-4</v>
      </c>
      <c r="H10" s="98">
        <v>18232832</v>
      </c>
      <c r="I10" s="43">
        <f>+H10/1000000</f>
        <v>18.232831999999998</v>
      </c>
      <c r="J10" s="40">
        <v>10703160</v>
      </c>
      <c r="K10" s="43">
        <f t="shared" si="0"/>
        <v>10.70316</v>
      </c>
    </row>
    <row r="11" spans="1:12" ht="30" customHeight="1" x14ac:dyDescent="0.2">
      <c r="A11" s="69" t="s">
        <v>20</v>
      </c>
      <c r="B11" s="10" t="s">
        <v>21</v>
      </c>
      <c r="C11" s="13">
        <v>81</v>
      </c>
      <c r="D11" s="35">
        <v>0.56999999999999995</v>
      </c>
      <c r="E11" s="14">
        <f t="shared" ref="E11:E17" si="1">IF(C11=0,"",D11/C11)</f>
        <v>7.0370370370370361E-3</v>
      </c>
      <c r="F11" s="13">
        <v>0.56999999999999995</v>
      </c>
      <c r="G11" s="70">
        <f>IF(C11=0,"",F11/C11)</f>
        <v>7.0370370370370361E-3</v>
      </c>
      <c r="H11" s="98">
        <v>570000</v>
      </c>
      <c r="I11" s="43">
        <f>+H11/1000000</f>
        <v>0.56999999999999995</v>
      </c>
      <c r="J11" s="40">
        <v>570000</v>
      </c>
      <c r="K11" s="43">
        <f t="shared" si="0"/>
        <v>0.56999999999999995</v>
      </c>
    </row>
    <row r="12" spans="1:12" ht="30" customHeight="1" x14ac:dyDescent="0.2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5642.7657798999999</v>
      </c>
      <c r="E12" s="12">
        <f t="shared" si="1"/>
        <v>0.16547214508055538</v>
      </c>
      <c r="F12" s="15">
        <f>SUM(F13:F16)</f>
        <v>1809.0062685400001</v>
      </c>
      <c r="G12" s="68">
        <f t="shared" ref="G12:G17" si="2">IF(C12=0,"",F12/C12)</f>
        <v>5.3048480017682018E-2</v>
      </c>
      <c r="H12" s="54">
        <f>SUM(H13:H16)</f>
        <v>5642765779.8999996</v>
      </c>
      <c r="I12" s="95">
        <f>SUM(I13:I16)</f>
        <v>5642.7657798999999</v>
      </c>
      <c r="J12" s="54">
        <f>SUM(J13:J16)</f>
        <v>1809006268.54</v>
      </c>
      <c r="K12" s="95">
        <f>SUM(K13:K16)</f>
        <v>1809.0062685400001</v>
      </c>
    </row>
    <row r="13" spans="1:12" s="2" customFormat="1" ht="45.75" customHeight="1" x14ac:dyDescent="0.2">
      <c r="A13" s="69" t="s">
        <v>26</v>
      </c>
      <c r="B13" s="10" t="s">
        <v>25</v>
      </c>
      <c r="C13" s="13">
        <v>1937.635773</v>
      </c>
      <c r="D13" s="13">
        <v>253</v>
      </c>
      <c r="E13" s="14">
        <f t="shared" si="1"/>
        <v>0.1305714951826501</v>
      </c>
      <c r="F13" s="13">
        <v>0</v>
      </c>
      <c r="G13" s="70">
        <f t="shared" si="2"/>
        <v>0</v>
      </c>
      <c r="H13" s="98">
        <v>253000000</v>
      </c>
      <c r="I13" s="43">
        <f>+H13/1000000</f>
        <v>253</v>
      </c>
      <c r="J13" s="40"/>
      <c r="K13" s="43">
        <f>+J13/1000000</f>
        <v>0</v>
      </c>
    </row>
    <row r="14" spans="1:12" ht="45.75" customHeight="1" x14ac:dyDescent="0.2">
      <c r="A14" s="69" t="s">
        <v>27</v>
      </c>
      <c r="B14" s="10" t="s">
        <v>28</v>
      </c>
      <c r="C14" s="13">
        <v>31109</v>
      </c>
      <c r="D14" s="13">
        <v>4904.3657798999993</v>
      </c>
      <c r="E14" s="14">
        <f t="shared" si="1"/>
        <v>0.15765102638786202</v>
      </c>
      <c r="F14" s="13">
        <v>1573.5062685400001</v>
      </c>
      <c r="G14" s="70">
        <f t="shared" si="2"/>
        <v>5.0580419445819542E-2</v>
      </c>
      <c r="H14" s="98">
        <v>4904365779.8999996</v>
      </c>
      <c r="I14" s="43">
        <f>+H14/1000000</f>
        <v>4904.3657798999993</v>
      </c>
      <c r="J14" s="40">
        <v>1573506268.54</v>
      </c>
      <c r="K14" s="43">
        <f>+J14/1000000</f>
        <v>1573.5062685400001</v>
      </c>
    </row>
    <row r="15" spans="1:12" s="2" customFormat="1" ht="45.75" customHeight="1" x14ac:dyDescent="0.2">
      <c r="A15" s="69" t="s">
        <v>29</v>
      </c>
      <c r="B15" s="10" t="s">
        <v>30</v>
      </c>
      <c r="C15" s="13">
        <v>150</v>
      </c>
      <c r="D15" s="13">
        <v>125.6</v>
      </c>
      <c r="E15" s="14">
        <f t="shared" si="1"/>
        <v>0.83733333333333326</v>
      </c>
      <c r="F15" s="13">
        <v>59.6</v>
      </c>
      <c r="G15" s="70">
        <f t="shared" si="2"/>
        <v>0.39733333333333332</v>
      </c>
      <c r="H15" s="99">
        <v>125600000</v>
      </c>
      <c r="I15" s="43">
        <f>+H15/1000000</f>
        <v>125.6</v>
      </c>
      <c r="J15" s="41">
        <v>59600000</v>
      </c>
      <c r="K15" s="43">
        <f t="shared" si="0"/>
        <v>59.6</v>
      </c>
      <c r="L15" s="46"/>
    </row>
    <row r="16" spans="1:12" s="2" customFormat="1" ht="45.75" customHeight="1" x14ac:dyDescent="0.2">
      <c r="A16" s="69" t="s">
        <v>40</v>
      </c>
      <c r="B16" s="10" t="s">
        <v>41</v>
      </c>
      <c r="C16" s="13">
        <v>904.36519699999997</v>
      </c>
      <c r="D16" s="13">
        <v>359.8</v>
      </c>
      <c r="E16" s="14">
        <f t="shared" si="1"/>
        <v>0.39784812727595492</v>
      </c>
      <c r="F16" s="13">
        <v>175.9</v>
      </c>
      <c r="G16" s="70">
        <f t="shared" si="2"/>
        <v>0.19450107167270836</v>
      </c>
      <c r="H16" s="99">
        <v>359800000</v>
      </c>
      <c r="I16" s="43">
        <f>+H16/1000000</f>
        <v>359.8</v>
      </c>
      <c r="J16" s="41">
        <v>175900000</v>
      </c>
      <c r="K16" s="43">
        <f t="shared" si="0"/>
        <v>175.9</v>
      </c>
    </row>
    <row r="17" spans="1:11" s="3" customFormat="1" ht="33" customHeight="1" thickBot="1" x14ac:dyDescent="0.25">
      <c r="A17" s="108" t="s">
        <v>10</v>
      </c>
      <c r="B17" s="109"/>
      <c r="C17" s="16">
        <f>C6+C12</f>
        <v>62956.000970000001</v>
      </c>
      <c r="D17" s="16">
        <f>D6+D12</f>
        <v>20859.322769930001</v>
      </c>
      <c r="E17" s="17">
        <f t="shared" si="1"/>
        <v>0.33133176263641578</v>
      </c>
      <c r="F17" s="16">
        <f>F6+F12</f>
        <v>11410.609385440001</v>
      </c>
      <c r="G17" s="74">
        <f t="shared" si="2"/>
        <v>0.18124736656760365</v>
      </c>
      <c r="H17" s="103">
        <f>+H12+H6</f>
        <v>20859322769.93</v>
      </c>
      <c r="I17" s="104">
        <f>+I6+I12</f>
        <v>20858.752769930001</v>
      </c>
      <c r="J17" s="105">
        <f>+J6+J12</f>
        <v>11410609385.439999</v>
      </c>
      <c r="K17" s="104">
        <f>+K6+K12</f>
        <v>11410.039385440001</v>
      </c>
    </row>
    <row r="18" spans="1:11" s="3" customFormat="1" ht="16.5" thickBot="1" x14ac:dyDescent="0.25">
      <c r="A18" s="75"/>
      <c r="B18" s="76"/>
      <c r="C18" s="77"/>
      <c r="D18" s="77"/>
      <c r="E18" s="78"/>
      <c r="F18" s="77"/>
      <c r="G18" s="79"/>
      <c r="H18" s="7"/>
      <c r="I18" s="7"/>
      <c r="J18" s="37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7"/>
    </row>
    <row r="20" spans="1:11" ht="18" customHeight="1" x14ac:dyDescent="0.2">
      <c r="D20" s="28"/>
      <c r="E20" s="26"/>
      <c r="F20" s="28"/>
      <c r="G20" s="26"/>
      <c r="I20" s="55"/>
    </row>
    <row r="21" spans="1:11" ht="18" customHeight="1" x14ac:dyDescent="0.2">
      <c r="D21" s="28"/>
      <c r="E21" s="26"/>
      <c r="F21" s="28"/>
      <c r="G21" s="26"/>
      <c r="I21" s="55"/>
    </row>
    <row r="22" spans="1:11" ht="18" customHeight="1" x14ac:dyDescent="0.2">
      <c r="C22" s="23"/>
      <c r="D22" s="28"/>
      <c r="E22" s="26"/>
      <c r="F22" s="28"/>
      <c r="G22" s="26"/>
      <c r="I22" s="55"/>
    </row>
    <row r="23" spans="1:11" ht="18" customHeight="1" x14ac:dyDescent="0.2">
      <c r="D23" s="28"/>
      <c r="F23" s="28"/>
      <c r="I23" s="55"/>
    </row>
    <row r="24" spans="1:11" ht="18" customHeight="1" x14ac:dyDescent="0.2">
      <c r="D24" s="28"/>
      <c r="E24" s="26"/>
      <c r="F24" s="28"/>
      <c r="G24" s="26"/>
      <c r="I24" s="55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8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3" zoomScale="90" zoomScaleNormal="90" workbookViewId="0">
      <selection activeCell="H3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5" width="20.42578125" style="1" customWidth="1"/>
    <col min="6" max="6" width="22.42578125" style="1" bestFit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0" t="s">
        <v>42</v>
      </c>
      <c r="B3" s="111"/>
      <c r="C3" s="111"/>
      <c r="D3" s="111"/>
      <c r="E3" s="111"/>
      <c r="F3" s="111"/>
      <c r="G3" s="112"/>
      <c r="J3" s="106" t="s">
        <v>39</v>
      </c>
      <c r="K3" s="106"/>
      <c r="L3" s="107"/>
    </row>
    <row r="4" spans="1:13" ht="15.75" x14ac:dyDescent="0.25">
      <c r="A4" s="61" t="s">
        <v>0</v>
      </c>
      <c r="B4" s="62"/>
      <c r="C4" s="63"/>
      <c r="D4" s="62"/>
      <c r="E4" s="62"/>
      <c r="F4" s="62"/>
      <c r="G4" s="64"/>
      <c r="H4" s="115" t="s">
        <v>36</v>
      </c>
      <c r="I4" s="115"/>
    </row>
    <row r="5" spans="1:13" s="20" customFormat="1" ht="63" customHeight="1" thickBot="1" x14ac:dyDescent="0.25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67" t="s">
        <v>4</v>
      </c>
      <c r="B6" s="9" t="s">
        <v>5</v>
      </c>
      <c r="C6" s="11">
        <f>SUM(C7:C11)</f>
        <v>28855</v>
      </c>
      <c r="D6" s="11">
        <f>SUM(D7:D11)</f>
        <v>15216.55699003</v>
      </c>
      <c r="E6" s="12">
        <f>IF(C6=0,"",D6/C6)</f>
        <v>0.52734558967354006</v>
      </c>
      <c r="F6" s="11">
        <f>SUM(F7:F11)</f>
        <v>9601.6031168999998</v>
      </c>
      <c r="G6" s="68">
        <f>IF(C6=0,"",F6/C6)</f>
        <v>0.33275353030324034</v>
      </c>
      <c r="H6" s="56">
        <f>D6/$D$17</f>
        <v>0.72948470848562752</v>
      </c>
      <c r="I6" s="45">
        <f>F6/$F$17</f>
        <v>0.84146278192220803</v>
      </c>
      <c r="J6" s="50">
        <f>SUM(J7:J11)</f>
        <v>14993.824953000003</v>
      </c>
      <c r="K6" s="51">
        <f>SUM(K7:K11)</f>
        <v>8719.9000380000016</v>
      </c>
      <c r="L6" s="83">
        <f>D6-J6</f>
        <v>222.73203702999672</v>
      </c>
      <c r="M6" s="84">
        <f t="shared" ref="M6:M11" si="0">F6-K6</f>
        <v>881.70307889999822</v>
      </c>
    </row>
    <row r="7" spans="1:13" ht="30" customHeight="1" x14ac:dyDescent="0.2">
      <c r="A7" s="69" t="s">
        <v>17</v>
      </c>
      <c r="B7" s="10" t="s">
        <v>6</v>
      </c>
      <c r="C7" s="13">
        <v>9476</v>
      </c>
      <c r="D7" s="13">
        <f>'31 JULIO'!D7</f>
        <v>5134.6487969999998</v>
      </c>
      <c r="E7" s="14">
        <f>IF(C7=0,"",D7/C7)</f>
        <v>0.54185825211059513</v>
      </c>
      <c r="F7" s="13">
        <f>'31 JULIO'!F7</f>
        <v>5134.1308980000003</v>
      </c>
      <c r="G7" s="70">
        <f>IF(C7=0,"",F7/C7)</f>
        <v>0.54180359835373582</v>
      </c>
      <c r="H7" s="57">
        <f>D7/$D$6</f>
        <v>0.33743827860430314</v>
      </c>
      <c r="I7" s="47">
        <f>F7/$F$6</f>
        <v>0.53471600893014415</v>
      </c>
      <c r="J7" s="85">
        <v>4778.4289950000002</v>
      </c>
      <c r="K7" s="85">
        <v>4778.4289950000002</v>
      </c>
      <c r="L7" s="86">
        <f>D7-J7</f>
        <v>356.21980199999962</v>
      </c>
      <c r="M7" s="86">
        <f t="shared" si="0"/>
        <v>355.70190300000013</v>
      </c>
    </row>
    <row r="8" spans="1:13" ht="30" customHeight="1" x14ac:dyDescent="0.2">
      <c r="A8" s="69" t="s">
        <v>18</v>
      </c>
      <c r="B8" s="10" t="s">
        <v>19</v>
      </c>
      <c r="C8" s="13">
        <v>3900</v>
      </c>
      <c r="D8" s="13">
        <f>'31 JULIO'!D8</f>
        <v>2905.2315650300002</v>
      </c>
      <c r="E8" s="14">
        <f>IF(C8=0,"",D8/C8)</f>
        <v>0.74493117052051283</v>
      </c>
      <c r="F8" s="13">
        <f>'31 JULIO'!F8</f>
        <v>1622.9845896300001</v>
      </c>
      <c r="G8" s="70">
        <f>IF(C8=0,"",F8/C8)</f>
        <v>0.4161498947769231</v>
      </c>
      <c r="H8" s="58">
        <f>D8/$D$6</f>
        <v>0.19092568489268166</v>
      </c>
      <c r="I8" s="48">
        <f>F8/$F$6</f>
        <v>0.16903266776079798</v>
      </c>
      <c r="J8" s="85">
        <v>3076.0189999999998</v>
      </c>
      <c r="K8" s="85">
        <v>1715.8940849999999</v>
      </c>
      <c r="L8" s="87">
        <f>D8-J8</f>
        <v>-170.78743496999959</v>
      </c>
      <c r="M8" s="87">
        <f>F8-K8</f>
        <v>-92.909495369999831</v>
      </c>
    </row>
    <row r="9" spans="1:13" ht="30" customHeight="1" x14ac:dyDescent="0.2">
      <c r="A9" s="69" t="s">
        <v>22</v>
      </c>
      <c r="B9" s="10" t="s">
        <v>7</v>
      </c>
      <c r="C9" s="13">
        <v>15300</v>
      </c>
      <c r="D9" s="13">
        <f>'31 JULIO'!D9</f>
        <v>7157.8737959999999</v>
      </c>
      <c r="E9" s="14">
        <f>IF(C9=0,"",D9/($C$9+$C$10))</f>
        <v>0.46485737082738016</v>
      </c>
      <c r="F9" s="13">
        <f>'31 JULIO'!F9</f>
        <v>2833.2144692699999</v>
      </c>
      <c r="G9" s="70">
        <f>IF(C9=0,"",F9/($C$9+$C$10))</f>
        <v>0.18399886149305103</v>
      </c>
      <c r="H9" s="58">
        <f>D9/$D$6</f>
        <v>0.47040035408074848</v>
      </c>
      <c r="I9" s="48">
        <f>F9/$F$6</f>
        <v>0.29507723187216461</v>
      </c>
      <c r="J9" s="85">
        <v>7111.55</v>
      </c>
      <c r="K9" s="85">
        <v>2197.75</v>
      </c>
      <c r="L9" s="86">
        <f>D9-J9</f>
        <v>46.323795999999675</v>
      </c>
      <c r="M9" s="86">
        <f t="shared" si="0"/>
        <v>635.46446926999988</v>
      </c>
    </row>
    <row r="10" spans="1:13" ht="30" customHeight="1" x14ac:dyDescent="0.2">
      <c r="A10" s="69" t="s">
        <v>24</v>
      </c>
      <c r="B10" s="10" t="s">
        <v>23</v>
      </c>
      <c r="C10" s="13">
        <v>98</v>
      </c>
      <c r="D10" s="13">
        <f>'31 JULIO'!D10</f>
        <v>18.232831999999998</v>
      </c>
      <c r="E10" s="14">
        <f>IF(C10=0,"",D10/($C$9+$C$10))</f>
        <v>1.1841039095986492E-3</v>
      </c>
      <c r="F10" s="13">
        <f>'31 JULIO'!F10</f>
        <v>10.70316</v>
      </c>
      <c r="G10" s="70">
        <f>IF(C10=0,"",F10/($C$9+$C$10))</f>
        <v>6.9510066242369146E-4</v>
      </c>
      <c r="H10" s="58">
        <f>D10/$D$6</f>
        <v>1.1982232256578333E-3</v>
      </c>
      <c r="I10" s="48">
        <f>F10/$F$6</f>
        <v>1.1147263503488419E-3</v>
      </c>
      <c r="J10" s="85">
        <v>22.126957999999998</v>
      </c>
      <c r="K10" s="85">
        <v>22.126957999999998</v>
      </c>
      <c r="L10" s="87">
        <f t="shared" ref="L10:L12" si="1">D10-J10</f>
        <v>-3.894126</v>
      </c>
      <c r="M10" s="87">
        <f t="shared" si="0"/>
        <v>-11.423797999999998</v>
      </c>
    </row>
    <row r="11" spans="1:13" ht="30" customHeight="1" thickBot="1" x14ac:dyDescent="0.25">
      <c r="A11" s="69" t="s">
        <v>20</v>
      </c>
      <c r="B11" s="10" t="s">
        <v>21</v>
      </c>
      <c r="C11" s="13">
        <v>81</v>
      </c>
      <c r="D11" s="35">
        <v>0.56999999999999995</v>
      </c>
      <c r="E11" s="14">
        <f>IF(C11=0,"",D11/(C11))</f>
        <v>7.0370370370370361E-3</v>
      </c>
      <c r="F11" s="35">
        <f>'31 JULIO'!F11</f>
        <v>0.56999999999999995</v>
      </c>
      <c r="G11" s="70">
        <f>IF(C11=0,"",F11/(C11))</f>
        <v>7.0370370370370361E-3</v>
      </c>
      <c r="H11" s="59">
        <f>D11/$D$6</f>
        <v>3.7459196608895703E-5</v>
      </c>
      <c r="I11" s="52">
        <f>F11/$F$6</f>
        <v>5.9365086544426111E-5</v>
      </c>
      <c r="J11" s="85">
        <v>5.7</v>
      </c>
      <c r="K11" s="85">
        <v>5.7</v>
      </c>
      <c r="L11" s="87">
        <f>D11-J11</f>
        <v>-5.13</v>
      </c>
      <c r="M11" s="87">
        <f t="shared" si="0"/>
        <v>-5.13</v>
      </c>
    </row>
    <row r="12" spans="1:13" ht="30" customHeight="1" thickBot="1" x14ac:dyDescent="0.25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5642.7657798999999</v>
      </c>
      <c r="E12" s="12">
        <f t="shared" ref="E12:E17" si="2">IF(C12=0,"",D12/C12)</f>
        <v>0.16547214508055538</v>
      </c>
      <c r="F12" s="15">
        <f>SUM(F13:F16)</f>
        <v>1809.0062685400001</v>
      </c>
      <c r="G12" s="68">
        <f t="shared" ref="G12:G17" si="3">IF(C12=0,"",F12/C12)</f>
        <v>5.3048480017682018E-2</v>
      </c>
      <c r="H12" s="56">
        <f>D12/$D$17</f>
        <v>0.27051529151437237</v>
      </c>
      <c r="I12" s="82">
        <f>F12/$F$17</f>
        <v>0.15853721807779186</v>
      </c>
      <c r="J12" s="88">
        <f>SUM(J13:J16)</f>
        <v>6975.5971940000009</v>
      </c>
      <c r="K12" s="88">
        <f>SUM(K13:K16)</f>
        <v>1720.7336929999999</v>
      </c>
      <c r="L12" s="89">
        <f t="shared" si="1"/>
        <v>-1332.831414100001</v>
      </c>
      <c r="M12" s="89">
        <f t="shared" ref="M12:M16" si="4">F12-K12</f>
        <v>88.272575540000162</v>
      </c>
    </row>
    <row r="13" spans="1:13" s="2" customFormat="1" ht="45.75" customHeight="1" x14ac:dyDescent="0.2">
      <c r="A13" s="69" t="s">
        <v>26</v>
      </c>
      <c r="B13" s="10" t="s">
        <v>25</v>
      </c>
      <c r="C13" s="13">
        <f>'31 JULIO'!C13</f>
        <v>1937.635773</v>
      </c>
      <c r="D13" s="13">
        <f>'31 JULIO'!D13</f>
        <v>253</v>
      </c>
      <c r="E13" s="14">
        <f t="shared" si="2"/>
        <v>0.1305714951826501</v>
      </c>
      <c r="F13" s="13">
        <f>'31 JULIO'!F13</f>
        <v>0</v>
      </c>
      <c r="G13" s="70">
        <f t="shared" si="3"/>
        <v>0</v>
      </c>
      <c r="H13" s="57">
        <f>D13/$D$12</f>
        <v>4.4836168976073225E-2</v>
      </c>
      <c r="I13" s="47">
        <f>F13/$F$12</f>
        <v>0</v>
      </c>
      <c r="J13" s="85">
        <v>1937.635773</v>
      </c>
      <c r="K13" s="85"/>
      <c r="L13" s="87">
        <f>D13-J13</f>
        <v>-1684.635773</v>
      </c>
      <c r="M13" s="86">
        <f t="shared" si="4"/>
        <v>0</v>
      </c>
    </row>
    <row r="14" spans="1:13" ht="45.75" customHeight="1" x14ac:dyDescent="0.2">
      <c r="A14" s="69" t="s">
        <v>27</v>
      </c>
      <c r="B14" s="10" t="s">
        <v>35</v>
      </c>
      <c r="C14" s="13">
        <f>'31 JULIO'!C14</f>
        <v>31109</v>
      </c>
      <c r="D14" s="13">
        <f>'31 JULIO'!D14</f>
        <v>4904.3657798999993</v>
      </c>
      <c r="E14" s="14">
        <f t="shared" si="2"/>
        <v>0.15765102638786202</v>
      </c>
      <c r="F14" s="13">
        <f>'31 JULIO'!F14</f>
        <v>1573.5062685400001</v>
      </c>
      <c r="G14" s="70">
        <f t="shared" si="3"/>
        <v>5.0580419445819542E-2</v>
      </c>
      <c r="H14" s="58">
        <f>D14/$D$12</f>
        <v>0.86914218509117591</v>
      </c>
      <c r="I14" s="48">
        <f>F14/$F$12</f>
        <v>0.86981802987887613</v>
      </c>
      <c r="J14" s="90">
        <v>4544.7614210000002</v>
      </c>
      <c r="K14" s="85">
        <v>1459.7336929999999</v>
      </c>
      <c r="L14" s="86">
        <f>D14-J14</f>
        <v>359.60435889999917</v>
      </c>
      <c r="M14" s="86">
        <f t="shared" si="4"/>
        <v>113.77257554000016</v>
      </c>
    </row>
    <row r="15" spans="1:13" s="2" customFormat="1" ht="45.75" customHeight="1" x14ac:dyDescent="0.2">
      <c r="A15" s="69" t="s">
        <v>29</v>
      </c>
      <c r="B15" s="10" t="s">
        <v>30</v>
      </c>
      <c r="C15" s="13">
        <f>'31 JULIO'!C15</f>
        <v>150</v>
      </c>
      <c r="D15" s="13">
        <f>'31 JULIO'!D15</f>
        <v>125.6</v>
      </c>
      <c r="E15" s="14">
        <f t="shared" si="2"/>
        <v>0.83733333333333326</v>
      </c>
      <c r="F15" s="13">
        <f>'31 JULIO'!F15</f>
        <v>59.6</v>
      </c>
      <c r="G15" s="70">
        <f t="shared" si="3"/>
        <v>0.39733333333333332</v>
      </c>
      <c r="H15" s="58">
        <f>D15/$D$12</f>
        <v>2.2258588234762042E-2</v>
      </c>
      <c r="I15" s="48">
        <f>F15/$F$12</f>
        <v>3.2946265049762127E-2</v>
      </c>
      <c r="J15" s="90">
        <v>119.6</v>
      </c>
      <c r="K15" s="90">
        <v>66</v>
      </c>
      <c r="L15" s="86">
        <f>D15-J15</f>
        <v>6</v>
      </c>
      <c r="M15" s="87">
        <f t="shared" si="4"/>
        <v>-6.3999999999999986</v>
      </c>
    </row>
    <row r="16" spans="1:13" s="2" customFormat="1" ht="45.75" customHeight="1" thickBot="1" x14ac:dyDescent="0.25">
      <c r="A16" s="69" t="s">
        <v>40</v>
      </c>
      <c r="B16" s="10" t="s">
        <v>41</v>
      </c>
      <c r="C16" s="13">
        <f>'31 JULIO'!C16</f>
        <v>904.36519699999997</v>
      </c>
      <c r="D16" s="13">
        <f>'31 JULIO'!D16</f>
        <v>359.8</v>
      </c>
      <c r="E16" s="14">
        <f t="shared" si="2"/>
        <v>0.39784812727595492</v>
      </c>
      <c r="F16" s="13">
        <f>'31 JULIO'!F16</f>
        <v>175.9</v>
      </c>
      <c r="G16" s="70">
        <f t="shared" si="3"/>
        <v>0.19450107167270836</v>
      </c>
      <c r="H16" s="60">
        <f>D16/$D$12</f>
        <v>6.376305769798872E-2</v>
      </c>
      <c r="I16" s="49">
        <f>F16/$F$12</f>
        <v>9.7235705071361714E-2</v>
      </c>
      <c r="J16" s="90">
        <v>373.6</v>
      </c>
      <c r="K16" s="90">
        <v>195</v>
      </c>
      <c r="L16" s="87">
        <f>D16-J16</f>
        <v>-13.800000000000011</v>
      </c>
      <c r="M16" s="87">
        <f t="shared" si="4"/>
        <v>-19.099999999999994</v>
      </c>
    </row>
    <row r="17" spans="1:14" s="3" customFormat="1" ht="33" customHeight="1" thickBot="1" x14ac:dyDescent="0.3">
      <c r="A17" s="113" t="s">
        <v>10</v>
      </c>
      <c r="B17" s="114"/>
      <c r="C17" s="71">
        <f>C6+C12</f>
        <v>62956.000970000001</v>
      </c>
      <c r="D17" s="71">
        <f>D6+D12</f>
        <v>20859.322769930001</v>
      </c>
      <c r="E17" s="72">
        <f t="shared" si="2"/>
        <v>0.33133176263641578</v>
      </c>
      <c r="F17" s="71">
        <f>F6+F12</f>
        <v>11410.609385440001</v>
      </c>
      <c r="G17" s="73">
        <f t="shared" si="3"/>
        <v>0.18124736656760365</v>
      </c>
      <c r="J17" s="33">
        <f>J6+J12</f>
        <v>21969.422147000005</v>
      </c>
      <c r="K17" s="33">
        <f>K6+K12</f>
        <v>10440.633731000002</v>
      </c>
      <c r="L17" s="53">
        <f>D17-J17</f>
        <v>-1110.0993770700043</v>
      </c>
      <c r="M17" s="53">
        <f>F17-K17</f>
        <v>969.97565443999883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80"/>
      <c r="E19" s="29"/>
      <c r="F19" s="80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  <c r="K21" s="81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JULIO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2020-11-05T21:43:33Z</dcterms:modified>
</cp:coreProperties>
</file>