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FEBRERO 2020\"/>
    </mc:Choice>
  </mc:AlternateContent>
  <bookViews>
    <workbookView xWindow="-120" yWindow="-120" windowWidth="29040" windowHeight="15840" activeTab="1"/>
  </bookViews>
  <sheets>
    <sheet name="29 FEB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4" l="1"/>
  <c r="D7" i="24" l="1"/>
  <c r="D15" i="24" l="1"/>
  <c r="D14" i="24"/>
  <c r="D16" i="24"/>
  <c r="F6" i="22" l="1"/>
  <c r="H12" i="22"/>
  <c r="J6" i="22"/>
  <c r="H6" i="22"/>
  <c r="H17" i="22" l="1"/>
  <c r="K12" i="24"/>
  <c r="J6" i="24"/>
  <c r="D11" i="24" l="1"/>
  <c r="L11" i="24" l="1"/>
  <c r="D9" i="24"/>
  <c r="L9" i="24" s="1"/>
  <c r="K11" i="22" l="1"/>
  <c r="E9" i="22"/>
  <c r="E10" i="22"/>
  <c r="I11" i="22"/>
  <c r="L7" i="24" l="1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4" i="24"/>
  <c r="L15" i="24"/>
  <c r="D13" i="24"/>
  <c r="E13" i="24" s="1"/>
  <c r="D8" i="24"/>
  <c r="D10" i="24"/>
  <c r="C6" i="24" l="1"/>
  <c r="D6" i="24"/>
  <c r="F12" i="24"/>
  <c r="M12" i="24" s="1"/>
  <c r="M13" i="24"/>
  <c r="D12" i="24"/>
  <c r="M7" i="24"/>
  <c r="F6" i="24"/>
  <c r="M6" i="24" s="1"/>
  <c r="G16" i="24"/>
  <c r="G15" i="24"/>
  <c r="G14" i="24"/>
  <c r="C12" i="24"/>
  <c r="G13" i="24"/>
  <c r="E11" i="24"/>
  <c r="G11" i="24"/>
  <c r="E10" i="24"/>
  <c r="E9" i="24"/>
  <c r="G9" i="24"/>
  <c r="G10" i="24"/>
  <c r="G8" i="24"/>
  <c r="E8" i="24"/>
  <c r="G7" i="24"/>
  <c r="E7" i="24"/>
  <c r="L8" i="24"/>
  <c r="M10" i="24"/>
  <c r="L16" i="24"/>
  <c r="L10" i="24"/>
  <c r="L6" i="24" l="1"/>
  <c r="H7" i="24"/>
  <c r="I13" i="24"/>
  <c r="F17" i="24"/>
  <c r="G12" i="24"/>
  <c r="E12" i="24"/>
  <c r="D17" i="24"/>
  <c r="H10" i="24"/>
  <c r="H16" i="24"/>
  <c r="H15" i="24"/>
  <c r="M17" i="24" l="1"/>
  <c r="H12" i="24"/>
  <c r="M11" i="24"/>
  <c r="J12" i="24" l="1"/>
  <c r="J17" i="24" s="1"/>
  <c r="L17" i="24" s="1"/>
  <c r="L12" i="24" l="1"/>
  <c r="L13" i="24"/>
  <c r="H8" i="24" l="1"/>
  <c r="H9" i="24"/>
  <c r="H14" i="24"/>
  <c r="I16" i="24"/>
  <c r="C12" i="22"/>
  <c r="E12" i="22" s="1"/>
  <c r="E13" i="22"/>
  <c r="E11" i="22"/>
  <c r="E8" i="22"/>
  <c r="C6" i="22"/>
  <c r="C17" i="22" s="1"/>
  <c r="G17" i="22" s="1"/>
  <c r="G11" i="22"/>
  <c r="E15" i="22"/>
  <c r="E14" i="22"/>
  <c r="G16" i="22"/>
  <c r="G15" i="22"/>
  <c r="G14" i="22"/>
  <c r="G13" i="22"/>
  <c r="G8" i="22"/>
  <c r="G7" i="22"/>
  <c r="G12" i="22" l="1"/>
  <c r="E17" i="22"/>
  <c r="E6" i="24"/>
  <c r="G6" i="24"/>
  <c r="C17" i="24"/>
  <c r="I9" i="24"/>
  <c r="I15" i="24"/>
  <c r="I11" i="24"/>
  <c r="I7" i="24"/>
  <c r="I14" i="24"/>
  <c r="I8" i="24"/>
  <c r="I10" i="24"/>
  <c r="H11" i="24"/>
  <c r="G6" i="22"/>
  <c r="E6" i="22"/>
  <c r="H13" i="24"/>
  <c r="G17" i="24" l="1"/>
  <c r="E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<sst xmlns="http://schemas.openxmlformats.org/spreadsheetml/2006/main" count="74" uniqueCount="44">
  <si>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</si>
  <si>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</si>
  <si>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</si>
  <si>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</si>
  <si>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</si>
  <si>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</si>
  <si>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</si>
  <si>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</si>
  <si>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</si>
  <si>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</si>
  <si>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</si>
  <si>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</si>
  <si>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</si>
  <si>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</si>
  <si>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</si>
  <si>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</si>
  <si>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</si>
  <si>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</si>
  <si>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</si>
  <si>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</si>
  <si>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</si>
  <si>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</si>
  <si>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</si>
  <si>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</si>
  <si>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</si>
  <si>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</si>
  <si>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</si>
  <si>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</si>
  <si>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</si>
  <si>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</si>
  <si>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</si>
  <si>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</si>
  <si>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</si>
  <si>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</si>
  <si>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</si>
  <si>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</si>
  <si>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</si>
  <si>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</si>
  <si>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</si>
  <si>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</si>
  <si>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</si>
  <si>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</si>
  <si>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29 FEBRERO DE 2019</t>
  </si>
  <si>
    <t>C-0208-1000-8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</si>
</sst>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4" fontId="0" fillId="0" borderId="16" xfId="5" applyFont="1" applyBorder="1"/>
    <xf numFmtId="165" fontId="0" fillId="8" borderId="16" xfId="6" applyFont="1" applyFill="1" applyBorder="1"/>
    <xf numFmtId="164" fontId="0" fillId="0" borderId="16" xfId="5" applyFont="1" applyFill="1" applyBorder="1"/>
    <xf numFmtId="164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6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66" fontId="13" fillId="0" borderId="6" xfId="0" applyNumberFormat="1" applyFont="1" applyBorder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0</xdr:row>
      <xdr:rowOff>161328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80" zoomScaleNormal="80" workbookViewId="0">
      <selection activeCell="S8" sqref="S8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hidden="1" customWidth="1"/>
    <col min="13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7" t="s">
        <v>42</v>
      </c>
      <c r="B3" s="118"/>
      <c r="C3" s="118"/>
      <c r="D3" s="118"/>
      <c r="E3" s="118"/>
      <c r="F3" s="118"/>
      <c r="G3" s="119"/>
    </row>
    <row r="4" spans="1:12" ht="15.75" x14ac:dyDescent="0.25">
      <c r="A4" s="85" t="s">
        <v>0</v>
      </c>
      <c r="B4" s="86"/>
      <c r="C4" s="87"/>
      <c r="D4" s="86"/>
      <c r="E4" s="86"/>
      <c r="F4" s="86"/>
      <c r="G4" s="88"/>
    </row>
    <row r="5" spans="1:12" s="20" customFormat="1" ht="63" customHeight="1" x14ac:dyDescent="0.2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1" t="s">
        <v>37</v>
      </c>
      <c r="J5" s="37" t="s">
        <v>38</v>
      </c>
    </row>
    <row r="6" spans="1:12" ht="30" customHeight="1" thickBot="1" x14ac:dyDescent="0.25">
      <c r="A6" s="91" t="s">
        <v>4</v>
      </c>
      <c r="B6" s="9" t="s">
        <v>5</v>
      </c>
      <c r="C6" s="11">
        <f>SUM(C7:C11)</f>
        <v>28855</v>
      </c>
      <c r="D6" s="11">
        <f>SUM(D7:D11)</f>
        <v>7357.3183093399994</v>
      </c>
      <c r="E6" s="12">
        <f>IF(C6=0,"",D6/C6)</f>
        <v>0.25497550890105697</v>
      </c>
      <c r="F6" s="11">
        <f>SUM(F7:F11)</f>
        <v>1721.9625189999999</v>
      </c>
      <c r="G6" s="92">
        <f>IF(C6=0,"",F6/C6)</f>
        <v>5.9676399896031879E-2</v>
      </c>
      <c r="H6" s="68">
        <f>SUM(H7:H11)</f>
        <v>7357318309.3400002</v>
      </c>
      <c r="I6" s="68">
        <f>SUM(I7:I10)</f>
        <v>7357.3183093399994</v>
      </c>
      <c r="J6" s="70">
        <f>SUM(J7:J11)</f>
        <v>1721962519</v>
      </c>
      <c r="K6" s="70">
        <f>SUM(K7:K10)</f>
        <v>1721.9625189999999</v>
      </c>
    </row>
    <row r="7" spans="1:12" ht="30" customHeight="1" x14ac:dyDescent="0.2">
      <c r="A7" s="93" t="s">
        <v>17</v>
      </c>
      <c r="B7" s="10" t="s">
        <v>6</v>
      </c>
      <c r="C7" s="13">
        <v>9476</v>
      </c>
      <c r="D7" s="35">
        <v>1328.7096839999999</v>
      </c>
      <c r="E7" s="14">
        <f>IF(C7=0,"",D7/C7)</f>
        <v>0.14021841325453777</v>
      </c>
      <c r="F7" s="35">
        <v>1328.7096839999999</v>
      </c>
      <c r="G7" s="94">
        <f>IF(C7=0,"",F7/C7)</f>
        <v>0.14021841325453777</v>
      </c>
      <c r="H7" s="98">
        <v>1328709684</v>
      </c>
      <c r="I7" s="43">
        <f>+H7/1000000</f>
        <v>1328.7096839999999</v>
      </c>
      <c r="J7" s="40">
        <v>1328709684</v>
      </c>
      <c r="K7" s="45">
        <f>+J7/1000000</f>
        <v>1328.7096839999999</v>
      </c>
    </row>
    <row r="8" spans="1:12" ht="30" customHeight="1" x14ac:dyDescent="0.2">
      <c r="A8" s="93" t="s">
        <v>18</v>
      </c>
      <c r="B8" s="10" t="s">
        <v>19</v>
      </c>
      <c r="C8" s="13">
        <v>3900</v>
      </c>
      <c r="D8" s="13">
        <v>2421.6838083400003</v>
      </c>
      <c r="E8" s="14">
        <f>IF(C8=0,"",D8/C8)</f>
        <v>0.62094456624102567</v>
      </c>
      <c r="F8" s="13">
        <v>334.448398</v>
      </c>
      <c r="G8" s="94">
        <f t="shared" ref="G8:G16" si="0">IF(C8=0,"",F8/C8)</f>
        <v>8.5755999487179491E-2</v>
      </c>
      <c r="H8" s="109">
        <v>2421683808.3400002</v>
      </c>
      <c r="I8" s="44">
        <f>+H8/1000000</f>
        <v>2421.6838083400003</v>
      </c>
      <c r="J8" s="41">
        <v>334448398</v>
      </c>
      <c r="K8" s="44">
        <f t="shared" ref="K8:K16" si="1">+J8/1000000</f>
        <v>334.448398</v>
      </c>
    </row>
    <row r="9" spans="1:12" ht="30" customHeight="1" x14ac:dyDescent="0.2">
      <c r="A9" s="93" t="s">
        <v>22</v>
      </c>
      <c r="B9" s="10" t="s">
        <v>7</v>
      </c>
      <c r="C9" s="13">
        <v>15300</v>
      </c>
      <c r="D9" s="35">
        <v>3604.241904</v>
      </c>
      <c r="E9" s="14">
        <f>IF(C9=0,"",D9/($C$9+$C$10))</f>
        <v>0.23407208104948696</v>
      </c>
      <c r="F9" s="13">
        <v>56.121524000000001</v>
      </c>
      <c r="G9" s="94">
        <f>IF(C9=0,"",F9/($C$9+$C$10))</f>
        <v>3.6447281465125342E-3</v>
      </c>
      <c r="H9" s="99">
        <v>3604241904</v>
      </c>
      <c r="I9" s="44">
        <f>+H9/1000000</f>
        <v>3604.241904</v>
      </c>
      <c r="J9" s="41">
        <v>56121524</v>
      </c>
      <c r="K9" s="44">
        <f t="shared" si="1"/>
        <v>56.121524000000001</v>
      </c>
    </row>
    <row r="10" spans="1:12" ht="30" customHeight="1" x14ac:dyDescent="0.2">
      <c r="A10" s="93" t="s">
        <v>24</v>
      </c>
      <c r="B10" s="10" t="s">
        <v>23</v>
      </c>
      <c r="C10" s="13">
        <v>98</v>
      </c>
      <c r="D10" s="13">
        <v>2.6829130000000001</v>
      </c>
      <c r="E10" s="14">
        <f>IF(C10=0,"",D10/($C$9+$C$10))</f>
        <v>1.7423775815040914E-4</v>
      </c>
      <c r="F10" s="13">
        <v>2.6829130000000001</v>
      </c>
      <c r="G10" s="94">
        <f>IF(C10=0,"",F10/($C$9+$C$10))</f>
        <v>1.7423775815040914E-4</v>
      </c>
      <c r="H10" s="99">
        <v>2682913</v>
      </c>
      <c r="I10" s="44">
        <f>+H10/1000000</f>
        <v>2.6829130000000001</v>
      </c>
      <c r="J10" s="41">
        <v>2682913</v>
      </c>
      <c r="K10" s="44">
        <f t="shared" si="1"/>
        <v>2.6829130000000001</v>
      </c>
    </row>
    <row r="11" spans="1:12" ht="30" customHeight="1" x14ac:dyDescent="0.2">
      <c r="A11" s="93" t="s">
        <v>20</v>
      </c>
      <c r="B11" s="10" t="s">
        <v>21</v>
      </c>
      <c r="C11" s="13">
        <v>81</v>
      </c>
      <c r="D11" s="36">
        <v>0</v>
      </c>
      <c r="E11" s="14">
        <f>IF(C11=0,"",D11/(C11+C9))</f>
        <v>0</v>
      </c>
      <c r="F11" s="13">
        <v>0</v>
      </c>
      <c r="G11" s="94">
        <f>IF(C11=0,"",F11/(C11+C9))</f>
        <v>0</v>
      </c>
      <c r="H11" s="99"/>
      <c r="I11" s="44">
        <f>+H11/1000000</f>
        <v>0</v>
      </c>
      <c r="J11" s="41"/>
      <c r="K11" s="44">
        <f t="shared" si="1"/>
        <v>0</v>
      </c>
    </row>
    <row r="12" spans="1:12" ht="30" customHeight="1" x14ac:dyDescent="0.2">
      <c r="A12" s="91" t="s">
        <v>8</v>
      </c>
      <c r="B12" s="9" t="s">
        <v>9</v>
      </c>
      <c r="C12" s="15">
        <f>SUM(C13:C16)</f>
        <v>34101.000970000001</v>
      </c>
      <c r="D12" s="15">
        <f>SUM(D13:D16)</f>
        <v>2132.1504100000002</v>
      </c>
      <c r="E12" s="12">
        <f t="shared" ref="E12:E17" si="2">IF(C12=0,"",D12/C12)</f>
        <v>6.252456964168697E-2</v>
      </c>
      <c r="F12" s="15">
        <f>SUM(F13:F16)</f>
        <v>715.49768499999993</v>
      </c>
      <c r="G12" s="92">
        <f>IF(C12=0,"",F12/C12)</f>
        <v>2.0981720906944976E-2</v>
      </c>
      <c r="H12" s="100">
        <f>SUM(H13:H16)</f>
        <v>2132150410</v>
      </c>
      <c r="I12" s="68">
        <f>SUM(I13:I16)</f>
        <v>2132.1504100000002</v>
      </c>
      <c r="J12" s="69">
        <f>SUM(J13:J16)</f>
        <v>715497685</v>
      </c>
      <c r="K12" s="68">
        <f>SUM(K13:K16)</f>
        <v>715.49768499999993</v>
      </c>
    </row>
    <row r="13" spans="1:12" s="2" customFormat="1" ht="45.75" customHeight="1" x14ac:dyDescent="0.2">
      <c r="A13" s="93" t="s">
        <v>26</v>
      </c>
      <c r="B13" s="10" t="s">
        <v>25</v>
      </c>
      <c r="C13" s="13">
        <v>1937.635773</v>
      </c>
      <c r="D13" s="13">
        <v>0</v>
      </c>
      <c r="E13" s="14">
        <f t="shared" si="2"/>
        <v>0</v>
      </c>
      <c r="F13" s="13">
        <v>0</v>
      </c>
      <c r="G13" s="94">
        <f t="shared" si="0"/>
        <v>0</v>
      </c>
      <c r="H13" s="99">
        <v>0</v>
      </c>
      <c r="I13" s="44">
        <f>+H13/1000000</f>
        <v>0</v>
      </c>
      <c r="J13" s="41"/>
      <c r="K13" s="44">
        <f>+J13/1000000</f>
        <v>0</v>
      </c>
    </row>
    <row r="14" spans="1:12" ht="45.75" customHeight="1" x14ac:dyDescent="0.2">
      <c r="A14" s="93" t="s">
        <v>27</v>
      </c>
      <c r="B14" s="10" t="s">
        <v>28</v>
      </c>
      <c r="C14" s="13">
        <v>31109</v>
      </c>
      <c r="D14" s="13">
        <v>1916.5504100000001</v>
      </c>
      <c r="E14" s="14">
        <f t="shared" si="2"/>
        <v>6.160758655051593E-2</v>
      </c>
      <c r="F14" s="13">
        <v>712.59768499999996</v>
      </c>
      <c r="G14" s="94">
        <f t="shared" si="0"/>
        <v>2.2906479957568549E-2</v>
      </c>
      <c r="H14" s="99">
        <v>1916550410</v>
      </c>
      <c r="I14" s="44">
        <f>+H14/1000000</f>
        <v>1916.5504100000001</v>
      </c>
      <c r="J14" s="41">
        <v>712597685</v>
      </c>
      <c r="K14" s="44">
        <f>+J14/1000000</f>
        <v>712.59768499999996</v>
      </c>
    </row>
    <row r="15" spans="1:12" s="2" customFormat="1" ht="45.75" customHeight="1" x14ac:dyDescent="0.2">
      <c r="A15" s="93" t="s">
        <v>29</v>
      </c>
      <c r="B15" s="10" t="s">
        <v>30</v>
      </c>
      <c r="C15" s="13">
        <v>150</v>
      </c>
      <c r="D15" s="13">
        <v>11.6</v>
      </c>
      <c r="E15" s="14">
        <f t="shared" si="2"/>
        <v>7.7333333333333337E-2</v>
      </c>
      <c r="F15" s="13">
        <v>2.9</v>
      </c>
      <c r="G15" s="94">
        <f t="shared" si="0"/>
        <v>1.9333333333333334E-2</v>
      </c>
      <c r="H15" s="101">
        <v>11600000</v>
      </c>
      <c r="I15" s="44">
        <f>+H15/1000000</f>
        <v>11.6</v>
      </c>
      <c r="J15" s="42">
        <v>2900000</v>
      </c>
      <c r="K15" s="44">
        <f t="shared" si="1"/>
        <v>2.9</v>
      </c>
      <c r="L15" s="47"/>
    </row>
    <row r="16" spans="1:12" s="2" customFormat="1" ht="45.75" customHeight="1" x14ac:dyDescent="0.2">
      <c r="A16" s="93" t="s">
        <v>40</v>
      </c>
      <c r="B16" s="10" t="s">
        <v>41</v>
      </c>
      <c r="C16" s="13">
        <v>904.36519699999997</v>
      </c>
      <c r="D16" s="13">
        <v>204</v>
      </c>
      <c r="E16" s="14">
        <f t="shared" si="2"/>
        <v>0.22557259022872372</v>
      </c>
      <c r="F16" s="13">
        <v>0</v>
      </c>
      <c r="G16" s="94">
        <f t="shared" si="0"/>
        <v>0</v>
      </c>
      <c r="H16" s="101">
        <v>204000000</v>
      </c>
      <c r="I16" s="44">
        <f>+H16/1000000</f>
        <v>204</v>
      </c>
      <c r="J16" s="42"/>
      <c r="K16" s="44">
        <f t="shared" si="1"/>
        <v>0</v>
      </c>
    </row>
    <row r="17" spans="1:11" s="3" customFormat="1" ht="33" customHeight="1" x14ac:dyDescent="0.2">
      <c r="A17" s="115" t="s">
        <v>10</v>
      </c>
      <c r="B17" s="116"/>
      <c r="C17" s="16">
        <f>C6+C12</f>
        <v>62956.000970000001</v>
      </c>
      <c r="D17" s="16">
        <f>D6+D12</f>
        <v>9489.4687193399986</v>
      </c>
      <c r="E17" s="17">
        <f t="shared" si="2"/>
        <v>0.15073175826180496</v>
      </c>
      <c r="F17" s="16">
        <f>F6+F12</f>
        <v>2437.460204</v>
      </c>
      <c r="G17" s="103">
        <f>IF(C17=0,"",F17/C17)</f>
        <v>3.8716884275440344E-2</v>
      </c>
      <c r="H17" s="102">
        <f>+H12+H6</f>
        <v>9489468719.3400002</v>
      </c>
      <c r="I17" s="68">
        <f>+I6+I12</f>
        <v>9489.4687193399986</v>
      </c>
      <c r="J17" s="71">
        <f>+J6+J12</f>
        <v>2437460204</v>
      </c>
      <c r="K17" s="68">
        <f>+K6+K12</f>
        <v>2437.460204</v>
      </c>
    </row>
    <row r="18" spans="1:11" s="3" customFormat="1" ht="16.5" thickBot="1" x14ac:dyDescent="0.25">
      <c r="A18" s="104"/>
      <c r="B18" s="105"/>
      <c r="C18" s="106"/>
      <c r="D18" s="106"/>
      <c r="E18" s="107"/>
      <c r="F18" s="106"/>
      <c r="G18" s="108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0" zoomScaleNormal="80" workbookViewId="0">
      <selection activeCell="R15" sqref="R15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28515625" style="1" customWidth="1"/>
    <col min="8" max="9" width="16.42578125" style="1" hidden="1" customWidth="1"/>
    <col min="10" max="10" width="18.710937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7" t="s">
        <v>42</v>
      </c>
      <c r="B3" s="118"/>
      <c r="C3" s="118"/>
      <c r="D3" s="118"/>
      <c r="E3" s="118"/>
      <c r="F3" s="118"/>
      <c r="G3" s="119"/>
      <c r="J3" s="48" t="s">
        <v>39</v>
      </c>
      <c r="K3" s="48"/>
    </row>
    <row r="4" spans="1:13" ht="15.75" x14ac:dyDescent="0.25">
      <c r="A4" s="85" t="s">
        <v>0</v>
      </c>
      <c r="B4" s="86"/>
      <c r="C4" s="87"/>
      <c r="D4" s="86"/>
      <c r="E4" s="86"/>
      <c r="F4" s="86"/>
      <c r="G4" s="88"/>
      <c r="H4" s="122" t="s">
        <v>36</v>
      </c>
      <c r="I4" s="122"/>
    </row>
    <row r="5" spans="1:13" s="20" customFormat="1" ht="63" customHeight="1" thickBot="1" x14ac:dyDescent="0.25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91" t="s">
        <v>4</v>
      </c>
      <c r="B6" s="9" t="s">
        <v>5</v>
      </c>
      <c r="C6" s="11">
        <f>SUM(C7:C11)</f>
        <v>28855</v>
      </c>
      <c r="D6" s="11">
        <f>SUM(D7:D11)</f>
        <v>7357.3183093399994</v>
      </c>
      <c r="E6" s="12">
        <f>IF(C6=0,"",D6/C6)</f>
        <v>0.25497550890105697</v>
      </c>
      <c r="F6" s="11">
        <f>SUM(F7:F11)</f>
        <v>1721.9625189999999</v>
      </c>
      <c r="G6" s="92">
        <f>IF(C6=0,"",F6/C6)</f>
        <v>5.9676399896031879E-2</v>
      </c>
      <c r="H6" s="80">
        <f>D6/$D$17</f>
        <v>0.7753140377970188</v>
      </c>
      <c r="I6" s="46">
        <f>F6/$F$17</f>
        <v>0.70645769566787964</v>
      </c>
      <c r="J6" s="52">
        <f>SUM(J7:J11)</f>
        <v>5735.5815510000002</v>
      </c>
      <c r="K6" s="53">
        <f>SUM(K7:K11)</f>
        <v>1734.691188</v>
      </c>
      <c r="L6" s="57">
        <f>D6-J6</f>
        <v>1621.7367583399991</v>
      </c>
      <c r="M6" s="58">
        <f t="shared" ref="M6:M11" si="0">F6-K6</f>
        <v>-12.728669000000082</v>
      </c>
    </row>
    <row r="7" spans="1:13" ht="30" customHeight="1" x14ac:dyDescent="0.2">
      <c r="A7" s="93" t="s">
        <v>17</v>
      </c>
      <c r="B7" s="10" t="s">
        <v>6</v>
      </c>
      <c r="C7" s="13">
        <f>'29 FEB'!C7</f>
        <v>9476</v>
      </c>
      <c r="D7" s="13">
        <f>'29 FEB'!D7</f>
        <v>1328.7096839999999</v>
      </c>
      <c r="E7" s="14">
        <f>IF(C7=0,"",D7/C7)</f>
        <v>0.14021841325453777</v>
      </c>
      <c r="F7" s="13">
        <f>'29 FEB'!F7</f>
        <v>1328.7096839999999</v>
      </c>
      <c r="G7" s="94">
        <f>IF(C7=0,"",F7/C7)</f>
        <v>0.14021841325453777</v>
      </c>
      <c r="H7" s="81">
        <f>D7/$D$6</f>
        <v>0.18059700941757867</v>
      </c>
      <c r="I7" s="49">
        <f>F7/$F$6</f>
        <v>0.77162520632076548</v>
      </c>
      <c r="J7" s="72">
        <v>1333.947445</v>
      </c>
      <c r="K7" s="73">
        <v>1333.947445</v>
      </c>
      <c r="L7" s="112">
        <f t="shared" ref="L7:L12" si="1">D7-J7</f>
        <v>-5.2377610000000914</v>
      </c>
      <c r="M7" s="113">
        <f t="shared" si="0"/>
        <v>-5.2377610000000914</v>
      </c>
    </row>
    <row r="8" spans="1:13" ht="30" customHeight="1" x14ac:dyDescent="0.2">
      <c r="A8" s="93" t="s">
        <v>18</v>
      </c>
      <c r="B8" s="10" t="s">
        <v>19</v>
      </c>
      <c r="C8" s="13">
        <f>'29 FEB'!C8</f>
        <v>3900</v>
      </c>
      <c r="D8" s="13">
        <f>'29 FEB'!D8</f>
        <v>2421.6838083400003</v>
      </c>
      <c r="E8" s="14">
        <f>IF(C8=0,"",D8/C8)</f>
        <v>0.62094456624102567</v>
      </c>
      <c r="F8" s="13">
        <f>'29 FEB'!F8</f>
        <v>334.448398</v>
      </c>
      <c r="G8" s="94">
        <f>IF(C8=0,"",F8/C8)</f>
        <v>8.5755999487179491E-2</v>
      </c>
      <c r="H8" s="82">
        <f>D8/$D$6</f>
        <v>0.32915305638818304</v>
      </c>
      <c r="I8" s="50">
        <f>F8/$F$6</f>
        <v>0.19422513226026844</v>
      </c>
      <c r="J8" s="74">
        <v>2406.6689999999999</v>
      </c>
      <c r="K8" s="75">
        <v>355.57863700000001</v>
      </c>
      <c r="L8" s="61">
        <f t="shared" si="1"/>
        <v>15.0148083400004</v>
      </c>
      <c r="M8" s="111">
        <f t="shared" si="0"/>
        <v>-21.130239000000017</v>
      </c>
    </row>
    <row r="9" spans="1:13" ht="30" customHeight="1" x14ac:dyDescent="0.2">
      <c r="A9" s="93" t="s">
        <v>22</v>
      </c>
      <c r="B9" s="10" t="s">
        <v>7</v>
      </c>
      <c r="C9" s="13">
        <f>'29 FEB'!C9</f>
        <v>15300</v>
      </c>
      <c r="D9" s="13">
        <f>'29 FEB'!D9</f>
        <v>3604.241904</v>
      </c>
      <c r="E9" s="14">
        <f>IF(C9=0,"",D9/($C$9+$C$10))</f>
        <v>0.23407208104948696</v>
      </c>
      <c r="F9" s="13">
        <f>'29 FEB'!F9</f>
        <v>56.121524000000001</v>
      </c>
      <c r="G9" s="94">
        <f>IF(C9=0,"",F9/($C$9+$C$10))</f>
        <v>3.6447281465125342E-3</v>
      </c>
      <c r="H9" s="82">
        <f>D9/$D$6</f>
        <v>0.48988527510417373</v>
      </c>
      <c r="I9" s="50">
        <f>F9/$F$6</f>
        <v>3.2591606019735903E-2</v>
      </c>
      <c r="J9" s="74">
        <v>1988.8</v>
      </c>
      <c r="K9" s="75">
        <v>39</v>
      </c>
      <c r="L9" s="61">
        <f>D9-J9</f>
        <v>1615.441904</v>
      </c>
      <c r="M9" s="62">
        <f t="shared" si="0"/>
        <v>17.121524000000001</v>
      </c>
    </row>
    <row r="10" spans="1:13" ht="30" customHeight="1" x14ac:dyDescent="0.2">
      <c r="A10" s="93" t="s">
        <v>24</v>
      </c>
      <c r="B10" s="10" t="s">
        <v>23</v>
      </c>
      <c r="C10" s="13">
        <f>'29 FEB'!C10</f>
        <v>98</v>
      </c>
      <c r="D10" s="13">
        <f>'29 FEB'!D10</f>
        <v>2.6829130000000001</v>
      </c>
      <c r="E10" s="14">
        <f>IF(C10=0,"",D10/($C$9+$C$10))</f>
        <v>1.7423775815040914E-4</v>
      </c>
      <c r="F10" s="13">
        <f>'29 FEB'!F10</f>
        <v>2.6829130000000001</v>
      </c>
      <c r="G10" s="94">
        <f>IF(C10=0,"",F10/($C$9+$C$10))</f>
        <v>1.7423775815040914E-4</v>
      </c>
      <c r="H10" s="82">
        <f>D10/$D$6</f>
        <v>3.6465909006466182E-4</v>
      </c>
      <c r="I10" s="50">
        <f>F10/$F$6</f>
        <v>1.5580553992302084E-3</v>
      </c>
      <c r="J10" s="74">
        <v>6.1651059999999998</v>
      </c>
      <c r="K10" s="75">
        <v>6.1651059999999998</v>
      </c>
      <c r="L10" s="114">
        <f t="shared" si="1"/>
        <v>-3.4821929999999996</v>
      </c>
      <c r="M10" s="111">
        <f t="shared" si="0"/>
        <v>-3.4821929999999996</v>
      </c>
    </row>
    <row r="11" spans="1:13" ht="30" customHeight="1" thickBot="1" x14ac:dyDescent="0.25">
      <c r="A11" s="93" t="s">
        <v>20</v>
      </c>
      <c r="B11" s="10" t="s">
        <v>21</v>
      </c>
      <c r="C11" s="13">
        <f>'29 FEB'!C11</f>
        <v>81</v>
      </c>
      <c r="D11" s="13">
        <f>'29 FEB'!D11</f>
        <v>0</v>
      </c>
      <c r="E11" s="14">
        <f>IF(C11=0,"",D11/(C11))</f>
        <v>0</v>
      </c>
      <c r="F11" s="13">
        <f>'29 FEB'!F11</f>
        <v>0</v>
      </c>
      <c r="G11" s="94">
        <f>IF(C11=0,"",F11/(C11))</f>
        <v>0</v>
      </c>
      <c r="H11" s="83">
        <f>D11/$D$6</f>
        <v>0</v>
      </c>
      <c r="I11" s="54">
        <f>F11/$F$6</f>
        <v>0</v>
      </c>
      <c r="J11" s="76">
        <v>0</v>
      </c>
      <c r="K11" s="77">
        <v>0</v>
      </c>
      <c r="L11" s="63">
        <f t="shared" si="1"/>
        <v>0</v>
      </c>
      <c r="M11" s="64">
        <f t="shared" si="0"/>
        <v>0</v>
      </c>
    </row>
    <row r="12" spans="1:13" ht="30" customHeight="1" thickBot="1" x14ac:dyDescent="0.25">
      <c r="A12" s="91" t="s">
        <v>8</v>
      </c>
      <c r="B12" s="9" t="s">
        <v>9</v>
      </c>
      <c r="C12" s="15">
        <f>SUM(C13:C16)</f>
        <v>34101.000970000001</v>
      </c>
      <c r="D12" s="15">
        <f>SUM(D13:D16)</f>
        <v>2132.1504100000002</v>
      </c>
      <c r="E12" s="12">
        <f t="shared" ref="E12:E17" si="2">IF(C12=0,"",D12/C12)</f>
        <v>6.252456964168697E-2</v>
      </c>
      <c r="F12" s="15">
        <f>SUM(F13:F16)</f>
        <v>715.49768499999993</v>
      </c>
      <c r="G12" s="92">
        <f t="shared" ref="G12:G17" si="3">IF(C12=0,"",F12/C12)</f>
        <v>2.0981720906944976E-2</v>
      </c>
      <c r="H12" s="80">
        <f>D12/$D$17</f>
        <v>0.22468596220298129</v>
      </c>
      <c r="I12" s="46">
        <f>F12/$F$17</f>
        <v>0.29354230433212025</v>
      </c>
      <c r="J12" s="55">
        <f>SUM(J13:J16)</f>
        <v>3006.663055</v>
      </c>
      <c r="K12" s="56">
        <f>SUM(K13:K16)</f>
        <v>142.22664</v>
      </c>
      <c r="L12" s="57">
        <f t="shared" si="1"/>
        <v>-874.51264499999979</v>
      </c>
      <c r="M12" s="58">
        <f t="shared" ref="M12:M17" si="4">F12-K12</f>
        <v>573.27104499999996</v>
      </c>
    </row>
    <row r="13" spans="1:13" s="2" customFormat="1" ht="45.75" customHeight="1" x14ac:dyDescent="0.2">
      <c r="A13" s="93" t="s">
        <v>26</v>
      </c>
      <c r="B13" s="10" t="s">
        <v>25</v>
      </c>
      <c r="C13" s="13">
        <f>'29 FEB'!C13</f>
        <v>1937.635773</v>
      </c>
      <c r="D13" s="13">
        <f>'29 FEB'!D13</f>
        <v>0</v>
      </c>
      <c r="E13" s="14">
        <f t="shared" si="2"/>
        <v>0</v>
      </c>
      <c r="F13" s="13">
        <f>'29 FEB'!F13</f>
        <v>0</v>
      </c>
      <c r="G13" s="94">
        <f t="shared" si="3"/>
        <v>0</v>
      </c>
      <c r="H13" s="81">
        <f>D13/$D$12</f>
        <v>0</v>
      </c>
      <c r="I13" s="49">
        <f>F13/$F$12</f>
        <v>0</v>
      </c>
      <c r="J13" s="72"/>
      <c r="K13" s="73"/>
      <c r="L13" s="59">
        <f>D13-J13</f>
        <v>0</v>
      </c>
      <c r="M13" s="60">
        <f t="shared" si="4"/>
        <v>0</v>
      </c>
    </row>
    <row r="14" spans="1:13" ht="45.75" customHeight="1" x14ac:dyDescent="0.2">
      <c r="A14" s="93" t="s">
        <v>43</v>
      </c>
      <c r="B14" s="10" t="s">
        <v>35</v>
      </c>
      <c r="C14" s="13">
        <f>'29 FEB'!C14</f>
        <v>31109</v>
      </c>
      <c r="D14" s="13">
        <f>'29 FEB'!D14</f>
        <v>1916.5504100000001</v>
      </c>
      <c r="E14" s="14">
        <f t="shared" si="2"/>
        <v>6.160758655051593E-2</v>
      </c>
      <c r="F14" s="13">
        <f>'29 FEB'!F14</f>
        <v>712.59768499999996</v>
      </c>
      <c r="G14" s="94">
        <f t="shared" si="3"/>
        <v>2.2906479957568549E-2</v>
      </c>
      <c r="H14" s="82">
        <f>D14/$D$12</f>
        <v>0.89888143022705413</v>
      </c>
      <c r="I14" s="50">
        <f>F14/$F$12</f>
        <v>0.99594687717263541</v>
      </c>
      <c r="J14" s="79">
        <v>2895.4630550000002</v>
      </c>
      <c r="K14" s="75">
        <v>139.32664</v>
      </c>
      <c r="L14" s="114">
        <f>D14-J14</f>
        <v>-978.91264500000011</v>
      </c>
      <c r="M14" s="62">
        <f t="shared" si="4"/>
        <v>573.27104499999996</v>
      </c>
    </row>
    <row r="15" spans="1:13" s="2" customFormat="1" ht="45.75" customHeight="1" x14ac:dyDescent="0.2">
      <c r="A15" s="93" t="s">
        <v>29</v>
      </c>
      <c r="B15" s="10" t="s">
        <v>30</v>
      </c>
      <c r="C15" s="13">
        <f>'29 FEB'!C15</f>
        <v>150</v>
      </c>
      <c r="D15" s="13">
        <f>'29 FEB'!D15</f>
        <v>11.6</v>
      </c>
      <c r="E15" s="14">
        <f t="shared" si="2"/>
        <v>7.7333333333333337E-2</v>
      </c>
      <c r="F15" s="13">
        <f>'29 FEB'!F15</f>
        <v>2.9</v>
      </c>
      <c r="G15" s="94">
        <f t="shared" si="3"/>
        <v>1.9333333333333334E-2</v>
      </c>
      <c r="H15" s="82">
        <f>D15/$D$12</f>
        <v>5.4405167410304786E-3</v>
      </c>
      <c r="I15" s="50">
        <f>F15/$F$12</f>
        <v>4.0531228273645642E-3</v>
      </c>
      <c r="J15" s="74">
        <v>11.6</v>
      </c>
      <c r="K15" s="75">
        <v>2.9</v>
      </c>
      <c r="L15" s="61">
        <f>D15-J15</f>
        <v>0</v>
      </c>
      <c r="M15" s="62">
        <f t="shared" si="4"/>
        <v>0</v>
      </c>
    </row>
    <row r="16" spans="1:13" s="2" customFormat="1" ht="45.75" customHeight="1" thickBot="1" x14ac:dyDescent="0.25">
      <c r="A16" s="93" t="s">
        <v>40</v>
      </c>
      <c r="B16" s="10" t="s">
        <v>41</v>
      </c>
      <c r="C16" s="13">
        <f>'29 FEB'!C16</f>
        <v>904.36519699999997</v>
      </c>
      <c r="D16" s="13">
        <f>'29 FEB'!D16</f>
        <v>204</v>
      </c>
      <c r="E16" s="14">
        <f t="shared" si="2"/>
        <v>0.22557259022872372</v>
      </c>
      <c r="F16" s="13">
        <f>'29 FEB'!F16</f>
        <v>0</v>
      </c>
      <c r="G16" s="94">
        <f t="shared" si="3"/>
        <v>0</v>
      </c>
      <c r="H16" s="84">
        <f>D16/$D$12</f>
        <v>9.5678053031915317E-2</v>
      </c>
      <c r="I16" s="51">
        <f>F16/$F$12</f>
        <v>0</v>
      </c>
      <c r="J16" s="76">
        <v>99.6</v>
      </c>
      <c r="K16" s="77">
        <v>0</v>
      </c>
      <c r="L16" s="65">
        <f>D16-J16</f>
        <v>104.4</v>
      </c>
      <c r="M16" s="66">
        <f t="shared" si="4"/>
        <v>0</v>
      </c>
    </row>
    <row r="17" spans="1:14" s="3" customFormat="1" ht="33" customHeight="1" thickBot="1" x14ac:dyDescent="0.3">
      <c r="A17" s="120" t="s">
        <v>10</v>
      </c>
      <c r="B17" s="121"/>
      <c r="C17" s="95">
        <f>C6+C12</f>
        <v>62956.000970000001</v>
      </c>
      <c r="D17" s="95">
        <f>D6+D12</f>
        <v>9489.4687193399986</v>
      </c>
      <c r="E17" s="96">
        <f t="shared" si="2"/>
        <v>0.15073175826180496</v>
      </c>
      <c r="F17" s="95">
        <f>F6+F12</f>
        <v>2437.460204</v>
      </c>
      <c r="G17" s="97">
        <f t="shared" si="3"/>
        <v>3.8716884275440344E-2</v>
      </c>
      <c r="J17" s="33">
        <f>J6+J12</f>
        <v>8742.2446060000002</v>
      </c>
      <c r="K17" s="33">
        <f>K6+K12</f>
        <v>1876.9178280000001</v>
      </c>
      <c r="L17" s="67">
        <f>D17-J17</f>
        <v>747.22411333999844</v>
      </c>
      <c r="M17" s="67">
        <f t="shared" si="4"/>
        <v>560.54237599999988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10"/>
      <c r="E19" s="29"/>
      <c r="F19" s="28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29 FEB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2020-11-05T13:28:44Z</dcterms:modified>
</cp:coreProperties>
</file>