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ABRIL 2020\"/>
    </mc:Choice>
  </mc:AlternateContent>
  <bookViews>
    <workbookView xWindow="-120" yWindow="-120" windowWidth="29040" windowHeight="15840"/>
  </bookViews>
  <sheets>
    <sheet name="30 ABRIL" sheetId="22" r:id="rId1"/>
    <sheet name="Ejec. para Indicadores" sheetId="2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4" l="1"/>
  <c r="G11" i="24"/>
  <c r="F11" i="24"/>
  <c r="G7" i="24"/>
  <c r="G8" i="22" l="1"/>
  <c r="G11" i="22"/>
  <c r="E11" i="22"/>
  <c r="D6" i="22"/>
  <c r="D12" i="22" l="1"/>
  <c r="C6" i="24" l="1"/>
  <c r="D7" i="24" l="1"/>
  <c r="D15" i="24" l="1"/>
  <c r="D14" i="24"/>
  <c r="D16" i="24"/>
  <c r="F6" i="22" l="1"/>
  <c r="H12" i="22"/>
  <c r="J6" i="22"/>
  <c r="H6" i="22"/>
  <c r="H17" i="22" l="1"/>
  <c r="K12" i="24"/>
  <c r="J6" i="24"/>
  <c r="L11" i="24" l="1"/>
  <c r="D9" i="24"/>
  <c r="L9" i="24" s="1"/>
  <c r="K11" i="22" l="1"/>
  <c r="E9" i="22"/>
  <c r="E10" i="22"/>
  <c r="I11" i="22"/>
  <c r="L7" i="24" l="1"/>
  <c r="J12" i="22" l="1"/>
  <c r="J17" i="22" s="1"/>
  <c r="K13" i="22"/>
  <c r="K14" i="22"/>
  <c r="I13" i="22"/>
  <c r="F15" i="24" l="1"/>
  <c r="M15" i="24" s="1"/>
  <c r="F12" i="22"/>
  <c r="F17" i="22" s="1"/>
  <c r="I14" i="22"/>
  <c r="I15" i="22"/>
  <c r="E16" i="22" l="1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17" i="22" l="1"/>
  <c r="G10" i="22"/>
  <c r="G9" i="22"/>
  <c r="F14" i="24" l="1"/>
  <c r="M14" i="24" s="1"/>
  <c r="F16" i="24"/>
  <c r="M16" i="24" s="1"/>
  <c r="F13" i="24"/>
  <c r="F8" i="24"/>
  <c r="M8" i="24" s="1"/>
  <c r="F9" i="24"/>
  <c r="M9" i="24" s="1"/>
  <c r="F10" i="24"/>
  <c r="F7" i="24"/>
  <c r="C14" i="24"/>
  <c r="E14" i="24" s="1"/>
  <c r="C15" i="24"/>
  <c r="E15" i="24" s="1"/>
  <c r="C16" i="24"/>
  <c r="E16" i="24" s="1"/>
  <c r="C13" i="24"/>
  <c r="L14" i="24"/>
  <c r="L15" i="24"/>
  <c r="D13" i="24"/>
  <c r="D8" i="24"/>
  <c r="D10" i="24"/>
  <c r="E13" i="24" l="1"/>
  <c r="D6" i="24"/>
  <c r="F12" i="24"/>
  <c r="M12" i="24" s="1"/>
  <c r="M13" i="24"/>
  <c r="D12" i="24"/>
  <c r="M7" i="24"/>
  <c r="F6" i="24"/>
  <c r="G16" i="24"/>
  <c r="G15" i="24"/>
  <c r="G14" i="24"/>
  <c r="C12" i="24"/>
  <c r="G13" i="24"/>
  <c r="E11" i="24"/>
  <c r="E10" i="24"/>
  <c r="E9" i="24"/>
  <c r="G9" i="24"/>
  <c r="G10" i="24"/>
  <c r="G8" i="24"/>
  <c r="E8" i="24"/>
  <c r="E7" i="24"/>
  <c r="L8" i="24"/>
  <c r="M10" i="24"/>
  <c r="L16" i="24"/>
  <c r="L10" i="24"/>
  <c r="M6" i="24" l="1"/>
  <c r="I10" i="24"/>
  <c r="I9" i="24"/>
  <c r="I8" i="24"/>
  <c r="I11" i="24"/>
  <c r="L6" i="24"/>
  <c r="H7" i="24"/>
  <c r="I13" i="24"/>
  <c r="F17" i="24"/>
  <c r="G12" i="24"/>
  <c r="E12" i="24"/>
  <c r="D17" i="24"/>
  <c r="H10" i="24"/>
  <c r="H16" i="24"/>
  <c r="H15" i="24"/>
  <c r="M17" i="24" l="1"/>
  <c r="H12" i="24"/>
  <c r="H6" i="24"/>
  <c r="M11" i="24"/>
  <c r="J12" i="24" l="1"/>
  <c r="J17" i="24" s="1"/>
  <c r="L17" i="24" s="1"/>
  <c r="L12" i="24" l="1"/>
  <c r="L13" i="24"/>
  <c r="H8" i="24" l="1"/>
  <c r="H9" i="24"/>
  <c r="H14" i="24"/>
  <c r="I16" i="24"/>
  <c r="C12" i="22"/>
  <c r="E12" i="22" s="1"/>
  <c r="E13" i="22"/>
  <c r="E8" i="22"/>
  <c r="C6" i="22"/>
  <c r="C17" i="22" s="1"/>
  <c r="G17" i="22" s="1"/>
  <c r="E15" i="22"/>
  <c r="E14" i="22"/>
  <c r="G16" i="22"/>
  <c r="G15" i="22"/>
  <c r="G14" i="22"/>
  <c r="G13" i="22"/>
  <c r="G7" i="22"/>
  <c r="G12" i="22" l="1"/>
  <c r="E17" i="22"/>
  <c r="E6" i="24"/>
  <c r="G6" i="24"/>
  <c r="C17" i="24"/>
  <c r="G17" i="24" s="1"/>
  <c r="I15" i="24"/>
  <c r="I14" i="24"/>
  <c r="H11" i="24"/>
  <c r="G6" i="22"/>
  <c r="E6" i="22"/>
  <c r="H13" i="24"/>
  <c r="E17" i="24" l="1"/>
  <c r="I6" i="24"/>
  <c r="I12" i="24"/>
  <c r="I7" i="22" l="1"/>
  <c r="I6" i="22" s="1"/>
  <c r="I17" i="22" s="1"/>
</calcChain>
</file>

<file path=xl/sharedStrings.xml><?xml version="1.0" encoding="utf-8"?>
<sst xmlns="http://schemas.openxmlformats.org/spreadsheetml/2006/main" count="74" uniqueCount="44">
  <si>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</si>
  <si>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</si>
  <si>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</si>
  <si>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</si>
  <si>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</si>
  <si>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</si>
  <si>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</si>
  <si>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</si>
  <si>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</si>
  <si>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</si>
  <si>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</si>
  <si>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</si>
  <si>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</si>
  <si>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</si>
  <si>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</si>
  <si>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</si>
  <si>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</si>
  <si>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</si>
  <si>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</si>
  <si>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</si>
  <si>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</si>
  <si>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</si>
  <si>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</si>
  <si>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</si>
  <si>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</si>
  <si>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</si>
  <si>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</si>
  <si>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</si>
  <si>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</si>
  <si>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</si>
  <si>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</si>
  <si>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</si>
  <si>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</si>
  <si>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</si>
  <si>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</si>
  <si>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</si>
  <si>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</si>
  <si>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</si>
  <si>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</si>
  <si>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</si>
  <si>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</si>
  <si>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</si>
  <si>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INFORMACIÓN PRESUPUESTAL APC-COLOMBIA A 30 DE ABRIL DE 2020</t>
  </si>
  <si>
    <t>INFORMACIÓN PRESUPUESTAL APC-COLOMBIA A 30 ABRIL DE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</si>
</sst>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4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15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5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5" fontId="0" fillId="0" borderId="0" xfId="6" applyFont="1"/>
    <xf numFmtId="3" fontId="13" fillId="3" borderId="5" xfId="5" applyNumberFormat="1" applyFont="1" applyFill="1" applyBorder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164" fontId="0" fillId="0" borderId="16" xfId="5" applyFont="1" applyBorder="1"/>
    <xf numFmtId="165" fontId="0" fillId="8" borderId="16" xfId="6" applyFont="1" applyFill="1" applyBorder="1"/>
    <xf numFmtId="164" fontId="0" fillId="0" borderId="16" xfId="5" applyFont="1" applyFill="1" applyBorder="1"/>
    <xf numFmtId="164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164" fontId="3" fillId="9" borderId="16" xfId="5" applyFont="1" applyFill="1" applyBorder="1"/>
    <xf numFmtId="164" fontId="1" fillId="0" borderId="0" xfId="5" applyFont="1" applyFill="1" applyBorder="1" applyAlignment="1">
      <alignment horizontal="center" vertical="center" wrapText="1"/>
    </xf>
    <xf numFmtId="166" fontId="13" fillId="0" borderId="6" xfId="0" applyNumberFormat="1" applyFont="1" applyBorder="1"/>
    <xf numFmtId="166" fontId="13" fillId="0" borderId="16" xfId="0" applyNumberFormat="1" applyFont="1" applyBorder="1"/>
    <xf numFmtId="166" fontId="13" fillId="0" borderId="21" xfId="0" applyNumberFormat="1" applyFont="1" applyBorder="1"/>
    <xf numFmtId="166" fontId="13" fillId="0" borderId="12" xfId="0" applyNumberFormat="1" applyFont="1" applyBorder="1"/>
    <xf numFmtId="166" fontId="13" fillId="0" borderId="17" xfId="0" applyNumberFormat="1" applyFont="1" applyBorder="1"/>
    <xf numFmtId="166" fontId="13" fillId="0" borderId="8" xfId="0" applyNumberFormat="1" applyFont="1" applyBorder="1"/>
    <xf numFmtId="10" fontId="0" fillId="0" borderId="0" xfId="4" applyNumberFormat="1" applyFont="1"/>
    <xf numFmtId="4" fontId="13" fillId="3" borderId="5" xfId="5" applyNumberFormat="1" applyFont="1" applyFill="1" applyBorder="1"/>
    <xf numFmtId="4" fontId="13" fillId="3" borderId="6" xfId="5" applyNumberFormat="1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H1" sqref="H1:K1048576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6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117" t="s">
        <v>42</v>
      </c>
      <c r="B3" s="118"/>
      <c r="C3" s="118"/>
      <c r="D3" s="118"/>
      <c r="E3" s="118"/>
      <c r="F3" s="118"/>
      <c r="G3" s="119"/>
    </row>
    <row r="4" spans="1:12" ht="15.75" x14ac:dyDescent="0.25">
      <c r="A4" s="80" t="s">
        <v>0</v>
      </c>
      <c r="B4" s="81"/>
      <c r="C4" s="82"/>
      <c r="D4" s="81"/>
      <c r="E4" s="81"/>
      <c r="F4" s="81"/>
      <c r="G4" s="83"/>
    </row>
    <row r="5" spans="1:12" s="20" customFormat="1" ht="63" customHeight="1" x14ac:dyDescent="0.2">
      <c r="A5" s="84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5" t="s">
        <v>12</v>
      </c>
      <c r="H5" s="1" t="s">
        <v>37</v>
      </c>
      <c r="J5" s="36" t="s">
        <v>38</v>
      </c>
    </row>
    <row r="6" spans="1:12" ht="30" customHeight="1" thickBot="1" x14ac:dyDescent="0.25">
      <c r="A6" s="86" t="s">
        <v>4</v>
      </c>
      <c r="B6" s="9" t="s">
        <v>5</v>
      </c>
      <c r="C6" s="11">
        <f>SUM(C7:C11)</f>
        <v>28855</v>
      </c>
      <c r="D6" s="11">
        <f>SUM(D7:D11)</f>
        <v>9434.0008403400007</v>
      </c>
      <c r="E6" s="12">
        <f>IF(C6=0,"",D6/C6)</f>
        <v>0.32694509930133431</v>
      </c>
      <c r="F6" s="11">
        <f>SUM(F7:F11)</f>
        <v>3659.9861318100002</v>
      </c>
      <c r="G6" s="87">
        <f>IF(C6=0,"",F6/C6)</f>
        <v>0.1268406214455034</v>
      </c>
      <c r="H6" s="63">
        <f>SUM(H7:H11)</f>
        <v>9434000840.3400002</v>
      </c>
      <c r="I6" s="63">
        <f>SUM(I7:I10)</f>
        <v>9433.4308403400009</v>
      </c>
      <c r="J6" s="65">
        <f>SUM(J7:J11)</f>
        <v>3659986131.8099999</v>
      </c>
      <c r="K6" s="65">
        <f>SUM(K7:K10)</f>
        <v>3659.41613181</v>
      </c>
    </row>
    <row r="7" spans="1:12" ht="30" customHeight="1" x14ac:dyDescent="0.2">
      <c r="A7" s="88" t="s">
        <v>17</v>
      </c>
      <c r="B7" s="10" t="s">
        <v>6</v>
      </c>
      <c r="C7" s="13">
        <v>9476</v>
      </c>
      <c r="D7" s="35">
        <v>2724.736449</v>
      </c>
      <c r="E7" s="14">
        <f>IF(C7=0,"",D7/C7)</f>
        <v>0.28754078186998733</v>
      </c>
      <c r="F7" s="35">
        <v>2724.736449</v>
      </c>
      <c r="G7" s="89">
        <f>IF(C7=0,"",F7/C7)</f>
        <v>0.28754078186998733</v>
      </c>
      <c r="H7" s="93">
        <v>2724736449</v>
      </c>
      <c r="I7" s="42">
        <f>+H7/1000000</f>
        <v>2724.736449</v>
      </c>
      <c r="J7" s="39">
        <v>2724736449</v>
      </c>
      <c r="K7" s="44">
        <f>+J7/1000000</f>
        <v>2724.736449</v>
      </c>
    </row>
    <row r="8" spans="1:12" ht="30" customHeight="1" x14ac:dyDescent="0.2">
      <c r="A8" s="88" t="s">
        <v>18</v>
      </c>
      <c r="B8" s="10" t="s">
        <v>19</v>
      </c>
      <c r="C8" s="13">
        <v>3900</v>
      </c>
      <c r="D8" s="13">
        <v>2521.3419013400003</v>
      </c>
      <c r="E8" s="14">
        <f>IF(C8=0,"",D8/C8)</f>
        <v>0.64649792342051293</v>
      </c>
      <c r="F8" s="13">
        <v>788.18761753999991</v>
      </c>
      <c r="G8" s="89">
        <f>IF(C8=0,"",F8/C8)</f>
        <v>0.20209938911282049</v>
      </c>
      <c r="H8" s="104">
        <v>2521341901.3400002</v>
      </c>
      <c r="I8" s="43">
        <f>+H8/1000000</f>
        <v>2521.3419013400003</v>
      </c>
      <c r="J8" s="40">
        <v>788187617.53999996</v>
      </c>
      <c r="K8" s="43">
        <f t="shared" ref="K8:K16" si="0">+J8/1000000</f>
        <v>788.18761753999991</v>
      </c>
    </row>
    <row r="9" spans="1:12" ht="30" customHeight="1" x14ac:dyDescent="0.2">
      <c r="A9" s="88" t="s">
        <v>22</v>
      </c>
      <c r="B9" s="10" t="s">
        <v>7</v>
      </c>
      <c r="C9" s="13">
        <v>15300</v>
      </c>
      <c r="D9" s="35">
        <v>4171.5071959999996</v>
      </c>
      <c r="E9" s="14">
        <f>IF(C9=0,"",D9/($C$9+$C$10))</f>
        <v>0.27091227406156643</v>
      </c>
      <c r="F9" s="13">
        <v>131.64423027000001</v>
      </c>
      <c r="G9" s="89">
        <f>IF(C9=0,"",F9/($C$9+$C$10))</f>
        <v>8.5494369573970649E-3</v>
      </c>
      <c r="H9" s="94">
        <v>4171507196</v>
      </c>
      <c r="I9" s="43">
        <f>+H9/1000000</f>
        <v>4171.5071959999996</v>
      </c>
      <c r="J9" s="40">
        <v>131644230.27</v>
      </c>
      <c r="K9" s="43">
        <f t="shared" si="0"/>
        <v>131.64423027000001</v>
      </c>
    </row>
    <row r="10" spans="1:12" ht="30" customHeight="1" x14ac:dyDescent="0.2">
      <c r="A10" s="88" t="s">
        <v>24</v>
      </c>
      <c r="B10" s="10" t="s">
        <v>23</v>
      </c>
      <c r="C10" s="13">
        <v>98</v>
      </c>
      <c r="D10" s="13">
        <v>15.845294000000001</v>
      </c>
      <c r="E10" s="14">
        <f>IF(C10=0,"",D10/($C$9+$C$10))</f>
        <v>1.0290488375113652E-3</v>
      </c>
      <c r="F10" s="13">
        <v>14.847835</v>
      </c>
      <c r="G10" s="89">
        <f>IF(C10=0,"",F10/($C$9+$C$10))</f>
        <v>9.6427035978698529E-4</v>
      </c>
      <c r="H10" s="94">
        <v>15845294</v>
      </c>
      <c r="I10" s="43">
        <f>+H10/1000000</f>
        <v>15.845294000000001</v>
      </c>
      <c r="J10" s="40">
        <v>14847835</v>
      </c>
      <c r="K10" s="43">
        <f t="shared" si="0"/>
        <v>14.847835</v>
      </c>
    </row>
    <row r="11" spans="1:12" ht="30" customHeight="1" x14ac:dyDescent="0.2">
      <c r="A11" s="88" t="s">
        <v>20</v>
      </c>
      <c r="B11" s="10" t="s">
        <v>21</v>
      </c>
      <c r="C11" s="13">
        <v>81</v>
      </c>
      <c r="D11" s="35">
        <v>0.56999999999999995</v>
      </c>
      <c r="E11" s="14">
        <f>IF(C11=0,"",D11/C11)</f>
        <v>7.0370370370370361E-3</v>
      </c>
      <c r="F11" s="35">
        <v>0.56999999999999995</v>
      </c>
      <c r="G11" s="89">
        <f>IF(C11=0,"",F11/C11)</f>
        <v>7.0370370370370361E-3</v>
      </c>
      <c r="H11" s="94">
        <v>570000</v>
      </c>
      <c r="I11" s="43">
        <f>+H11/1000000</f>
        <v>0.56999999999999995</v>
      </c>
      <c r="J11" s="40">
        <v>570000</v>
      </c>
      <c r="K11" s="43">
        <f t="shared" si="0"/>
        <v>0.56999999999999995</v>
      </c>
    </row>
    <row r="12" spans="1:12" ht="30" customHeight="1" x14ac:dyDescent="0.2">
      <c r="A12" s="86" t="s">
        <v>8</v>
      </c>
      <c r="B12" s="9" t="s">
        <v>9</v>
      </c>
      <c r="C12" s="15">
        <f>SUM(C13:C16)</f>
        <v>34101.000970000001</v>
      </c>
      <c r="D12" s="15">
        <f>SUM(D13:D16)</f>
        <v>3282.6731644199999</v>
      </c>
      <c r="E12" s="12">
        <f t="shared" ref="E12:E17" si="1">IF(C12=0,"",D12/C12)</f>
        <v>9.6263249495459016E-2</v>
      </c>
      <c r="F12" s="15">
        <f>SUM(F13:F16)</f>
        <v>1105.5569275400001</v>
      </c>
      <c r="G12" s="87">
        <f>IF(C12=0,"",F12/C12)</f>
        <v>3.2420072610554809E-2</v>
      </c>
      <c r="H12" s="95">
        <f>SUM(H13:H16)</f>
        <v>3282673164.4200001</v>
      </c>
      <c r="I12" s="63">
        <f>SUM(I13:I16)</f>
        <v>3282.6731644199999</v>
      </c>
      <c r="J12" s="64">
        <f>SUM(J13:J16)</f>
        <v>1105556927.54</v>
      </c>
      <c r="K12" s="63">
        <f>SUM(K13:K16)</f>
        <v>1105.5569275400001</v>
      </c>
    </row>
    <row r="13" spans="1:12" s="2" customFormat="1" ht="45.75" customHeight="1" x14ac:dyDescent="0.2">
      <c r="A13" s="88" t="s">
        <v>26</v>
      </c>
      <c r="B13" s="10" t="s">
        <v>25</v>
      </c>
      <c r="C13" s="13">
        <v>1937.635773</v>
      </c>
      <c r="D13" s="13">
        <v>0</v>
      </c>
      <c r="E13" s="14">
        <f t="shared" si="1"/>
        <v>0</v>
      </c>
      <c r="F13" s="13">
        <v>0</v>
      </c>
      <c r="G13" s="89">
        <f t="shared" ref="G13:G16" si="2">IF(C13=0,"",F13/C13)</f>
        <v>0</v>
      </c>
      <c r="H13" s="94">
        <v>0</v>
      </c>
      <c r="I13" s="43">
        <f>+H13/1000000</f>
        <v>0</v>
      </c>
      <c r="J13" s="40"/>
      <c r="K13" s="43">
        <f>+J13/1000000</f>
        <v>0</v>
      </c>
    </row>
    <row r="14" spans="1:12" ht="45.75" customHeight="1" x14ac:dyDescent="0.2">
      <c r="A14" s="88" t="s">
        <v>27</v>
      </c>
      <c r="B14" s="10" t="s">
        <v>28</v>
      </c>
      <c r="C14" s="13">
        <v>31109</v>
      </c>
      <c r="D14" s="13">
        <v>2883.8731644200002</v>
      </c>
      <c r="E14" s="14">
        <f t="shared" si="1"/>
        <v>9.2702213649426213E-2</v>
      </c>
      <c r="F14" s="13">
        <v>1018.5569275399999</v>
      </c>
      <c r="G14" s="89">
        <f t="shared" si="2"/>
        <v>3.2741551561927415E-2</v>
      </c>
      <c r="H14" s="94">
        <v>2883873164.4200001</v>
      </c>
      <c r="I14" s="43">
        <f>+H14/1000000</f>
        <v>2883.8731644200002</v>
      </c>
      <c r="J14" s="40">
        <v>1018556927.54</v>
      </c>
      <c r="K14" s="43">
        <f>+J14/1000000</f>
        <v>1018.5569275399999</v>
      </c>
    </row>
    <row r="15" spans="1:12" s="2" customFormat="1" ht="45.75" customHeight="1" x14ac:dyDescent="0.2">
      <c r="A15" s="88" t="s">
        <v>29</v>
      </c>
      <c r="B15" s="10" t="s">
        <v>30</v>
      </c>
      <c r="C15" s="13">
        <v>150</v>
      </c>
      <c r="D15" s="13">
        <v>63.6</v>
      </c>
      <c r="E15" s="14">
        <f t="shared" si="1"/>
        <v>0.42399999999999999</v>
      </c>
      <c r="F15" s="13">
        <v>19.100000000000001</v>
      </c>
      <c r="G15" s="89">
        <f t="shared" si="2"/>
        <v>0.12733333333333335</v>
      </c>
      <c r="H15" s="96">
        <v>63600000</v>
      </c>
      <c r="I15" s="43">
        <f>+H15/1000000</f>
        <v>63.6</v>
      </c>
      <c r="J15" s="41">
        <v>19100000</v>
      </c>
      <c r="K15" s="43">
        <f t="shared" si="0"/>
        <v>19.100000000000001</v>
      </c>
      <c r="L15" s="46"/>
    </row>
    <row r="16" spans="1:12" s="2" customFormat="1" ht="45.75" customHeight="1" x14ac:dyDescent="0.2">
      <c r="A16" s="88" t="s">
        <v>40</v>
      </c>
      <c r="B16" s="10" t="s">
        <v>41</v>
      </c>
      <c r="C16" s="13">
        <v>904.36519699999997</v>
      </c>
      <c r="D16" s="13">
        <v>335.2</v>
      </c>
      <c r="E16" s="14">
        <f t="shared" si="1"/>
        <v>0.37064672668954995</v>
      </c>
      <c r="F16" s="13">
        <v>67.900000000000006</v>
      </c>
      <c r="G16" s="89">
        <f t="shared" si="2"/>
        <v>7.5080288610442858E-2</v>
      </c>
      <c r="H16" s="96">
        <v>335200000</v>
      </c>
      <c r="I16" s="43">
        <f>+H16/1000000</f>
        <v>335.2</v>
      </c>
      <c r="J16" s="41">
        <v>67900000</v>
      </c>
      <c r="K16" s="43">
        <f t="shared" si="0"/>
        <v>67.900000000000006</v>
      </c>
    </row>
    <row r="17" spans="1:11" s="3" customFormat="1" ht="33" customHeight="1" x14ac:dyDescent="0.2">
      <c r="A17" s="115" t="s">
        <v>10</v>
      </c>
      <c r="B17" s="116"/>
      <c r="C17" s="16">
        <f>C6+C12</f>
        <v>62956.000970000001</v>
      </c>
      <c r="D17" s="16">
        <f>D6+D12</f>
        <v>12716.67400476</v>
      </c>
      <c r="E17" s="17">
        <f t="shared" si="1"/>
        <v>0.20199303972340604</v>
      </c>
      <c r="F17" s="16">
        <f>F6+F12</f>
        <v>4765.5430593500005</v>
      </c>
      <c r="G17" s="98">
        <f>IF(C17=0,"",F17/C17)</f>
        <v>7.5696406790845758E-2</v>
      </c>
      <c r="H17" s="97">
        <f>+H12+H6</f>
        <v>12716674004.76</v>
      </c>
      <c r="I17" s="63">
        <f>+I6+I12</f>
        <v>12716.10400476</v>
      </c>
      <c r="J17" s="66">
        <f>+J6+J12</f>
        <v>4765543059.3500004</v>
      </c>
      <c r="K17" s="63">
        <f>+K6+K12</f>
        <v>4764.9730593499999</v>
      </c>
    </row>
    <row r="18" spans="1:11" s="3" customFormat="1" ht="16.5" thickBot="1" x14ac:dyDescent="0.25">
      <c r="A18" s="99"/>
      <c r="B18" s="100"/>
      <c r="C18" s="101"/>
      <c r="D18" s="101"/>
      <c r="E18" s="102"/>
      <c r="F18" s="101"/>
      <c r="G18" s="103"/>
      <c r="H18" s="7"/>
      <c r="I18" s="7"/>
      <c r="J18" s="37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7"/>
    </row>
    <row r="20" spans="1:11" ht="18" customHeight="1" x14ac:dyDescent="0.2">
      <c r="D20" s="28"/>
      <c r="E20" s="26"/>
      <c r="F20" s="28"/>
      <c r="G20" s="26"/>
      <c r="I20" s="73"/>
    </row>
    <row r="21" spans="1:11" ht="18" customHeight="1" x14ac:dyDescent="0.2">
      <c r="D21" s="28"/>
      <c r="E21" s="26"/>
      <c r="F21" s="28"/>
      <c r="G21" s="26"/>
      <c r="I21" s="73"/>
    </row>
    <row r="22" spans="1:11" ht="18" customHeight="1" x14ac:dyDescent="0.2">
      <c r="C22" s="23"/>
      <c r="D22" s="28"/>
      <c r="E22" s="26"/>
      <c r="F22" s="28"/>
      <c r="G22" s="26"/>
      <c r="I22" s="73"/>
    </row>
    <row r="23" spans="1:11" ht="18" customHeight="1" x14ac:dyDescent="0.2">
      <c r="D23" s="28"/>
      <c r="F23" s="28"/>
      <c r="I23" s="73"/>
    </row>
    <row r="24" spans="1:11" ht="18" customHeight="1" x14ac:dyDescent="0.2">
      <c r="D24" s="28"/>
      <c r="E24" s="26"/>
      <c r="F24" s="28"/>
      <c r="G24" s="26"/>
      <c r="I24" s="73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8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" zoomScale="90" zoomScaleNormal="90" workbookViewId="0">
      <selection activeCell="H2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5" width="20.42578125" style="1" customWidth="1"/>
    <col min="6" max="6" width="22.42578125" style="1" bestFit="1" customWidth="1"/>
    <col min="7" max="7" width="23.140625" style="1" customWidth="1"/>
    <col min="8" max="9" width="16.42578125" style="1" hidden="1" customWidth="1"/>
    <col min="10" max="10" width="18.7109375" style="1" hidden="1" customWidth="1"/>
    <col min="11" max="11" width="15.425781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7" t="s">
        <v>43</v>
      </c>
      <c r="B3" s="118"/>
      <c r="C3" s="118"/>
      <c r="D3" s="118"/>
      <c r="E3" s="118"/>
      <c r="F3" s="118"/>
      <c r="G3" s="119"/>
      <c r="J3" s="47" t="s">
        <v>39</v>
      </c>
      <c r="K3" s="47"/>
    </row>
    <row r="4" spans="1:13" ht="15.75" x14ac:dyDescent="0.25">
      <c r="A4" s="80" t="s">
        <v>0</v>
      </c>
      <c r="B4" s="81"/>
      <c r="C4" s="82"/>
      <c r="D4" s="81"/>
      <c r="E4" s="81"/>
      <c r="F4" s="81"/>
      <c r="G4" s="83"/>
      <c r="H4" s="122" t="s">
        <v>36</v>
      </c>
      <c r="I4" s="122"/>
    </row>
    <row r="5" spans="1:13" s="20" customFormat="1" ht="63" customHeight="1" thickBot="1" x14ac:dyDescent="0.25">
      <c r="A5" s="84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85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86" t="s">
        <v>4</v>
      </c>
      <c r="B6" s="9" t="s">
        <v>5</v>
      </c>
      <c r="C6" s="11">
        <f>SUM(C7:C11)</f>
        <v>28855</v>
      </c>
      <c r="D6" s="11">
        <f>SUM(D7:D11)</f>
        <v>9434.0008403400007</v>
      </c>
      <c r="E6" s="12">
        <f>IF(C6=0,"",D6/C6)</f>
        <v>0.32694509930133431</v>
      </c>
      <c r="F6" s="11">
        <f>SUM(F7:F11)</f>
        <v>3659.9861318100002</v>
      </c>
      <c r="G6" s="87">
        <f>IF(C6=0,"",F6/C6)</f>
        <v>0.1268406214455034</v>
      </c>
      <c r="H6" s="75">
        <f>D6/$D$17</f>
        <v>0.74186071269962128</v>
      </c>
      <c r="I6" s="45">
        <f>F6/$F$17</f>
        <v>0.76801029520216035</v>
      </c>
      <c r="J6" s="51">
        <f>SUM(J7:J11)</f>
        <v>9562.5494490000019</v>
      </c>
      <c r="K6" s="52">
        <f>SUM(K7:K11)</f>
        <v>3666.2412020000002</v>
      </c>
      <c r="L6" s="56">
        <f>D6-J6</f>
        <v>-128.54860866000126</v>
      </c>
      <c r="M6" s="57">
        <f t="shared" ref="M6:M11" si="0">F6-K6</f>
        <v>-6.2550701899999694</v>
      </c>
    </row>
    <row r="7" spans="1:13" ht="30" customHeight="1" x14ac:dyDescent="0.2">
      <c r="A7" s="88" t="s">
        <v>17</v>
      </c>
      <c r="B7" s="10" t="s">
        <v>6</v>
      </c>
      <c r="C7" s="13">
        <v>9476</v>
      </c>
      <c r="D7" s="13">
        <f>'30 ABRIL'!D7</f>
        <v>2724.736449</v>
      </c>
      <c r="E7" s="14">
        <f>IF(C7=0,"",D7/C7)</f>
        <v>0.28754078186998733</v>
      </c>
      <c r="F7" s="13">
        <f>'30 ABRIL'!F7</f>
        <v>2724.736449</v>
      </c>
      <c r="G7" s="89">
        <f>IF(C7=0,"",F7/C7)</f>
        <v>0.28754078186998733</v>
      </c>
      <c r="H7" s="76">
        <f>D7/$D$6</f>
        <v>0.28882088258344918</v>
      </c>
      <c r="I7" s="48">
        <f>F7/$F$6</f>
        <v>0.74446633153020059</v>
      </c>
      <c r="J7" s="67">
        <v>2580.4959180000001</v>
      </c>
      <c r="K7" s="68">
        <v>2580.4959180000001</v>
      </c>
      <c r="L7" s="58">
        <f t="shared" ref="L7:L12" si="1">D7-J7</f>
        <v>144.24053099999992</v>
      </c>
      <c r="M7" s="59">
        <f t="shared" si="0"/>
        <v>144.24053099999992</v>
      </c>
    </row>
    <row r="8" spans="1:13" ht="30" customHeight="1" x14ac:dyDescent="0.2">
      <c r="A8" s="88" t="s">
        <v>18</v>
      </c>
      <c r="B8" s="10" t="s">
        <v>19</v>
      </c>
      <c r="C8" s="13">
        <v>3900</v>
      </c>
      <c r="D8" s="13">
        <f>'30 ABRIL'!D8</f>
        <v>2521.3419013400003</v>
      </c>
      <c r="E8" s="14">
        <f>IF(C8=0,"",D8/C8)</f>
        <v>0.64649792342051293</v>
      </c>
      <c r="F8" s="13">
        <f>'30 ABRIL'!F8</f>
        <v>788.18761753999991</v>
      </c>
      <c r="G8" s="89">
        <f>IF(C8=0,"",F8/C8)</f>
        <v>0.20209938911282049</v>
      </c>
      <c r="H8" s="77">
        <f>D8/$D$6</f>
        <v>0.26726114869088047</v>
      </c>
      <c r="I8" s="49">
        <f>F8/$F$6</f>
        <v>0.21535262406860858</v>
      </c>
      <c r="J8" s="69">
        <v>2794.6689999999999</v>
      </c>
      <c r="K8" s="70">
        <v>916.76075300000002</v>
      </c>
      <c r="L8" s="107">
        <f t="shared" si="1"/>
        <v>-273.32709865999959</v>
      </c>
      <c r="M8" s="106">
        <f t="shared" si="0"/>
        <v>-128.57313546000012</v>
      </c>
    </row>
    <row r="9" spans="1:13" ht="30" customHeight="1" x14ac:dyDescent="0.2">
      <c r="A9" s="88" t="s">
        <v>22</v>
      </c>
      <c r="B9" s="10" t="s">
        <v>7</v>
      </c>
      <c r="C9" s="13">
        <v>15300</v>
      </c>
      <c r="D9" s="13">
        <f>'30 ABRIL'!D9</f>
        <v>4171.5071959999996</v>
      </c>
      <c r="E9" s="14">
        <f>IF(C9=0,"",D9/($C$9+$C$10))</f>
        <v>0.27091227406156643</v>
      </c>
      <c r="F9" s="13">
        <f>'30 ABRIL'!F9</f>
        <v>131.64423027000001</v>
      </c>
      <c r="G9" s="89">
        <f>IF(C9=0,"",F9/($C$9+$C$10))</f>
        <v>8.5494369573970649E-3</v>
      </c>
      <c r="H9" s="77">
        <f>D9/$D$6</f>
        <v>0.44217795467672005</v>
      </c>
      <c r="I9" s="49">
        <f>F9/$F$6</f>
        <v>3.5968505215318129E-2</v>
      </c>
      <c r="J9" s="69">
        <v>4172.8</v>
      </c>
      <c r="K9" s="70">
        <v>154.4</v>
      </c>
      <c r="L9" s="107">
        <f>D9-J9</f>
        <v>-1.2928040000006149</v>
      </c>
      <c r="M9" s="106">
        <f t="shared" si="0"/>
        <v>-22.755769729999997</v>
      </c>
    </row>
    <row r="10" spans="1:13" ht="30" customHeight="1" x14ac:dyDescent="0.2">
      <c r="A10" s="88" t="s">
        <v>24</v>
      </c>
      <c r="B10" s="10" t="s">
        <v>23</v>
      </c>
      <c r="C10" s="13">
        <v>98</v>
      </c>
      <c r="D10" s="13">
        <f>'30 ABRIL'!D10</f>
        <v>15.845294000000001</v>
      </c>
      <c r="E10" s="14">
        <f>IF(C10=0,"",D10/($C$9+$C$10))</f>
        <v>1.0290488375113652E-3</v>
      </c>
      <c r="F10" s="13">
        <f>'30 ABRIL'!F10</f>
        <v>14.847835</v>
      </c>
      <c r="G10" s="89">
        <f>IF(C10=0,"",F10/($C$9+$C$10))</f>
        <v>9.6427035978698529E-4</v>
      </c>
      <c r="H10" s="77">
        <f>D10/$D$6</f>
        <v>1.6795942960112073E-3</v>
      </c>
      <c r="I10" s="49">
        <f>F10/$F$6</f>
        <v>4.0568008908430453E-3</v>
      </c>
      <c r="J10" s="113">
        <v>8.8845310000000008</v>
      </c>
      <c r="K10" s="114">
        <v>8.8845310000000008</v>
      </c>
      <c r="L10" s="107">
        <f t="shared" si="1"/>
        <v>6.960763</v>
      </c>
      <c r="M10" s="106">
        <f t="shared" si="0"/>
        <v>5.963303999999999</v>
      </c>
    </row>
    <row r="11" spans="1:13" ht="30" customHeight="1" thickBot="1" x14ac:dyDescent="0.25">
      <c r="A11" s="88" t="s">
        <v>20</v>
      </c>
      <c r="B11" s="10" t="s">
        <v>21</v>
      </c>
      <c r="C11" s="13">
        <v>81</v>
      </c>
      <c r="D11" s="35">
        <v>0.56999999999999995</v>
      </c>
      <c r="E11" s="14">
        <f>IF(C11=0,"",D11/(C11))</f>
        <v>7.0370370370370361E-3</v>
      </c>
      <c r="F11" s="35">
        <f>'30 ABRIL'!F11</f>
        <v>0.56999999999999995</v>
      </c>
      <c r="G11" s="89">
        <f>IF(C11=0,"",F11/(C11))</f>
        <v>7.0370370370370361E-3</v>
      </c>
      <c r="H11" s="78">
        <f>D11/$D$6</f>
        <v>6.0419752939035907E-5</v>
      </c>
      <c r="I11" s="53">
        <f>F11/$F$6</f>
        <v>1.5573829502958078E-4</v>
      </c>
      <c r="J11" s="71">
        <v>5.7</v>
      </c>
      <c r="K11" s="72">
        <v>5.7</v>
      </c>
      <c r="L11" s="108">
        <f t="shared" si="1"/>
        <v>-5.13</v>
      </c>
      <c r="M11" s="109">
        <f t="shared" si="0"/>
        <v>-5.13</v>
      </c>
    </row>
    <row r="12" spans="1:13" ht="30" customHeight="1" thickBot="1" x14ac:dyDescent="0.25">
      <c r="A12" s="86" t="s">
        <v>8</v>
      </c>
      <c r="B12" s="9" t="s">
        <v>9</v>
      </c>
      <c r="C12" s="15">
        <f>SUM(C13:C16)</f>
        <v>34101.000970000001</v>
      </c>
      <c r="D12" s="15">
        <f>SUM(D13:D16)</f>
        <v>3282.6731644199999</v>
      </c>
      <c r="E12" s="12">
        <f t="shared" ref="E12:E17" si="2">IF(C12=0,"",D12/C12)</f>
        <v>9.6263249495459016E-2</v>
      </c>
      <c r="F12" s="15">
        <f>SUM(F13:F16)</f>
        <v>1105.5569275400001</v>
      </c>
      <c r="G12" s="87">
        <f t="shared" ref="G12:G16" si="3">IF(C12=0,"",F12/C12)</f>
        <v>3.2420072610554809E-2</v>
      </c>
      <c r="H12" s="75">
        <f>D12/$D$17</f>
        <v>0.25813928730037877</v>
      </c>
      <c r="I12" s="45">
        <f>F12/$F$17</f>
        <v>0.23198970479783962</v>
      </c>
      <c r="J12" s="54">
        <f>SUM(J13:J16)</f>
        <v>2933.887076</v>
      </c>
      <c r="K12" s="55">
        <f>SUM(K13:K16)</f>
        <v>1233.213115</v>
      </c>
      <c r="L12" s="56">
        <f t="shared" si="1"/>
        <v>348.78608841999994</v>
      </c>
      <c r="M12" s="57">
        <f t="shared" ref="M12:M17" si="4">F12-K12</f>
        <v>-127.65618745999996</v>
      </c>
    </row>
    <row r="13" spans="1:13" s="2" customFormat="1" ht="45.75" customHeight="1" x14ac:dyDescent="0.2">
      <c r="A13" s="88" t="s">
        <v>26</v>
      </c>
      <c r="B13" s="10" t="s">
        <v>25</v>
      </c>
      <c r="C13" s="13">
        <f>'30 ABRIL'!C13</f>
        <v>1937.635773</v>
      </c>
      <c r="D13" s="13">
        <f>'30 ABRIL'!D13</f>
        <v>0</v>
      </c>
      <c r="E13" s="14">
        <f t="shared" si="2"/>
        <v>0</v>
      </c>
      <c r="F13" s="13">
        <f>'30 ABRIL'!F13</f>
        <v>0</v>
      </c>
      <c r="G13" s="89">
        <f t="shared" si="3"/>
        <v>0</v>
      </c>
      <c r="H13" s="76">
        <f>D13/$D$12</f>
        <v>0</v>
      </c>
      <c r="I13" s="48">
        <f>F13/$F$12</f>
        <v>0</v>
      </c>
      <c r="J13" s="67"/>
      <c r="K13" s="68"/>
      <c r="L13" s="58">
        <f>D13-J13</f>
        <v>0</v>
      </c>
      <c r="M13" s="59">
        <f t="shared" si="4"/>
        <v>0</v>
      </c>
    </row>
    <row r="14" spans="1:13" ht="45.75" customHeight="1" x14ac:dyDescent="0.2">
      <c r="A14" s="88" t="s">
        <v>27</v>
      </c>
      <c r="B14" s="10" t="s">
        <v>35</v>
      </c>
      <c r="C14" s="13">
        <f>'30 ABRIL'!C14</f>
        <v>31109</v>
      </c>
      <c r="D14" s="13">
        <f>'30 ABRIL'!D14</f>
        <v>2883.8731644200002</v>
      </c>
      <c r="E14" s="14">
        <f t="shared" si="2"/>
        <v>9.2702213649426213E-2</v>
      </c>
      <c r="F14" s="13">
        <f>'30 ABRIL'!F14</f>
        <v>1018.5569275399999</v>
      </c>
      <c r="G14" s="89">
        <f t="shared" si="3"/>
        <v>3.2741551561927415E-2</v>
      </c>
      <c r="H14" s="77">
        <f>D14/$D$12</f>
        <v>0.87851364420848099</v>
      </c>
      <c r="I14" s="49">
        <f>F14/$F$12</f>
        <v>0.9213066303210764</v>
      </c>
      <c r="J14" s="74">
        <v>2529.4870759999999</v>
      </c>
      <c r="K14" s="70">
        <v>1093.1131150000001</v>
      </c>
      <c r="L14" s="60">
        <f>D14-J14</f>
        <v>354.38608842000031</v>
      </c>
      <c r="M14" s="106">
        <f t="shared" si="4"/>
        <v>-74.55618746000016</v>
      </c>
    </row>
    <row r="15" spans="1:13" s="2" customFormat="1" ht="45.75" customHeight="1" x14ac:dyDescent="0.2">
      <c r="A15" s="88" t="s">
        <v>29</v>
      </c>
      <c r="B15" s="10" t="s">
        <v>30</v>
      </c>
      <c r="C15" s="13">
        <f>'30 ABRIL'!C15</f>
        <v>150</v>
      </c>
      <c r="D15" s="13">
        <f>'30 ABRIL'!D15</f>
        <v>63.6</v>
      </c>
      <c r="E15" s="14">
        <f t="shared" si="2"/>
        <v>0.42399999999999999</v>
      </c>
      <c r="F15" s="13">
        <f>'30 ABRIL'!F15</f>
        <v>19.100000000000001</v>
      </c>
      <c r="G15" s="89">
        <f t="shared" si="3"/>
        <v>0.12733333333333335</v>
      </c>
      <c r="H15" s="77">
        <f>D15/$D$12</f>
        <v>1.9374453932649485E-2</v>
      </c>
      <c r="I15" s="49">
        <f>F15/$F$12</f>
        <v>1.7276360469740664E-2</v>
      </c>
      <c r="J15" s="69">
        <v>63.6</v>
      </c>
      <c r="K15" s="70">
        <v>19.100000000000001</v>
      </c>
      <c r="L15" s="60">
        <f>D15-J15</f>
        <v>0</v>
      </c>
      <c r="M15" s="61">
        <f t="shared" si="4"/>
        <v>0</v>
      </c>
    </row>
    <row r="16" spans="1:13" s="2" customFormat="1" ht="45.75" customHeight="1" thickBot="1" x14ac:dyDescent="0.25">
      <c r="A16" s="88" t="s">
        <v>40</v>
      </c>
      <c r="B16" s="10" t="s">
        <v>41</v>
      </c>
      <c r="C16" s="13">
        <f>'30 ABRIL'!C16</f>
        <v>904.36519699999997</v>
      </c>
      <c r="D16" s="13">
        <f>'30 ABRIL'!D16</f>
        <v>335.2</v>
      </c>
      <c r="E16" s="14">
        <f t="shared" si="2"/>
        <v>0.37064672668954995</v>
      </c>
      <c r="F16" s="13">
        <f>'30 ABRIL'!F16</f>
        <v>67.900000000000006</v>
      </c>
      <c r="G16" s="89">
        <f t="shared" si="3"/>
        <v>7.5080288610442858E-2</v>
      </c>
      <c r="H16" s="79">
        <f>D16/$D$12</f>
        <v>0.10211190185886962</v>
      </c>
      <c r="I16" s="50">
        <f>F16/$F$12</f>
        <v>6.1417009209182784E-2</v>
      </c>
      <c r="J16" s="71">
        <v>340.8</v>
      </c>
      <c r="K16" s="72">
        <v>121</v>
      </c>
      <c r="L16" s="110">
        <f>D16-J16</f>
        <v>-5.6000000000000227</v>
      </c>
      <c r="M16" s="111">
        <f t="shared" si="4"/>
        <v>-53.099999999999994</v>
      </c>
    </row>
    <row r="17" spans="1:14" s="3" customFormat="1" ht="33" customHeight="1" thickBot="1" x14ac:dyDescent="0.3">
      <c r="A17" s="120" t="s">
        <v>10</v>
      </c>
      <c r="B17" s="121"/>
      <c r="C17" s="90">
        <f>C6+C12</f>
        <v>62956.000970000001</v>
      </c>
      <c r="D17" s="90">
        <f>D6+D12</f>
        <v>12716.67400476</v>
      </c>
      <c r="E17" s="91">
        <f t="shared" si="2"/>
        <v>0.20199303972340604</v>
      </c>
      <c r="F17" s="90">
        <f>F6+F12</f>
        <v>4765.5430593500005</v>
      </c>
      <c r="G17" s="92">
        <f>IF(C17=0,"",F17/C17)</f>
        <v>7.5696406790845758E-2</v>
      </c>
      <c r="J17" s="33">
        <f>J6+J12</f>
        <v>12496.436525000001</v>
      </c>
      <c r="K17" s="33">
        <f>K6+K12</f>
        <v>4899.4543169999997</v>
      </c>
      <c r="L17" s="62">
        <f>D17-J17</f>
        <v>220.23747975999868</v>
      </c>
      <c r="M17" s="62">
        <f t="shared" si="4"/>
        <v>-133.91125764999924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05"/>
      <c r="E19" s="29"/>
      <c r="F19" s="105"/>
      <c r="G19" s="26"/>
      <c r="H19" s="7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  <c r="K21" s="112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30 ABRIL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2020-11-05T16:05:48Z</dcterms:modified>
</cp:coreProperties>
</file>