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0\APC COLOMBIA 27 DE JULIO\SEPTIEMBRE\RdR 2 TALLERES FV\DTOS 22 SEPT RESPUESTA\PAGINA APC 23 SEPT\"/>
    </mc:Choice>
  </mc:AlternateContent>
  <bookViews>
    <workbookView xWindow="0" yWindow="0" windowWidth="28800" windowHeight="12435" activeTab="3"/>
  </bookViews>
  <sheets>
    <sheet name="Resumen" sheetId="1" r:id="rId1"/>
    <sheet name="RH_EE" sheetId="2" r:id="rId2"/>
    <sheet name="EA" sheetId="3" r:id="rId3"/>
    <sheet name="ET" sheetId="4" r:id="rId4"/>
    <sheet name="PT" sheetId="5" r:id="rId5"/>
  </sheets>
  <definedNames>
    <definedName name="_xlnm.Print_Area" localSheetId="2">EA!$A$1:$D$13</definedName>
    <definedName name="_xlnm.Print_Area" localSheetId="3">ET!$A$1:$E$28</definedName>
    <definedName name="_xlnm.Print_Area" localSheetId="0">Resumen!$A$1:$J$5</definedName>
    <definedName name="_xlnm.Print_Area" localSheetId="1">RH_EE!$A$1:$H$9</definedName>
    <definedName name="_xlnm.Print_Titles" localSheetId="2">EA!$1:$1</definedName>
    <definedName name="_xlnm.Print_Titles" localSheetId="3">ET!$1:$1</definedName>
    <definedName name="_xlnm.Print_Titles" localSheetId="1">RH_EE!$1:$3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1" l="1"/>
  <c r="E103" i="4"/>
  <c r="E96" i="4"/>
  <c r="E92" i="4"/>
  <c r="E93" i="4"/>
  <c r="E94" i="4"/>
  <c r="E95" i="4"/>
  <c r="E97" i="4"/>
  <c r="E98" i="4"/>
  <c r="E101" i="4"/>
  <c r="E102" i="4"/>
  <c r="E78" i="4" l="1"/>
  <c r="E79" i="4"/>
  <c r="E80" i="4"/>
  <c r="E81" i="4"/>
  <c r="E82" i="4"/>
  <c r="E83" i="4"/>
  <c r="E84" i="4"/>
  <c r="E85" i="4"/>
  <c r="E86" i="4"/>
  <c r="E87" i="4"/>
  <c r="E88" i="4"/>
  <c r="E107" i="4"/>
  <c r="J3" i="1"/>
  <c r="J4" i="1"/>
  <c r="E57" i="4" l="1"/>
  <c r="E56" i="4"/>
  <c r="E63" i="4"/>
  <c r="E64" i="4"/>
  <c r="E65" i="4"/>
  <c r="E66" i="4"/>
  <c r="E67" i="4"/>
  <c r="E43" i="4" l="1"/>
  <c r="E44" i="4"/>
  <c r="E45" i="4"/>
  <c r="E46" i="4"/>
  <c r="E47" i="4"/>
  <c r="E48" i="4"/>
  <c r="E49" i="4"/>
  <c r="E50" i="4"/>
  <c r="E59" i="4"/>
  <c r="E58" i="4"/>
  <c r="E55" i="4"/>
  <c r="E54" i="4"/>
  <c r="E31" i="4"/>
  <c r="E32" i="4" s="1"/>
  <c r="E25" i="4"/>
  <c r="E26" i="4"/>
  <c r="E27" i="4"/>
  <c r="E24" i="4"/>
  <c r="E20" i="4"/>
  <c r="E19" i="4"/>
  <c r="E18" i="4"/>
  <c r="E17" i="4"/>
  <c r="E16" i="4"/>
  <c r="E14" i="4"/>
  <c r="E15" i="4"/>
  <c r="E13" i="4"/>
  <c r="E12" i="4"/>
  <c r="E11" i="4"/>
  <c r="D74" i="4" l="1"/>
  <c r="E28" i="4"/>
  <c r="E21" i="4"/>
  <c r="H14" i="2" l="1"/>
  <c r="H15" i="2"/>
  <c r="H16" i="2"/>
  <c r="H21" i="2" l="1"/>
  <c r="H22" i="2"/>
  <c r="H23" i="2"/>
  <c r="H6" i="2"/>
  <c r="H9" i="2" s="1"/>
  <c r="H7" i="2"/>
  <c r="H8" i="2"/>
  <c r="E60" i="4" l="1"/>
  <c r="E7" i="3" l="1"/>
  <c r="E19" i="3"/>
  <c r="E13" i="3"/>
  <c r="E89" i="4" l="1"/>
  <c r="E108" i="4"/>
  <c r="E104" i="4"/>
  <c r="E68" i="4" l="1"/>
  <c r="E51" i="4" l="1"/>
  <c r="H17" i="2"/>
  <c r="H24" i="2"/>
  <c r="B3" i="2" l="1"/>
  <c r="E15" i="2" l="1"/>
  <c r="E14" i="2"/>
  <c r="E16" i="2"/>
  <c r="E22" i="2"/>
  <c r="E23" i="2"/>
  <c r="E21" i="2"/>
  <c r="E6" i="2"/>
  <c r="E7" i="2"/>
  <c r="E8" i="2"/>
  <c r="E17" i="2" l="1"/>
  <c r="E24" i="2"/>
  <c r="E9" i="2"/>
</calcChain>
</file>

<file path=xl/sharedStrings.xml><?xml version="1.0" encoding="utf-8"?>
<sst xmlns="http://schemas.openxmlformats.org/spreadsheetml/2006/main" count="440" uniqueCount="231">
  <si>
    <t>Requisito Habilitante</t>
  </si>
  <si>
    <t>(Hasta 100 puntos)</t>
  </si>
  <si>
    <t>No.</t>
  </si>
  <si>
    <t>Proponente</t>
  </si>
  <si>
    <t>Propuesta técnica</t>
  </si>
  <si>
    <t>Experiencia_Específica</t>
  </si>
  <si>
    <t>Valor Propuesta Económica [COP$]</t>
  </si>
  <si>
    <t>Puntaje_PE</t>
  </si>
  <si>
    <t>Total</t>
  </si>
  <si>
    <t>SMMLV (2020)</t>
  </si>
  <si>
    <t>Subsidio de Transporte (2020)</t>
  </si>
  <si>
    <t>Proponente 1</t>
  </si>
  <si>
    <t>Contrato</t>
  </si>
  <si>
    <t>Objeto</t>
  </si>
  <si>
    <t>Valor [COP$]</t>
  </si>
  <si>
    <t>Participación [%]</t>
  </si>
  <si>
    <t>Valor [SMMLV]</t>
  </si>
  <si>
    <t>Fecha_inicio</t>
  </si>
  <si>
    <t>Fecha_final</t>
  </si>
  <si>
    <t>Duración</t>
  </si>
  <si>
    <t>Observaciones</t>
  </si>
  <si>
    <t>Habilita</t>
  </si>
  <si>
    <t>Soporte</t>
  </si>
  <si>
    <t>Proponente 2</t>
  </si>
  <si>
    <t>Proponente 3</t>
  </si>
  <si>
    <t>Disruptive</t>
  </si>
  <si>
    <t>Puntaje</t>
  </si>
  <si>
    <t>Experiencia Adicional</t>
  </si>
  <si>
    <t>Observación</t>
  </si>
  <si>
    <t xml:space="preserve">Observación </t>
  </si>
  <si>
    <t>Equipo de Trabajo</t>
  </si>
  <si>
    <t>Ítem</t>
  </si>
  <si>
    <t>Profesional 1</t>
  </si>
  <si>
    <t>Profesional 2</t>
  </si>
  <si>
    <t>Profesional 3</t>
  </si>
  <si>
    <t xml:space="preserve">Habilita </t>
  </si>
  <si>
    <t>Título pregrado</t>
  </si>
  <si>
    <t>Título posgrado</t>
  </si>
  <si>
    <t>Experiencia [años]</t>
  </si>
  <si>
    <t>Experiencia</t>
  </si>
  <si>
    <t>Actividad / Función</t>
  </si>
  <si>
    <t>Fecha_Inicio</t>
  </si>
  <si>
    <t>Fecha_Final</t>
  </si>
  <si>
    <t>Propuesta Técnica</t>
  </si>
  <si>
    <t xml:space="preserve"> </t>
  </si>
  <si>
    <t xml:space="preserve">Equipo Trabajo </t>
  </si>
  <si>
    <t>(Hasta 60 puntos)</t>
  </si>
  <si>
    <t>(Hasta 40 puntos)</t>
  </si>
  <si>
    <t>Requisito habilitante: Hasta tres (3) contratos celebrados y finalizados con entidades públicas o privadas que acrediten experiencia específica
en el diseño, desarrollo y facilitación de espacios virtuales en plataforma libre, cuyo valor sumado sea superior o igual a cincuenta (50) SMLMV.</t>
  </si>
  <si>
    <t>Plataforma de educación virtual empresarial bajo un esquema de software como servicio.</t>
  </si>
  <si>
    <t>Contrato sector privado</t>
  </si>
  <si>
    <t>Sí</t>
  </si>
  <si>
    <t>Desarrollo de la inducción corporativa a través de la plataforma e-learning para todo el personal de la compañia.</t>
  </si>
  <si>
    <t>Certificación firmada por Dicorp 08/12/19</t>
  </si>
  <si>
    <t>Certificación firmada por Disan 24/07/20</t>
  </si>
  <si>
    <t xml:space="preserve">Servicio para desarrollo de curso virtual a la medida denominado: "Sistema de 
Gestión de Seguridad y Salud en el Trabajo" </t>
  </si>
  <si>
    <t>contrato sector privado</t>
  </si>
  <si>
    <t>Certificación firmada por Aseguradora Solidaria 25/10/19</t>
  </si>
  <si>
    <t>Somos más</t>
  </si>
  <si>
    <t>Aunar esfuerzos administrativos, técnicos, y financieros para impulsar y fortalecer estrategias de trabajo en red intra e interinstitucionales que promuevan el desarrollo familiar comunitario.
3.4 Obligaciones específicas 1-c: Jornada virtual de experiencias a nivel nacional.</t>
  </si>
  <si>
    <t>Contrato sector público</t>
  </si>
  <si>
    <t>Prestar servicios profesionales para el diseño metodológico, preparación, ejecución y sistematización de resultados de 3 talleres virtuales  de discusión y validación de la metodología de Auditorías Ciudadanas para tres (3) regiones del país, incolucrando la participación de actores sociales representativos y funcionarios públicos de las regiones seleccionadas.</t>
  </si>
  <si>
    <t>contrato sector público</t>
  </si>
  <si>
    <t>Prestación de servicios para apoyar a la Dirección de Primera Infancia en la elaboración e implementación de una metodología para el proceso de construcción colectiva de la reglamentación de la educación inicial en Colombia.
Obligación específica No.15:  Desarrollar,  en coordinación con el MEN, una transmisión virtual (webinar) para apoyar el proceso de construcción colectiva de la reglamentación.</t>
  </si>
  <si>
    <t>Certificación firmada por Ministerio de Educación Nacional 07/06/16</t>
  </si>
  <si>
    <t>Didacsis</t>
  </si>
  <si>
    <t>Servicio de plataforma Delfos y virtualización de contenidos</t>
  </si>
  <si>
    <t>Certificación firmada por Spring SAS 06/06/19</t>
  </si>
  <si>
    <t>Personalización gráfica y funcional, Hosting, Soporte administrativo y técnico de la Plataforma Moodle, y Virtualización del Programa de Formación para Aspirantes a Asesores de Microcrédito</t>
  </si>
  <si>
    <t>Certificación firmada por Asomicrofinanzas 05/06/19</t>
  </si>
  <si>
    <t>Prestar por sus propios medios, con plena autonomía técnica y administrativa, los servicios profesionales de diseño y puesta en marcha de un curso MOOC – Massive Online Open Course – en estructuración de proyectos y en financiamiento climático, bajo plataforma MOODLE, con destino al Departamento Nacional de Planeación – DNP en el desempeño de sus actividades como Autoridad Nacional Designada ante el Fondo Verde del Clima en el marco de la ejecución del Grant Agreement firmado entre el FVC y APCColombia de fecha 14 de mayo de 2018.</t>
  </si>
  <si>
    <t>Certificación firmada por APC-Colombia 04/06/20</t>
  </si>
  <si>
    <t>Hasta dos (2) contratos por experiencia específica acreditable en diseño, desarrollo y facilitación de talleres virtuales, en plataforma libre en temas ambientales ó para el sector público. Se otorgarán quince (15) puntos por cada contrato aportado que cumpla con la descripción.</t>
  </si>
  <si>
    <t>Adquirir la suscripción de licenciamiento se software para formación y capacitación para los funcionarios de la Entidad, incluido soporte, de conformidad con las especificaciones técnicas de la Unidad Administrativa Especial Migración Colombia.</t>
  </si>
  <si>
    <t xml:space="preserve">Certificación firmada por Migración Colombia 11/05/2020. </t>
  </si>
  <si>
    <t>Es compatible con los requisitos solicitados en los TDRs</t>
  </si>
  <si>
    <t>Diseño y Creación de contenido audiovisual: Apoyo en la parte visual y pedagógica para la creación de nueve 9 módulos con información conceptual, técnica, medio ambiental, social e institucional respecto a temas de crecimiento verde, dirigida a nuevas administraciones municipales y departamentales.
2. La prestación del Servicio de Plataforma de e-learning Disruptive Innovations S.A.S para hasta 1150 usuarios con acceso ilimitado, por parte de EL PROVEEDOR a favor de EL CLIENTE, en modalidad Software como Servicio (SaaS), para la gestión y publicación de curso virtual.</t>
  </si>
  <si>
    <t xml:space="preserve">Certificación firmada por el Instituto Global para el Crecimiento Verde - GGGI 08/05/2020. </t>
  </si>
  <si>
    <t>Diseñar y desarrollar una estrategia para promover y hacer visible la participación y el diálogo entre niños, niñas y adolescentes y sus familias, en torno a sus procesos de identificación de los riesgos sociales que amenazan y vulneran el goce efectivo de sus derechos a través de mecanismos de inteligencia colectiva para la construcción colectiva de iniciativas de promoción de derechos y acciones de reconciliación a llevarse a cabo con la integración de diferentes actores del ecosistema de infancia y adolescencia, en 15 ciudades. 
Obligación específica N. 3-e: Promoción de la comunicación entre las iniciativas de participación identificadas entre ciudades, donde se llevaran a cabo 5 transmisiones virtuales en 5 ciudades.</t>
  </si>
  <si>
    <t>Acta de liquidación (ICBF) No. 1055/2015</t>
  </si>
  <si>
    <t>Acuerdo de terminación de contrato (Transparencia Colombia) No. PS 047/2016</t>
  </si>
  <si>
    <t xml:space="preserve">Acta de liquidación firmado por el Instituto Colombiano de Bienestar Familiar  13/01/2016. </t>
  </si>
  <si>
    <t>Aunar esfuerzos técnicos, administrativos y económicos entre la AGENCIA NACIONAL PARA LA POBREZA EXTREMA - ANSPE y la CORPORACIÓN SOMOS MÁS con el fin de potencializar el ecosistema de la innovación social a través de la elaboración e implementación de una estrategia de promoción y difusión y un portal web 2.0 que permita articular y dinamizar la comunidad de innovadores e iniciativas sociales en los departamentos del Atlántico, Antioquía, Bolivar, Cundinamarca, Valle del Cauca, Huila, Chocó, Caldas, Risaralda, Nariño,La Guajira, Magdalena, Metá y Boyacá contribuyendo al mejoramiento de las condiciones de vida de las familias en situación de pobreza extrema y vulnerabilidad.</t>
  </si>
  <si>
    <t xml:space="preserve">Acta de liquidación firmado por la Agencia Nacional para la Superación de la Pobreza Extrema  19/05/2014. </t>
  </si>
  <si>
    <t>Diseño, implementación de un portal virtual de aprendizaje y cursos virtuales bajo la plataforma Moodle, que permita al DNP desarrollar y administrar sus procesos normativos para el curso de introducción a la Mejora Regulatoria y Análisis de Impacto Normativo – AIN</t>
  </si>
  <si>
    <t xml:space="preserve">Certificación firmada por ONUDI 08/05/2020. </t>
  </si>
  <si>
    <t>Diseño instruccional. Propuesta gráfica. Acompañamiento en la impartición del curso. Montaje del curso en la plataforma Moodle versión 3.4 y superiores de PTP – Bancóldex. El curso busca dar a conocer el Régimen de Garantías Mobiliarias, de la Política Pública del Gobierno Nacional, el cual busca promover el acceso al crédito por las pequeñas y medianas empresas.</t>
  </si>
  <si>
    <t xml:space="preserve">Certificación firmada por Colombia Productiva 03/08/2020. </t>
  </si>
  <si>
    <t>Un diseñador audiovisual con experiencia en desarrollo de videos animados, presentaciones e infografías.</t>
  </si>
  <si>
    <t>Habilita 2</t>
  </si>
  <si>
    <t>Habilita 22</t>
  </si>
  <si>
    <r>
      <t xml:space="preserve">Un profesional en administración, ingeniería, ciencias sociales, ciencias ambientales, o afines con título de posgrado en áreas relacionadas con finanzas, cooperación internacional, gestión ambiental, desarrollo sostenible, con </t>
    </r>
    <r>
      <rPr>
        <b/>
        <sz val="11"/>
        <color theme="1"/>
        <rFont val="Calibri"/>
        <family val="2"/>
        <scheme val="minor"/>
      </rPr>
      <t>3 años</t>
    </r>
    <r>
      <rPr>
        <sz val="11"/>
        <color theme="1"/>
        <rFont val="Calibri"/>
        <family val="2"/>
        <scheme val="minor"/>
      </rPr>
      <t xml:space="preserve"> de experiencia certificada en gestión del cambio climático, acceso a recursos de cooperación internacional o fondos multilaterales, diseño o aplicación de mecanismos de participación del sector privado en esquemas de financiamiento internacional o nacional.</t>
    </r>
  </si>
  <si>
    <r>
      <t xml:space="preserve">Un profesional en administración, ingeniería, ciencias sociales, ciencias ambientales, o afines con al menos </t>
    </r>
    <r>
      <rPr>
        <b/>
        <sz val="11"/>
        <color theme="1"/>
        <rFont val="Calibri"/>
        <family val="2"/>
        <scheme val="minor"/>
      </rPr>
      <t>3 años</t>
    </r>
    <r>
      <rPr>
        <sz val="11"/>
        <color theme="1"/>
        <rFont val="Calibri"/>
        <family val="2"/>
        <scheme val="minor"/>
      </rPr>
      <t xml:space="preserve"> de experiencia certificada en procesos de diseño e implementación de metodologías para la construcción colectiva y facilitación de talleres virtuales, ó en el montaje de ambientes de aprendizaje o intercambios virtuales.</t>
    </r>
  </si>
  <si>
    <t>Luisa Fernanda Lema Vélez</t>
  </si>
  <si>
    <t>Bióloga, ingeniera forestal</t>
  </si>
  <si>
    <t>Master of Environmental Management</t>
  </si>
  <si>
    <t>Julieth Nathaly García Carvajal</t>
  </si>
  <si>
    <t>Licenciada en psicología y pedagogía</t>
  </si>
  <si>
    <t xml:space="preserve"> Diseñador de la
 Comunicación
 Gráfica</t>
  </si>
  <si>
    <t xml:space="preserve"> Magíster en 
 Semiótica</t>
  </si>
  <si>
    <t>Especialista en gestión humana de las organizaciones</t>
  </si>
  <si>
    <t>ENVIRONMENTAL INCENTIVES</t>
  </si>
  <si>
    <t>Columna1</t>
  </si>
  <si>
    <t>Senior Specialist, Natural Resources Management. Asesoría en evaluación y formulación de proyectos de la misión de USAID en Colombia. Gestión de conocimiento sobre lecciones aprendidas de operaciones en turismo de naturaleza.</t>
  </si>
  <si>
    <t>Universidad de Antioquia</t>
  </si>
  <si>
    <t>prestó sus servicios a esta Universidad como Profesor(a) de Cátedra, en Facultad de Ciencias Exactas y Naturales, Corporación Ambiental, mediante los siguientes contratos de hora cátedra: docencia en pregrado</t>
  </si>
  <si>
    <t>PNUD</t>
  </si>
  <si>
    <t>Formulación del proyecto Desarrollo y producción de colorantes naturales en la región del Chocó de Colombia, para las industrias alimenticia, de cosméticos y cuidado personal, bajo las disposiciones del Protocolo de Nagoya.</t>
  </si>
  <si>
    <t>UNDP</t>
  </si>
  <si>
    <t>Coordinación y asesoría transversal a proyectos relacionados con generación de capacidades en el Estado, construcción de lineamientos de políticas, y diálogos en gestión pública. Agenda: mercados ambientales (compensaciones por pérdida de biodiversidad, inversiones de mínimo el 1%, áreas estratégicas para recurso
hídrico y pagos por servicios ambientales), relación medio ambiente y construcción de paz, trabajo infantil en minería
informal e ilegal, capacidades en líderes rurales, comunicación para la transformación en decisiones ambientales, entre otros.</t>
  </si>
  <si>
    <t>Fondo Acción</t>
  </si>
  <si>
    <t>Universidad de los Andes</t>
  </si>
  <si>
    <t>DIRECTORA DE PROGRAMA. Administración del programa Maestría en Gerencia y Práctica del Desarrollo, incluyendo
manejo financiero, mercadeo, internacionalización y coordinación docente.</t>
  </si>
  <si>
    <t>Se toma el tiempo que no traslapa con otra experiencia</t>
  </si>
  <si>
    <t>GOBERNACIÓN DE ANTIOQUIA</t>
  </si>
  <si>
    <t>SECRETARIA DEL MEDIO AMBIENTE. Coordinación, bajo la dirección del Gobernador Sergio Fajardo, de la gestión
ambiental departamental, delegación en presidencia de CORNARE y CORANTIOQUIA y consejería de CORPOURABÁ, construcción de Plan departamental de Desarrollo, administración e implementación de proyectos ambientales ejecutados desde diferentes entes, apoyo permanente a secretarías de Minas, Agricultura y Desarrollo Rural, Productividad y Competitividad, entre otras.</t>
  </si>
  <si>
    <t>BID</t>
  </si>
  <si>
    <t>Punto focal de la División de Medio Ambiente, Desarrollo Rural y Administración de Riesgos por Desastres. Supervisión y apoyo en formulación y seguimiento a proyectos, relaciones con Gobierno Nacional y organizaciones no gubernamentales. Gestión de portafolio de operaciones financiadas con fondos del Fondo para el Medio Ambiente Mundial. Principales contrapartes: Minambiente, Alta Consejería Presidencial para la
Gestión Ambiental y la Biodiversidad, DNP, ONGs, sector productivo, entes de cooperación multilaterales y bilaterales.</t>
  </si>
  <si>
    <t>UNITED NATIONS FOUNDATION</t>
  </si>
  <si>
    <t>Supervisión del portafolio de donaciones en el área de Biodiversidad y Desarrollo Sostenible. Participación
en iniciativas de turismo sostenible, incubación de empresas comunitarias y asistencia a emergencias en sitios de Patrimonio Mundial. Representante en Junta Directiva de la Unión para el Biocomercio Ético y en Consejo Directivo del Fondo de Respuesta Rápida para sitios de Patrimonio Mundial en peligro. Principales contrapartes: UNESCO, PNUD, PNUMA, FAO, UNCTAD, sector turístico y comunidades en Sitios de Patrimonio Mundial.</t>
  </si>
  <si>
    <t>Si</t>
  </si>
  <si>
    <t>PMK PSICOMARKETING INTERNATIONAL SAS</t>
  </si>
  <si>
    <t>Gerente Regional de Entrenamiento y Desarrollo</t>
  </si>
  <si>
    <t>Cargo de Superintendent Development and Communications</t>
  </si>
  <si>
    <t xml:space="preserve">Gate Gourmet </t>
  </si>
  <si>
    <t>Fundación Social</t>
  </si>
  <si>
    <t>Analista de capacitación</t>
  </si>
  <si>
    <t>Gerente Learning Deveploment</t>
  </si>
  <si>
    <t>Daniel Durán Martínez</t>
  </si>
  <si>
    <t>Disruptive
Innovations</t>
  </si>
  <si>
    <t>COORDINADOR DE CREACIÓN DE CONTENIDO PEDAGOGICO (Planeación diseño y producción de elementos audiovisuales)</t>
  </si>
  <si>
    <t>Psicóloga</t>
  </si>
  <si>
    <t>Ingeniera Sanitaria y Ambiental</t>
  </si>
  <si>
    <t>Especialista en Gerencia Ambiental y
Desarrollo Sostenible.</t>
  </si>
  <si>
    <t>Oscar Mauricio Sierra</t>
  </si>
  <si>
    <t>Diseñador de comunicación gráfica</t>
  </si>
  <si>
    <t>Habilita 3</t>
  </si>
  <si>
    <t>Sindy Yineth Nova Perez</t>
  </si>
  <si>
    <t xml:space="preserve">Ana María Holguin </t>
  </si>
  <si>
    <t xml:space="preserve">Corporación Somos Mas </t>
  </si>
  <si>
    <t>Red de protección a la infancia</t>
  </si>
  <si>
    <t>Ministerio de Educación Nacional</t>
  </si>
  <si>
    <t>Consultora para la construcción de condiciones básicas para la contratación de entidades que presten el servicio de atención integral de educación inicial para menores de 5 años</t>
  </si>
  <si>
    <t>Alcaldia de Bogotá</t>
  </si>
  <si>
    <t>Asesora y tutora de centros de desarrollo infantil en las fases de direccionamiento estratégico, fortalecimiento y estandar de calidad</t>
  </si>
  <si>
    <t xml:space="preserve">Fundación Rehabilitación Integral FRINE </t>
  </si>
  <si>
    <t>Elaboración y coordinación de proyectos sociales</t>
  </si>
  <si>
    <t>ICONTEC</t>
  </si>
  <si>
    <t>Fundación Restrepo</t>
  </si>
  <si>
    <t>x</t>
  </si>
  <si>
    <t>Liderazgo de procesos creativos dentro de la organización, encaminados a generar valor innovador y creativo en los diferentes proyectos en ejecución y así mismo responsable del desarrollo de material gráfico y audiovisual.</t>
  </si>
  <si>
    <t>CORPORACIÓN SOMOS MÁS</t>
  </si>
  <si>
    <t>Ingeniero Ambiental</t>
  </si>
  <si>
    <t>Ecóloga</t>
  </si>
  <si>
    <t>Magister Gestión Ambiental</t>
  </si>
  <si>
    <t>Especilista en Cooperación Descentralizada para el Desarrollo
MSc. Manejo Ambiental
MSc. Desarrollo Económico Local</t>
  </si>
  <si>
    <t>Laura Escobar Acosta</t>
  </si>
  <si>
    <t>Javier Franco Caicedo</t>
  </si>
  <si>
    <t xml:space="preserve">Apoyo a la cosntitución de la Fundación AquaPáramo y desempeñó el cargo de gerente de comunicaciones </t>
  </si>
  <si>
    <t>Servicios Profesionales mediante contrato FAO. Responsabilidades: Asistencia en la formulación del Plan Integral de Cambio Climático de Antioquia PICCA, en convenio con la Gobernación de Antioquia. Desarrollo de diseño en la estrategia, instrumentalización y seguimiento del PICCA.  Coordinación técnica del equipo de información en la formulación del Plan Integral de Cambio Climático para el Departamento de Antioquia PICCA</t>
  </si>
  <si>
    <t>David Robayo Castañeda</t>
  </si>
  <si>
    <t>Especialista en Gerencia Estratégica de Diseño
Candidato a Magister en Innovación</t>
  </si>
  <si>
    <t>Diseñador gráfico</t>
  </si>
  <si>
    <t>Red Design</t>
  </si>
  <si>
    <t>Diseñador</t>
  </si>
  <si>
    <t>Formación digital América S.A.</t>
  </si>
  <si>
    <t>Diseñador de ejecución</t>
  </si>
  <si>
    <t>Didáctica y Sistemas SAS</t>
  </si>
  <si>
    <t>Coordinador de diseño gráfico</t>
  </si>
  <si>
    <t>Diseñador gráfico en la Dirección Nacional de Operaciones Virtuales</t>
  </si>
  <si>
    <t>Fundación Universitaria del Areandina</t>
  </si>
  <si>
    <t>Universidad EAN</t>
  </si>
  <si>
    <t xml:space="preserve">Profesional I de mediación didáctica </t>
  </si>
  <si>
    <t>vinculada como Regional Associate Antioquia al Instituto Global para el Crecimiento Verde (GGGI por sus siglas en inglés). Responsable de brindar asesoramiento técnico a las contrapartes subnacionales relevantes en el Departamento de Antioquia en oportunidades de crecimiento verde  Apoyar y emprender los tres objetivos principales del programa subregional: (i) diseñar e implementar una herramienta de evaluación de crecimiento verde a nivel subnacional, (ii) estructurar un proyecto relacionado con el paisaje sostenible y el crecimiento verde, (iii) fortalecer capacidades locales para el crecimiento verde de los diferentes actores de la región.  Representar al GGGI y su trabajo en el departamento de Antioquia.</t>
  </si>
  <si>
    <t xml:space="preserve">GGGI. </t>
  </si>
  <si>
    <t>FAO</t>
  </si>
  <si>
    <t xml:space="preserve"> Asesor Técnico Analista de Adaptación al Cambio Climático. Analista de Adaptación al Cambio Climático. </t>
  </si>
  <si>
    <t>METI.</t>
  </si>
  <si>
    <t xml:space="preserve"> Cargo de analista de adaptación al cambio climático </t>
  </si>
  <si>
    <t>Olgoonik Federal.</t>
  </si>
  <si>
    <t>Fundación AquaPáramo</t>
  </si>
  <si>
    <t xml:space="preserve"> Objeto de contrato, coordinar actividades para el buen funcionamiento y mejoramiento del Laboratorio Artesanias de Colombia y coordinar los eventos comerciales en la Región Caribe.</t>
  </si>
  <si>
    <t>Artesanias de Colombia.</t>
  </si>
  <si>
    <t xml:space="preserve"> Cargo, profesional especializado en cambio climático, participó en la elaboración de
contenidos del proyecto de "diseño y puesta en marcha de un curso MOOC - Massive Online Open
Course - en estructuración de proyectos y en financiamiento climático, bajo plataforma MOODLE;
con destino al Departamento Nacional de Planeación - DNP en ef desempeño de sus actividades
como Autoridad Nacional Designada ante el Fondo Verde del Clima en el marco.de la ejecución del
Grant Agreement firmado entre el FVC y APC", bajo la modalidad de Prestación de Servicios.</t>
  </si>
  <si>
    <t>DIDACSIS.</t>
  </si>
  <si>
    <t xml:space="preserve"> Director de Proyectos de Educación Virtual  (E-learning). Funciones: Dirigir la planificación y la ejecución de proyectos de formación, especialmente en el área de educación ambiental. Realizar el diseño conceptual de acciones de formación para atender las necesidades formativas específicas de los clientes. Coordinar el proceso de elaboración de guiones pedagógicos para la construcción de cursos virtuales (E-Learning). Supervisar las actividades de desarrollo del contenido multimedia para los cursos virtuales. Construir contenidos educativos sobre temáticas de gestión ambiental que sean de interés para clientes potenciales. Elaborar propuestas técnico-económicas para el desarrollo de proyectos formativos.</t>
  </si>
  <si>
    <t xml:space="preserve"> Cargo coordinador técnico de proyectos . Funciones: coordinar proyectos de consultoría ambiental y económica que ejecuta la empresa. Coordinar los procesos de evaluación de planes de negocio para Fondoemprender. Apoyar gestión comercial de la empresa</t>
  </si>
  <si>
    <t>ECONAT.</t>
  </si>
  <si>
    <t xml:space="preserve"> Cargo de profesional ambiental de proyectos . Logros: diseño e implementación de sistemas de gestión ambiental </t>
  </si>
  <si>
    <t>INGEPROL.</t>
  </si>
  <si>
    <t xml:space="preserve">Cargo de ejecutivo comercial ambiental. Funciones: realizar planificación de consultoría ambiental. Brindar asistencia técnica y legal a clientes. Asistir la coordinación de consultorias ambientales. </t>
  </si>
  <si>
    <t xml:space="preserve">SGS. </t>
  </si>
  <si>
    <t>Coordinador de evaluación de planes de negocio del proyecto Fondoemprender.  Prestó sus servicios profesionales como tutor virtual: nociones básicas en gestión integral de la biodiversidad. Tutor virtual en curso: nociones básicas en gestión integral de la biodiversidad</t>
  </si>
  <si>
    <t xml:space="preserve">Formación Digital America </t>
  </si>
  <si>
    <t>Asistente de coordinación E-learning</t>
  </si>
  <si>
    <t>Diseño y construcción</t>
  </si>
  <si>
    <t>Implementación</t>
  </si>
  <si>
    <t>Tratamiento, análisis y presentación de resultados</t>
  </si>
  <si>
    <t>Cumple</t>
  </si>
  <si>
    <t>a) Talleres virtuales</t>
  </si>
  <si>
    <t>b) Recursos audiovisuales</t>
  </si>
  <si>
    <t>cumple</t>
  </si>
  <si>
    <t xml:space="preserve">Alcaldía Santiago de Cali </t>
  </si>
  <si>
    <t>Prestar servicios profesionales para modelar y caracterizar procesos, procedimientos y lineamientos técnicos conforme a las actividades que adelanta el grupo de trámites ambientales del DAGMA. </t>
  </si>
  <si>
    <t>Apoyo al diagnostico, segumiento y control de indicadores ambientales_ proceso fortalecimiento de la gestión ambiental en los territorios/mantenimiento de predios para la conservación de fuentes hídricas.</t>
  </si>
  <si>
    <t>Gestión para la recopilación y procesamiento de datos de los indicadores del sistema de información ambiental</t>
  </si>
  <si>
    <t>Planificación e implementación de actividades de vigilancia y control de las emisiones contaminantes generadas por las fuentes de movilidad en la ciudad de Cali.</t>
  </si>
  <si>
    <t>Apoyo en la gestión de calidad del sistema de vigilancia de calidad del aire de Cali</t>
  </si>
  <si>
    <t>Somos Más</t>
  </si>
  <si>
    <t>Didacsis SAS</t>
  </si>
  <si>
    <t xml:space="preserve">Cumple </t>
  </si>
  <si>
    <t>Experiencia adicional</t>
  </si>
  <si>
    <t>Puntaje Exp Adicional</t>
  </si>
  <si>
    <t> $                                                  41.888.000 </t>
  </si>
  <si>
    <t> $                                                  33.260.500 </t>
  </si>
  <si>
    <t> $                                                  43.452.000 </t>
  </si>
  <si>
    <t>Líder del Componente de participación del Proyecto FOINCIDE; Apoyo metodologia participativa Proyecto FOINCIDE</t>
  </si>
  <si>
    <t>Diseño e implementación de una metodología participativa para la formulación de planes FONCIDE con los equipos territoriales</t>
  </si>
  <si>
    <t xml:space="preserve">Coordinación consulta nacional sobre garantías de derecho en Colombia; </t>
  </si>
  <si>
    <t>Miembro honorario de la red, construcción y aplicación de modelos de convivencia que faciliten integración de la niñez</t>
  </si>
  <si>
    <t xml:space="preserve">Esta certificación no aplica a los terminos solicitadas </t>
  </si>
  <si>
    <t>Investigación y elaboración de anteproyectos de normas técnicas colombianas sobre servicios de atención para adolescentes en conflicto. Servicios de atención a niños y adolescentes en programas de protección.</t>
  </si>
  <si>
    <t>Elaboración de propuesta para prevención integral y de capacitación de trabajo infantil, domestico y explotación sexual</t>
  </si>
  <si>
    <t>Realizar actividades en el marco del proyecto de la Red Nacional de instituciones de protección de la infancia</t>
  </si>
  <si>
    <t>Desempeñar la coordinación técnica del proyecto construcción y aplicación de modelos de convivencia que faciliten la integración de la niñez</t>
  </si>
  <si>
    <t>En esta certificación, se exime de evaluación las actividades que no presentan claridad en el periodo de tiempo dedicado.</t>
  </si>
  <si>
    <t>Se incluye</t>
  </si>
  <si>
    <t>No se incluye</t>
  </si>
  <si>
    <t xml:space="preserve">No se especifican detalles para el diseño de los videos. </t>
  </si>
  <si>
    <t>El objeto del contrato no acredita la experiencia específica solicitada en los TDRs</t>
  </si>
  <si>
    <t xml:space="preserve">Se incluye el componente de diseño de contenidos en general; sin embargo, no se especifican detalles para el diseño de los videos.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</si>
</sst>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quot;$&quot;\ * #,##0_-;\-&quot;$&quot;\ * #,##0_-;_-&quot;$&quot;\ * &quot;-&quot;_-;_-@_-"/>
    <numFmt numFmtId="165" formatCode="_-* #,##0.0_-;\-* #,##0.0_-;_-* &quot;-&quot;_-;_-@_-"/>
    <numFmt numFmtId="166" formatCode="_-* #,##0.00_-;\-* #,##0.00_-;_-* &quot;-&quot;_-;_-@_-"/>
    <numFmt numFmtId="167" formatCode="0.0"/>
  </numFmts>
  <fonts count="20" x14ac:knownFonts="1">
    <font>
      <sz val="11"/>
      <color theme="1"/>
      <name val="Calibri"/>
      <family val="2"/>
      <scheme val="minor"/>
    </font>
    <font>
      <sz val="11"/>
      <color theme="1"/>
      <name val="Calibri"/>
      <family val="2"/>
      <scheme val="minor"/>
    </font>
    <font>
      <sz val="11"/>
      <name val="Calibri"/>
      <family val="2"/>
      <scheme val="minor"/>
    </font>
    <font>
      <sz val="11"/>
      <color rgb="FF3F3F76"/>
      <name val="Calibri"/>
      <family val="2"/>
      <scheme val="minor"/>
    </font>
    <font>
      <i/>
      <sz val="11"/>
      <color rgb="FF7F7F7F"/>
      <name val="Calibri"/>
      <family val="2"/>
      <scheme val="minor"/>
    </font>
    <font>
      <sz val="8"/>
      <name val="Calibri"/>
      <family val="2"/>
      <scheme val="minor"/>
    </font>
    <font>
      <b/>
      <sz val="11"/>
      <color theme="0"/>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i/>
      <sz val="11"/>
      <color theme="5" tint="-0.249977111117893"/>
      <name val="Calibri"/>
      <family val="2"/>
      <scheme val="minor"/>
    </font>
    <font>
      <b/>
      <sz val="11"/>
      <color theme="1"/>
      <name val="Calibri"/>
      <family val="2"/>
      <scheme val="minor"/>
    </font>
    <font>
      <sz val="12"/>
      <color rgb="FF000000"/>
      <name val="Calibri"/>
      <scheme val="minor"/>
    </font>
    <font>
      <sz val="12"/>
      <color rgb="FF000000"/>
      <name val="Calibri"/>
      <family val="2"/>
      <scheme val="minor"/>
    </font>
    <font>
      <sz val="12"/>
      <color rgb="FF000000"/>
      <name val="Calibri"/>
    </font>
    <font>
      <sz val="12"/>
      <color rgb="FF000000"/>
      <name val="Calibri"/>
      <family val="2"/>
    </font>
    <font>
      <sz val="11"/>
      <color theme="1"/>
      <name val="Arial"/>
      <family val="2"/>
    </font>
    <font>
      <sz val="11"/>
      <color rgb="FFFF0000"/>
      <name val="Calibri"/>
      <family val="2"/>
      <scheme val="minor"/>
    </font>
    <font>
      <sz val="11"/>
      <color rgb="FF800080"/>
      <name val="Calibri"/>
      <family val="2"/>
      <scheme val="minor"/>
    </font>
    <font>
      <sz val="11"/>
      <color rgb="FFB7363B"/>
      <name val="Calibri"/>
      <family val="2"/>
      <scheme val="minor"/>
    </font>
  </fonts>
  <fills count="10">
    <fill>
      <patternFill patternType="none"/>
    </fill>
    <fill>
      <patternFill patternType="gray125"/>
    </fill>
    <fill>
      <patternFill patternType="solid">
        <fgColor rgb="FFFFCC99"/>
      </patternFill>
    </fill>
    <fill>
      <patternFill patternType="solid">
        <fgColor rgb="FFFFFFCC"/>
      </patternFill>
    </fill>
    <fill>
      <patternFill patternType="solid">
        <fgColor theme="4"/>
        <bgColor theme="4"/>
      </patternFill>
    </fill>
    <fill>
      <patternFill patternType="solid">
        <fgColor rgb="FFFFFCCC"/>
        <bgColor indexed="64"/>
      </patternFill>
    </fill>
    <fill>
      <patternFill patternType="solid">
        <fgColor theme="4"/>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7C7CE"/>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theme="4"/>
      </left>
      <right/>
      <top style="thin">
        <color theme="4"/>
      </top>
      <bottom/>
      <diagonal/>
    </border>
    <border>
      <left style="thin">
        <color rgb="FF7F7F7F"/>
      </left>
      <right style="thin">
        <color rgb="FF7F7F7F"/>
      </right>
      <top style="thin">
        <color rgb="FF7F7F7F"/>
      </top>
      <bottom/>
      <diagonal/>
    </border>
    <border>
      <left/>
      <right/>
      <top style="thin">
        <color theme="4"/>
      </top>
      <bottom/>
      <diagonal/>
    </border>
    <border>
      <left/>
      <right style="thin">
        <color rgb="FF4472C4"/>
      </right>
      <top/>
      <bottom/>
      <diagonal/>
    </border>
    <border>
      <left style="thin">
        <color rgb="FF4472C4"/>
      </left>
      <right/>
      <top style="double">
        <color rgb="FF4472C4"/>
      </top>
      <bottom style="thin">
        <color rgb="FF4472C4"/>
      </bottom>
      <diagonal/>
    </border>
    <border>
      <left/>
      <right/>
      <top style="double">
        <color rgb="FF4472C4"/>
      </top>
      <bottom style="thin">
        <color rgb="FF4472C4"/>
      </bottom>
      <diagonal/>
    </border>
    <border>
      <left/>
      <right style="thin">
        <color rgb="FF4472C4"/>
      </right>
      <top style="double">
        <color rgb="FF4472C4"/>
      </top>
      <bottom style="thin">
        <color rgb="FF4472C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41" fontId="1" fillId="0" borderId="0" applyFont="0" applyFill="0" applyBorder="0" applyAlignment="0" applyProtection="0"/>
    <xf numFmtId="0" fontId="1" fillId="3" borderId="1" applyNumberFormat="0" applyFont="0" applyAlignment="0" applyProtection="0"/>
    <xf numFmtId="0" fontId="4" fillId="0" borderId="0" applyNumberFormat="0" applyFill="0" applyBorder="0" applyAlignment="0" applyProtection="0"/>
  </cellStyleXfs>
  <cellXfs count="104">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41" fontId="2" fillId="0" borderId="0" xfId="2" applyFont="1" applyFill="1" applyBorder="1" applyAlignment="1">
      <alignment horizontal="center" vertical="center" wrapText="1"/>
    </xf>
    <xf numFmtId="0" fontId="0" fillId="0" borderId="0" xfId="0" applyFill="1" applyBorder="1" applyAlignment="1">
      <alignment vertical="center" wrapText="1"/>
    </xf>
    <xf numFmtId="0" fontId="4" fillId="0" borderId="0" xfId="4" applyFill="1" applyBorder="1" applyAlignment="1">
      <alignment vertical="center" wrapText="1"/>
    </xf>
    <xf numFmtId="164" fontId="0" fillId="0" borderId="0" xfId="1" applyFont="1" applyFill="1" applyBorder="1" applyAlignment="1">
      <alignment vertical="center" wrapText="1"/>
    </xf>
    <xf numFmtId="41" fontId="0" fillId="0" borderId="0" xfId="2" applyFont="1" applyFill="1" applyBorder="1" applyAlignment="1">
      <alignment vertical="center" wrapText="1"/>
    </xf>
    <xf numFmtId="0" fontId="0" fillId="3" borderId="1" xfId="3" applyFont="1" applyAlignment="1">
      <alignment vertical="center" wrapText="1"/>
    </xf>
    <xf numFmtId="0" fontId="0" fillId="0" borderId="0" xfId="0" applyFill="1" applyAlignment="1">
      <alignment vertical="center" wrapText="1"/>
    </xf>
    <xf numFmtId="0" fontId="0" fillId="0" borderId="0" xfId="0" applyNumberFormat="1" applyFill="1" applyAlignment="1">
      <alignment vertical="center" wrapText="1"/>
    </xf>
    <xf numFmtId="41" fontId="0" fillId="0" borderId="0" xfId="0" applyNumberFormat="1" applyFill="1" applyAlignment="1">
      <alignment vertical="center" wrapText="1"/>
    </xf>
    <xf numFmtId="164" fontId="3" fillId="0" borderId="0" xfId="1" applyFont="1" applyFill="1" applyBorder="1" applyAlignment="1">
      <alignment vertical="center" wrapText="1"/>
    </xf>
    <xf numFmtId="164" fontId="3" fillId="2" borderId="3" xfId="1" applyFont="1" applyFill="1" applyBorder="1" applyAlignment="1">
      <alignment vertical="center" wrapText="1"/>
    </xf>
    <xf numFmtId="0" fontId="6" fillId="4" borderId="2" xfId="0" applyFont="1" applyFill="1" applyBorder="1" applyAlignment="1">
      <alignment vertical="center" wrapText="1"/>
    </xf>
    <xf numFmtId="164" fontId="4" fillId="0" borderId="0" xfId="4" applyNumberFormat="1" applyFill="1" applyBorder="1" applyAlignment="1">
      <alignment vertical="center" wrapText="1"/>
    </xf>
    <xf numFmtId="0" fontId="6" fillId="4" borderId="4" xfId="0" applyFont="1" applyFill="1" applyBorder="1" applyAlignment="1">
      <alignment vertical="center" wrapText="1"/>
    </xf>
    <xf numFmtId="0" fontId="6" fillId="4" borderId="0" xfId="0" applyFont="1" applyFill="1" applyBorder="1" applyAlignment="1">
      <alignment vertical="center" wrapText="1"/>
    </xf>
    <xf numFmtId="14" fontId="0" fillId="0" borderId="0" xfId="0" applyNumberFormat="1" applyFill="1" applyAlignment="1">
      <alignment vertical="center" wrapText="1"/>
    </xf>
    <xf numFmtId="166" fontId="0" fillId="0" borderId="0" xfId="2" applyNumberFormat="1" applyFont="1" applyFill="1" applyAlignment="1">
      <alignment vertical="center" wrapText="1"/>
    </xf>
    <xf numFmtId="167" fontId="0" fillId="0" borderId="0" xfId="0" applyNumberFormat="1" applyFill="1" applyAlignment="1">
      <alignment vertical="center" wrapText="1"/>
    </xf>
    <xf numFmtId="0" fontId="2" fillId="0" borderId="0" xfId="0" applyFont="1" applyAlignment="1">
      <alignment vertical="center" wrapText="1"/>
    </xf>
    <xf numFmtId="167" fontId="0" fillId="0" borderId="0" xfId="0" applyNumberFormat="1" applyAlignment="1">
      <alignment vertical="center" wrapText="1"/>
    </xf>
    <xf numFmtId="166" fontId="0" fillId="0" borderId="0" xfId="0" applyNumberFormat="1" applyFill="1" applyAlignment="1">
      <alignment vertical="center" wrapText="1"/>
    </xf>
    <xf numFmtId="165" fontId="2" fillId="0" borderId="0" xfId="2" applyNumberFormat="1" applyFont="1" applyFill="1" applyBorder="1" applyAlignment="1">
      <alignment vertical="center" wrapText="1"/>
    </xf>
    <xf numFmtId="0" fontId="0" fillId="0" borderId="0" xfId="0" applyAlignment="1">
      <alignment wrapText="1"/>
    </xf>
    <xf numFmtId="0" fontId="6" fillId="4" borderId="2" xfId="0" applyFont="1" applyFill="1" applyBorder="1" applyAlignment="1">
      <alignment horizontal="center" vertical="center" wrapText="1"/>
    </xf>
    <xf numFmtId="0" fontId="6" fillId="6" borderId="0" xfId="0" applyFont="1" applyFill="1" applyAlignment="1">
      <alignment horizontal="center"/>
    </xf>
    <xf numFmtId="166" fontId="8" fillId="0" borderId="5" xfId="0" applyNumberFormat="1" applyFont="1" applyBorder="1" applyAlignment="1">
      <alignment vertical="center" wrapText="1"/>
    </xf>
    <xf numFmtId="0" fontId="7" fillId="0" borderId="6" xfId="0" applyFont="1" applyBorder="1" applyAlignment="1">
      <alignment vertical="center" wrapText="1"/>
    </xf>
    <xf numFmtId="0" fontId="9" fillId="0" borderId="7" xfId="0" applyFont="1" applyBorder="1" applyAlignment="1">
      <alignment vertical="center" wrapText="1"/>
    </xf>
    <xf numFmtId="166" fontId="9" fillId="0" borderId="8" xfId="0" applyNumberFormat="1" applyFont="1" applyBorder="1" applyAlignment="1">
      <alignment vertical="center" wrapText="1"/>
    </xf>
    <xf numFmtId="0" fontId="0" fillId="0" borderId="10" xfId="0" applyBorder="1" applyAlignment="1">
      <alignment vertical="center" wrapText="1"/>
    </xf>
    <xf numFmtId="0" fontId="0" fillId="0" borderId="10" xfId="0" applyBorder="1" applyAlignment="1">
      <alignment wrapText="1"/>
    </xf>
    <xf numFmtId="0" fontId="0" fillId="0" borderId="0" xfId="0" applyBorder="1" applyAlignment="1">
      <alignment vertical="center" wrapText="1"/>
    </xf>
    <xf numFmtId="0" fontId="0" fillId="0" borderId="0" xfId="0" applyBorder="1" applyAlignment="1">
      <alignment wrapText="1"/>
    </xf>
    <xf numFmtId="0" fontId="0" fillId="0" borderId="15" xfId="0" applyBorder="1" applyAlignment="1">
      <alignment vertical="center" wrapText="1"/>
    </xf>
    <xf numFmtId="0" fontId="0" fillId="0" borderId="15" xfId="0" applyBorder="1" applyAlignment="1">
      <alignment wrapText="1"/>
    </xf>
    <xf numFmtId="14" fontId="0" fillId="0" borderId="0" xfId="2" applyNumberFormat="1" applyFont="1" applyFill="1" applyBorder="1" applyAlignment="1">
      <alignment vertical="center" wrapText="1"/>
    </xf>
    <xf numFmtId="9" fontId="0" fillId="0" borderId="0" xfId="0" applyNumberFormat="1" applyFill="1" applyBorder="1" applyAlignment="1">
      <alignment vertical="center" wrapText="1"/>
    </xf>
    <xf numFmtId="2" fontId="0" fillId="0" borderId="0" xfId="2" applyNumberFormat="1" applyFont="1" applyFill="1" applyBorder="1" applyAlignment="1">
      <alignment vertical="center" wrapText="1"/>
    </xf>
    <xf numFmtId="0" fontId="0" fillId="5" borderId="16" xfId="0" applyFill="1" applyBorder="1" applyAlignment="1">
      <alignment vertical="center" wrapText="1"/>
    </xf>
    <xf numFmtId="0" fontId="0" fillId="0" borderId="0" xfId="0" applyFont="1" applyBorder="1" applyAlignment="1">
      <alignment vertical="center" wrapText="1"/>
    </xf>
    <xf numFmtId="164" fontId="0" fillId="0" borderId="0" xfId="2" applyNumberFormat="1" applyFont="1" applyFill="1" applyBorder="1" applyAlignment="1">
      <alignment vertical="center" wrapText="1"/>
    </xf>
    <xf numFmtId="14" fontId="0" fillId="0" borderId="0" xfId="0" applyNumberFormat="1" applyBorder="1" applyAlignment="1">
      <alignment horizontal="center" vertical="center"/>
    </xf>
    <xf numFmtId="166" fontId="0" fillId="0" borderId="0" xfId="0" applyNumberFormat="1" applyAlignment="1">
      <alignment vertical="center" wrapText="1"/>
    </xf>
    <xf numFmtId="43" fontId="0" fillId="0" borderId="0" xfId="0" applyNumberFormat="1" applyAlignment="1">
      <alignment vertical="center" wrapText="1"/>
    </xf>
    <xf numFmtId="14" fontId="0" fillId="0" borderId="0" xfId="0" applyNumberFormat="1" applyAlignment="1">
      <alignment vertical="center" wrapText="1"/>
    </xf>
    <xf numFmtId="43" fontId="0" fillId="0" borderId="0" xfId="0" applyNumberFormat="1" applyFill="1" applyAlignment="1">
      <alignment vertical="center" wrapText="1"/>
    </xf>
    <xf numFmtId="2" fontId="0" fillId="0" borderId="0" xfId="0" applyNumberFormat="1" applyFill="1" applyAlignment="1">
      <alignment vertical="center" wrapText="1"/>
    </xf>
    <xf numFmtId="43" fontId="0" fillId="0" borderId="0" xfId="0" applyNumberFormat="1" applyFill="1" applyBorder="1" applyAlignment="1">
      <alignment vertical="center" wrapText="1"/>
    </xf>
    <xf numFmtId="0" fontId="2" fillId="0" borderId="0" xfId="0" applyFont="1" applyAlignment="1">
      <alignment horizontal="center" vertical="center" wrapText="1"/>
    </xf>
    <xf numFmtId="0" fontId="0" fillId="7" borderId="0" xfId="0" applyFill="1" applyAlignment="1">
      <alignment vertical="center" wrapText="1"/>
    </xf>
    <xf numFmtId="41" fontId="0" fillId="7" borderId="0" xfId="0" applyNumberFormat="1" applyFill="1" applyAlignment="1">
      <alignment vertical="center" wrapText="1"/>
    </xf>
    <xf numFmtId="0" fontId="2" fillId="0" borderId="0" xfId="2" applyNumberFormat="1"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8" borderId="0" xfId="0" applyFill="1" applyAlignment="1">
      <alignment vertical="center" wrapText="1"/>
    </xf>
    <xf numFmtId="165" fontId="1" fillId="0" borderId="0" xfId="2" applyNumberFormat="1" applyFont="1" applyFill="1" applyBorder="1" applyAlignment="1">
      <alignment vertical="center" wrapText="1"/>
    </xf>
    <xf numFmtId="0" fontId="2" fillId="0" borderId="0" xfId="0" applyFont="1" applyFill="1" applyBorder="1" applyAlignment="1">
      <alignment horizontal="center" vertical="center" wrapText="1"/>
    </xf>
    <xf numFmtId="0" fontId="12" fillId="0" borderId="17" xfId="0" applyFont="1" applyBorder="1" applyAlignment="1">
      <alignment vertical="center" wrapText="1"/>
    </xf>
    <xf numFmtId="0" fontId="14" fillId="0" borderId="17" xfId="0" applyFont="1" applyBorder="1" applyAlignment="1">
      <alignment vertical="center" wrapText="1"/>
    </xf>
    <xf numFmtId="0" fontId="0" fillId="0" borderId="16" xfId="0" applyBorder="1" applyAlignment="1">
      <alignment wrapText="1"/>
    </xf>
    <xf numFmtId="0" fontId="0" fillId="0" borderId="16" xfId="0" applyBorder="1" applyAlignment="1">
      <alignment horizontal="center" vertical="center" wrapText="1"/>
    </xf>
    <xf numFmtId="0" fontId="13" fillId="0" borderId="16" xfId="0" applyFont="1" applyBorder="1" applyAlignment="1">
      <alignment horizontal="center" vertical="center" wrapText="1"/>
    </xf>
    <xf numFmtId="0" fontId="15" fillId="0" borderId="17" xfId="0" applyFont="1" applyBorder="1" applyAlignment="1">
      <alignment vertical="center"/>
    </xf>
    <xf numFmtId="2" fontId="0" fillId="0" borderId="0" xfId="0" applyNumberFormat="1" applyFill="1" applyBorder="1" applyAlignment="1">
      <alignment vertical="center" wrapText="1"/>
    </xf>
    <xf numFmtId="2" fontId="0" fillId="7" borderId="0" xfId="0" applyNumberFormat="1" applyFill="1" applyAlignment="1">
      <alignment vertical="center" wrapText="1"/>
    </xf>
    <xf numFmtId="0" fontId="0" fillId="0" borderId="16" xfId="0" applyBorder="1"/>
    <xf numFmtId="0" fontId="0" fillId="0" borderId="16" xfId="0" applyBorder="1" applyAlignment="1">
      <alignment vertical="center" wrapText="1"/>
    </xf>
    <xf numFmtId="0" fontId="16" fillId="0" borderId="0" xfId="0" applyFont="1" applyAlignment="1">
      <alignment wrapText="1"/>
    </xf>
    <xf numFmtId="14" fontId="0" fillId="0" borderId="0" xfId="0" applyNumberFormat="1" applyFill="1" applyBorder="1" applyAlignment="1">
      <alignment vertical="center" wrapText="1"/>
    </xf>
    <xf numFmtId="0" fontId="0" fillId="0" borderId="16" xfId="0" applyFill="1" applyBorder="1"/>
    <xf numFmtId="0" fontId="15" fillId="0" borderId="0" xfId="0" applyFont="1" applyBorder="1" applyAlignment="1">
      <alignment vertical="center" wrapText="1"/>
    </xf>
    <xf numFmtId="0" fontId="15" fillId="0" borderId="0" xfId="0" applyFont="1" applyBorder="1" applyAlignment="1">
      <alignment vertical="center"/>
    </xf>
    <xf numFmtId="0" fontId="0" fillId="0" borderId="0" xfId="0" applyFill="1" applyBorder="1" applyAlignment="1">
      <alignment wrapText="1"/>
    </xf>
    <xf numFmtId="0" fontId="0" fillId="0" borderId="0" xfId="0" applyFill="1" applyBorder="1"/>
    <xf numFmtId="0" fontId="17" fillId="0" borderId="0" xfId="0" applyFont="1" applyFill="1" applyAlignment="1">
      <alignment vertical="center" wrapText="1"/>
    </xf>
    <xf numFmtId="0" fontId="18" fillId="0" borderId="0" xfId="0" applyFont="1"/>
    <xf numFmtId="41" fontId="2" fillId="0" borderId="0" xfId="2" applyFont="1" applyFill="1" applyBorder="1" applyAlignment="1">
      <alignment horizontal="right" vertical="center" wrapText="1"/>
    </xf>
    <xf numFmtId="0" fontId="0" fillId="0" borderId="0" xfId="0" applyBorder="1" applyAlignment="1">
      <alignment horizontal="center" vertical="center" wrapText="1"/>
    </xf>
    <xf numFmtId="0" fontId="0" fillId="0" borderId="0" xfId="0" applyBorder="1" applyAlignment="1">
      <alignment horizontal="center" wrapText="1"/>
    </xf>
    <xf numFmtId="0" fontId="13" fillId="0" borderId="0" xfId="0" applyFont="1" applyBorder="1" applyAlignment="1">
      <alignment wrapText="1"/>
    </xf>
    <xf numFmtId="0" fontId="19" fillId="9" borderId="0" xfId="2" applyNumberFormat="1" applyFont="1" applyFill="1" applyBorder="1" applyAlignment="1">
      <alignment vertical="center" wrapText="1"/>
    </xf>
    <xf numFmtId="43" fontId="2" fillId="0" borderId="0" xfId="0" applyNumberFormat="1" applyFont="1" applyFill="1" applyAlignment="1">
      <alignment vertical="center" wrapText="1"/>
    </xf>
    <xf numFmtId="0" fontId="2" fillId="9" borderId="0" xfId="2" applyNumberFormat="1" applyFont="1" applyFill="1" applyBorder="1" applyAlignment="1">
      <alignment horizontal="right" vertical="center" wrapText="1"/>
    </xf>
    <xf numFmtId="166" fontId="2" fillId="0" borderId="0" xfId="2" applyNumberFormat="1" applyFont="1" applyFill="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0" fillId="5" borderId="0" xfId="0" applyFill="1" applyAlignment="1">
      <alignment horizontal="center" vertical="center" wrapText="1"/>
    </xf>
    <xf numFmtId="0" fontId="4" fillId="0" borderId="0" xfId="4" applyFill="1" applyBorder="1" applyAlignment="1">
      <alignment horizontal="center" vertical="center" wrapText="1"/>
    </xf>
    <xf numFmtId="0" fontId="0" fillId="0" borderId="0" xfId="0" applyAlignment="1">
      <alignment horizontal="center" wrapText="1"/>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cellXfs>
  <cellStyles count="5">
    <cellStyle name="Millares [0]" xfId="2" builtinId="6"/>
    <cellStyle name="Moneda [0]" xfId="1" builtinId="7"/>
    <cellStyle name="Normal" xfId="0" builtinId="0"/>
    <cellStyle name="Notas" xfId="3" builtinId="10"/>
    <cellStyle name="Texto explicativo" xfId="4" builtinId="53"/>
  </cellStyles>
  <dxfs count="293">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numFmt numFmtId="168" formatCode="d/mm/yy"/>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numFmt numFmtId="168" formatCode="d/mm/yy"/>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0.0"/>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0.0"/>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numFmt numFmtId="166"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rgb="FFE2EFDA"/>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3" formatCode="0%"/>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3" formatCode="0%"/>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8"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165" formatCode="_-* #,##0.0_-;\-* #,##0.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_-* #,##0.0_-;\-* #,##0.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C7CE"/>
      <color rgb="FFB7363B"/>
      <color rgb="FFFFF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2:J5" totalsRowShown="0" headerRowDxfId="288" dataDxfId="287">
  <autoFilter ref="A2:J5"/>
  <sortState ref="A3:J5">
    <sortCondition ref="A2:A5"/>
  </sortState>
  <tableColumns count="10">
    <tableColumn id="1" name="No." dataDxfId="286" totalsRowDxfId="285"/>
    <tableColumn id="2" name="Proponente" dataDxfId="284" totalsRowDxfId="283"/>
    <tableColumn id="5" name="Propuesta técnica" dataDxfId="282" totalsRowDxfId="281"/>
    <tableColumn id="4" name="Experiencia_Específica" dataDxfId="280" totalsRowDxfId="279"/>
    <tableColumn id="10" name="Equipo Trabajo " dataDxfId="278" totalsRowDxfId="277" dataCellStyle="Millares [0]"/>
    <tableColumn id="8" name="Experiencia adicional" dataDxfId="276" totalsRowDxfId="275"/>
    <tableColumn id="9" name="Puntaje Exp Adicional" dataDxfId="274" totalsRowDxfId="273" dataCellStyle="Millares [0]"/>
    <tableColumn id="6" name="Valor Propuesta Económica [COP$]" dataDxfId="272"/>
    <tableColumn id="7" name="Puntaje_PE" dataDxfId="271"/>
    <tableColumn id="11" name="Total" dataDxfId="270" totalsRowDxfId="269">
      <calculatedColumnFormula>Table1[[#This Row],[Puntaje Exp Adicional]]+Table1[[#This Row],[Puntaje_PE]]</calculatedColumnFormula>
    </tableColumn>
  </tableColumns>
  <tableStyleInfo name="TableStyleLight1" showFirstColumn="0" showLastColumn="1" showRowStripes="0" showColumnStripes="0"/>
</table>
</file>

<file path=xl/tables/table10.xml><?xml version="1.0" encoding="utf-8"?>
<table xmlns="http://schemas.openxmlformats.org/spreadsheetml/2006/main" id="35" name="tblET_Inerco_P1" displayName="tblET_Inerco_P1" ref="A10:F21" totalsRowCount="1" headerRowDxfId="130" dataDxfId="129">
  <autoFilter ref="A10:F20"/>
  <tableColumns count="6">
    <tableColumn id="1" name="Experiencia" dataDxfId="128" totalsRowDxfId="127"/>
    <tableColumn id="2" name="Actividad / Función" dataDxfId="126" totalsRowDxfId="125"/>
    <tableColumn id="3" name="Fecha_Inicio" dataDxfId="124" totalsRowDxfId="123"/>
    <tableColumn id="4" name="Fecha_Final" dataDxfId="122" totalsRowDxfId="121"/>
    <tableColumn id="5" name="Duración" totalsRowFunction="custom" dataDxfId="120" totalsRowDxfId="119">
      <totalsRowFormula>SUM(E11:E20)</totalsRowFormula>
    </tableColumn>
    <tableColumn id="6" name="Columna1" dataDxfId="118" totalsRowDxfId="117"/>
  </tableColumns>
  <tableStyleInfo name="TableStyleLight9" showFirstColumn="0" showLastColumn="0" showRowStripes="0" showColumnStripes="0"/>
</table>
</file>

<file path=xl/tables/table11.xml><?xml version="1.0" encoding="utf-8"?>
<table xmlns="http://schemas.openxmlformats.org/spreadsheetml/2006/main" id="3" name="tblET_Inerco_P24" displayName="tblET_Inerco_P24" ref="A30:E32" totalsRowCount="1" headerRowDxfId="116" dataDxfId="115">
  <autoFilter ref="A30:E31"/>
  <tableColumns count="5">
    <tableColumn id="1" name="Experiencia" dataDxfId="114" totalsRowDxfId="113"/>
    <tableColumn id="2" name="Actividad / Función" dataDxfId="112" totalsRowDxfId="111"/>
    <tableColumn id="3" name="Fecha_Inicio" dataDxfId="110" totalsRowDxfId="109"/>
    <tableColumn id="4" name="Fecha_Final" dataDxfId="108" totalsRowDxfId="107"/>
    <tableColumn id="5" name="Duración" totalsRowFunction="custom" dataDxfId="106" totalsRowDxfId="105">
      <calculatedColumnFormula>DAYS360(tblET_Inerco_P24[[#This Row],[Fecha_Inicio]],tblET_Inerco_P24[[#This Row],[Fecha_Final]])/360</calculatedColumnFormula>
      <totalsRowFormula>SUM(E31)</totalsRowFormula>
    </tableColumn>
  </tableColumns>
  <tableStyleInfo name="TableStyleLight9" showFirstColumn="0" showLastColumn="0" showRowStripes="0" showColumnStripes="0"/>
</table>
</file>

<file path=xl/tables/table12.xml><?xml version="1.0" encoding="utf-8"?>
<table xmlns="http://schemas.openxmlformats.org/spreadsheetml/2006/main" id="4" name="tblET_Inerco5" displayName="tblET_Inerco5" ref="A71:G75" totalsRowCount="1" headerRowDxfId="104" dataDxfId="103">
  <autoFilter ref="A71:G74"/>
  <tableColumns count="7">
    <tableColumn id="2" name="Ítem" dataDxfId="102" totalsRowDxfId="101"/>
    <tableColumn id="3" name="Profesional 1" dataDxfId="100" totalsRowDxfId="99"/>
    <tableColumn id="11" name="Habilita " dataDxfId="98" totalsRowDxfId="97"/>
    <tableColumn id="7" name="Profesional 2" dataDxfId="96" totalsRowDxfId="95"/>
    <tableColumn id="12" name="Habilita 2" dataDxfId="94" totalsRowDxfId="93"/>
    <tableColumn id="1" name="Profesional 3" dataDxfId="92" totalsRowDxfId="91"/>
    <tableColumn id="13" name="Habilita 3" totalsRowDxfId="90"/>
  </tableColumns>
  <tableStyleInfo name="TableStyleLight9" showFirstColumn="0" showLastColumn="0" showRowStripes="0" showColumnStripes="0"/>
</table>
</file>

<file path=xl/tables/table13.xml><?xml version="1.0" encoding="utf-8"?>
<table xmlns="http://schemas.openxmlformats.org/spreadsheetml/2006/main" id="5" name="tblET_Inerco_P26" displayName="tblET_Inerco_P26" ref="A91:F104" totalsRowCount="1" headerRowDxfId="89" dataDxfId="88">
  <autoFilter ref="A91:F103"/>
  <tableColumns count="6">
    <tableColumn id="1" name="Experiencia" dataDxfId="87" totalsRowDxfId="86"/>
    <tableColumn id="2" name="Actividad / Función" dataDxfId="85" totalsRowDxfId="84"/>
    <tableColumn id="3" name="Fecha_Inicio" dataDxfId="83" totalsRowDxfId="82"/>
    <tableColumn id="4" name="Fecha_Final" dataDxfId="81" totalsRowDxfId="80"/>
    <tableColumn id="5" name="Duración" totalsRowFunction="sum" dataDxfId="79" totalsRowDxfId="78">
      <calculatedColumnFormula>DAYS360(tblET_Inerco_P26[[#This Row],[Fecha_Inicio]],tblET_Inerco_P26[[#This Row],[Fecha_Final]])/360</calculatedColumnFormula>
    </tableColumn>
    <tableColumn id="6" name="Columna1" dataDxfId="77" totalsRowDxfId="76"/>
  </tableColumns>
  <tableStyleInfo name="TableStyleLight9" showFirstColumn="0" showLastColumn="0" showRowStripes="0" showColumnStripes="0"/>
</table>
</file>

<file path=xl/tables/table14.xml><?xml version="1.0" encoding="utf-8"?>
<table xmlns="http://schemas.openxmlformats.org/spreadsheetml/2006/main" id="6" name="tblET_Inerco_P17" displayName="tblET_Inerco_P17" ref="A77:F89" totalsRowCount="1" headerRowDxfId="75" dataDxfId="74">
  <autoFilter ref="A77:F88"/>
  <tableColumns count="6">
    <tableColumn id="1" name="Experiencia" dataDxfId="73" totalsRowDxfId="72"/>
    <tableColumn id="2" name="Actividad / Función" dataDxfId="71" totalsRowDxfId="70"/>
    <tableColumn id="3" name="Fecha_Inicio" dataDxfId="69" totalsRowDxfId="68"/>
    <tableColumn id="4" name="Fecha_Final" dataDxfId="67" totalsRowDxfId="66"/>
    <tableColumn id="5" name="Duración" totalsRowFunction="sum" dataDxfId="65" totalsRowDxfId="64">
      <calculatedColumnFormula>DAYS360(tblET_Inerco_P17[[#This Row],[Fecha_Inicio]],tblET_Inerco_P17[[#This Row],[Fecha_Final]])/360</calculatedColumnFormula>
    </tableColumn>
    <tableColumn id="6" name="Columna1" dataDxfId="63" totalsRowDxfId="62"/>
  </tableColumns>
  <tableStyleInfo name="TableStyleLight9" showFirstColumn="0" showLastColumn="0" showRowStripes="0" showColumnStripes="0"/>
</table>
</file>

<file path=xl/tables/table15.xml><?xml version="1.0" encoding="utf-8"?>
<table xmlns="http://schemas.openxmlformats.org/spreadsheetml/2006/main" id="7" name="tblET_Inerco_P248" displayName="tblET_Inerco_P248" ref="A106:E108" totalsRowCount="1" headerRowDxfId="61" dataDxfId="60">
  <autoFilter ref="A106:E107"/>
  <tableColumns count="5">
    <tableColumn id="1" name="Experiencia" dataDxfId="59" totalsRowDxfId="58"/>
    <tableColumn id="2" name="Actividad / Función" dataDxfId="57" totalsRowDxfId="56"/>
    <tableColumn id="3" name="Fecha_Inicio" dataDxfId="55" totalsRowDxfId="54"/>
    <tableColumn id="4" name="Fecha_Final" dataDxfId="53" totalsRowDxfId="52"/>
    <tableColumn id="5" name="Duración" totalsRowFunction="sum" dataDxfId="51" totalsRowDxfId="50" dataCellStyle="Millares [0]">
      <calculatedColumnFormula>DAYS360(tblET_Inerco_P248[[#This Row],[Fecha_Inicio]],tblET_Inerco_P248[[#This Row],[Fecha_Final]])/360</calculatedColumnFormula>
    </tableColumn>
  </tableColumns>
  <tableStyleInfo name="TableStyleLight9" showFirstColumn="0" showLastColumn="0" showRowStripes="0" showColumnStripes="0"/>
</table>
</file>

<file path=xl/tables/table16.xml><?xml version="1.0" encoding="utf-8"?>
<table xmlns="http://schemas.openxmlformats.org/spreadsheetml/2006/main" id="8" name="tblET_Inerco9" displayName="tblET_Inerco9" ref="A36:G40" totalsRowCount="1" headerRowDxfId="49" dataDxfId="48">
  <autoFilter ref="A36:G39"/>
  <tableColumns count="7">
    <tableColumn id="2" name="Ítem" dataDxfId="47" totalsRowDxfId="46"/>
    <tableColumn id="3" name="Profesional 1" totalsRowDxfId="45"/>
    <tableColumn id="11" name="Habilita " dataDxfId="44" totalsRowDxfId="43"/>
    <tableColumn id="7" name="Profesional 2" dataDxfId="42" totalsRowDxfId="41"/>
    <tableColumn id="12" name="Habilita 2" dataDxfId="40" totalsRowDxfId="39"/>
    <tableColumn id="1" name="Profesional 3" dataDxfId="38" totalsRowDxfId="37"/>
    <tableColumn id="13" name="Habilita 3" dataDxfId="36" totalsRowDxfId="35"/>
  </tableColumns>
  <tableStyleInfo name="TableStyleLight9" showFirstColumn="0" showLastColumn="0" showRowStripes="0" showColumnStripes="0"/>
</table>
</file>

<file path=xl/tables/table17.xml><?xml version="1.0" encoding="utf-8"?>
<table xmlns="http://schemas.openxmlformats.org/spreadsheetml/2006/main" id="9" name="tblET_Inerco_P210" displayName="tblET_Inerco_P210" ref="A53:E60" totalsRowCount="1" headerRowDxfId="34">
  <autoFilter ref="A53:E59"/>
  <tableColumns count="5">
    <tableColumn id="1" name="Experiencia" dataDxfId="33" totalsRowDxfId="32"/>
    <tableColumn id="2" name="Actividad / Función" dataDxfId="31" totalsRowDxfId="30"/>
    <tableColumn id="3" name="Fecha_Inicio" dataDxfId="29" totalsRowDxfId="28"/>
    <tableColumn id="4" name="Fecha_Final" dataDxfId="27" totalsRowDxfId="26"/>
    <tableColumn id="5" name="Duración" totalsRowFunction="sum" dataDxfId="25" totalsRowDxfId="24" dataCellStyle="Millares [0]">
      <calculatedColumnFormula>+DAYS360(C54,D54)/360</calculatedColumnFormula>
    </tableColumn>
  </tableColumns>
  <tableStyleInfo name="TableStyleLight9" showFirstColumn="0" showLastColumn="0" showRowStripes="0" showColumnStripes="0"/>
</table>
</file>

<file path=xl/tables/table18.xml><?xml version="1.0" encoding="utf-8"?>
<table xmlns="http://schemas.openxmlformats.org/spreadsheetml/2006/main" id="10" name="tblET_Inerco_P111" displayName="tblET_Inerco_P111" ref="A42:E51" totalsRowCount="1" headerRowDxfId="23" dataDxfId="22">
  <autoFilter ref="A42:E50"/>
  <tableColumns count="5">
    <tableColumn id="1" name="Experiencia" dataDxfId="21" totalsRowDxfId="20"/>
    <tableColumn id="2" name="Actividad / Función" dataDxfId="19" totalsRowDxfId="18"/>
    <tableColumn id="3" name="Fecha_Inicio" dataDxfId="17" totalsRowDxfId="16"/>
    <tableColumn id="4" name="Fecha_Final" dataDxfId="15" totalsRowDxfId="14"/>
    <tableColumn id="5" name="Duración" totalsRowFunction="sum" dataDxfId="13" totalsRowDxfId="12">
      <calculatedColumnFormula>+DAYS360(C43,D43)/360</calculatedColumnFormula>
    </tableColumn>
  </tableColumns>
  <tableStyleInfo name="TableStyleLight9" showFirstColumn="0" showLastColumn="0" showRowStripes="0" showColumnStripes="0"/>
</table>
</file>

<file path=xl/tables/table19.xml><?xml version="1.0" encoding="utf-8"?>
<table xmlns="http://schemas.openxmlformats.org/spreadsheetml/2006/main" id="11" name="tblET_Inerco_P2412" displayName="tblET_Inerco_P2412" ref="A62:E68" totalsRowCount="1" headerRowDxfId="11" dataDxfId="10">
  <autoFilter ref="A62:E67"/>
  <tableColumns count="5">
    <tableColumn id="1" name="Experiencia" dataDxfId="9" totalsRowDxfId="8"/>
    <tableColumn id="2" name="Actividad / Función" dataDxfId="7" totalsRowDxfId="6"/>
    <tableColumn id="3" name="Fecha_Inicio" dataDxfId="5" totalsRowDxfId="4"/>
    <tableColumn id="4" name="Fecha_Final" dataDxfId="3" totalsRowDxfId="2"/>
    <tableColumn id="5" name="Duración" totalsRowFunction="sum" dataDxfId="1" totalsRowDxfId="0">
      <calculatedColumnFormula>+DAYS360(C63,D63)/360</calculatedColumnFormula>
    </tableColumn>
  </tableColumns>
  <tableStyleInfo name="TableStyleLight9" showFirstColumn="0" showLastColumn="0" showRowStripes="0" showColumnStripes="0"/>
</table>
</file>

<file path=xl/tables/table2.xml><?xml version="1.0" encoding="utf-8"?>
<table xmlns="http://schemas.openxmlformats.org/spreadsheetml/2006/main" id="2" name="tblRH_EE_Inerco" displayName="tblRH_EE_Inerco" ref="A5:K9" totalsRowCount="1" headerRowDxfId="265" dataDxfId="264">
  <autoFilter ref="A5:K8"/>
  <tableColumns count="11">
    <tableColumn id="2" name="Contrato" dataDxfId="263" totalsRowDxfId="262"/>
    <tableColumn id="3" name="Objeto" dataDxfId="261" totalsRowDxfId="260"/>
    <tableColumn id="4" name="Valor [COP$]" dataDxfId="259" totalsRowDxfId="258"/>
    <tableColumn id="5" name="Participación [%]" dataDxfId="257" totalsRowDxfId="256"/>
    <tableColumn id="6" name="Valor [SMMLV]" totalsRowFunction="sum" dataDxfId="255" totalsRowDxfId="254">
      <calculatedColumnFormula>(tblRH_EE_Inerco[[#This Row],[Valor '[COP$']]]*tblRH_EE_Inerco[[#This Row],[Participación '[%']]])/$B$3</calculatedColumnFormula>
    </tableColumn>
    <tableColumn id="9" name="Fecha_inicio" dataDxfId="253" totalsRowDxfId="252"/>
    <tableColumn id="10" name="Fecha_final" dataDxfId="251" totalsRowDxfId="250"/>
    <tableColumn id="11" name="Duración" totalsRowFunction="sum" dataDxfId="249" totalsRowDxfId="248">
      <calculatedColumnFormula>DAYS360(tblRH_EE_Inerco[[#This Row],[Fecha_inicio]],tblRH_EE_Inerco[[#This Row],[Fecha_final]])/360</calculatedColumnFormula>
    </tableColumn>
    <tableColumn id="7" name="Observaciones" dataDxfId="247" totalsRowDxfId="246"/>
    <tableColumn id="8" name="Habilita" dataDxfId="245" totalsRowDxfId="244"/>
    <tableColumn id="1" name="Soporte" dataDxfId="243" totalsRowDxfId="242"/>
  </tableColumns>
  <tableStyleInfo name="TableStyleLight9" showFirstColumn="0" showLastColumn="0" showRowStripes="0" showColumnStripes="0"/>
</table>
</file>

<file path=xl/tables/table3.xml><?xml version="1.0" encoding="utf-8"?>
<table xmlns="http://schemas.openxmlformats.org/spreadsheetml/2006/main" id="32" name="tblRH_EE_Inerco33" displayName="tblRH_EE_Inerco33" ref="A20:K24" totalsRowCount="1" headerRowDxfId="241" dataDxfId="240">
  <autoFilter ref="A20:K23"/>
  <tableColumns count="11">
    <tableColumn id="2" name="Contrato" dataDxfId="239" totalsRowDxfId="238"/>
    <tableColumn id="3" name="Objeto" dataDxfId="237" totalsRowDxfId="236"/>
    <tableColumn id="4" name="Valor [COP$]" dataDxfId="235" totalsRowDxfId="234"/>
    <tableColumn id="5" name="Participación [%]" dataDxfId="233" totalsRowDxfId="232"/>
    <tableColumn id="6" name="Valor [SMMLV]" totalsRowFunction="sum" dataDxfId="231" totalsRowDxfId="230">
      <calculatedColumnFormula>(tblRH_EE_Inerco33[[#This Row],[Valor '[COP$']]]*tblRH_EE_Inerco33[[#This Row],[Participación '[%']]])/$B$3</calculatedColumnFormula>
    </tableColumn>
    <tableColumn id="9" name="Fecha_inicio" dataDxfId="229" totalsRowDxfId="228"/>
    <tableColumn id="10" name="Fecha_final" dataDxfId="227" totalsRowDxfId="226"/>
    <tableColumn id="11" name="Duración" totalsRowFunction="sum" dataDxfId="225" totalsRowDxfId="224">
      <calculatedColumnFormula>DAYS360(tblRH_EE_Inerco33[[#This Row],[Fecha_inicio]],tblRH_EE_Inerco33[[#This Row],[Fecha_final]])/360</calculatedColumnFormula>
    </tableColumn>
    <tableColumn id="7" name="Observaciones" dataDxfId="223" totalsRowDxfId="222"/>
    <tableColumn id="8" name="Habilita" dataDxfId="221" totalsRowDxfId="220"/>
    <tableColumn id="1" name="Soporte" dataDxfId="219" totalsRowDxfId="218"/>
  </tableColumns>
  <tableStyleInfo name="TableStyleLight9" showFirstColumn="0" showLastColumn="0" showRowStripes="0" showColumnStripes="0"/>
</table>
</file>

<file path=xl/tables/table4.xml><?xml version="1.0" encoding="utf-8"?>
<table xmlns="http://schemas.openxmlformats.org/spreadsheetml/2006/main" id="34" name="tblRH_EE_Inerco3335" displayName="tblRH_EE_Inerco3335" ref="A13:K17" totalsRowCount="1" headerRowDxfId="217" dataDxfId="216">
  <autoFilter ref="A13:K16"/>
  <tableColumns count="11">
    <tableColumn id="2" name="Contrato" dataDxfId="215" totalsRowDxfId="214"/>
    <tableColumn id="3" name="Objeto" dataDxfId="213" totalsRowDxfId="212"/>
    <tableColumn id="4" name="Valor [COP$]" dataDxfId="211" totalsRowDxfId="210"/>
    <tableColumn id="5" name="Participación [%]" dataDxfId="209" totalsRowDxfId="208"/>
    <tableColumn id="6" name="Valor [SMMLV]" totalsRowFunction="sum" dataDxfId="207" totalsRowDxfId="206">
      <calculatedColumnFormula>(tblRH_EE_Inerco3335[[#This Row],[Valor '[COP$']]]*tblRH_EE_Inerco3335[[#This Row],[Participación '[%']]])/$B$3</calculatedColumnFormula>
    </tableColumn>
    <tableColumn id="9" name="Fecha_inicio" dataDxfId="205" totalsRowDxfId="204"/>
    <tableColumn id="10" name="Fecha_final" dataDxfId="203" totalsRowDxfId="202"/>
    <tableColumn id="11" name="Duración" totalsRowFunction="sum" dataDxfId="201" totalsRowDxfId="200">
      <calculatedColumnFormula>DAYS360(tblRH_EE_Inerco3335[[#This Row],[Fecha_inicio]],tblRH_EE_Inerco3335[[#This Row],[Fecha_final]])/360</calculatedColumnFormula>
    </tableColumn>
    <tableColumn id="7" name="Observaciones" dataDxfId="199" totalsRowDxfId="198"/>
    <tableColumn id="8" name="Habilita" dataDxfId="197" totalsRowDxfId="196"/>
    <tableColumn id="1" name="Soporte" dataDxfId="195" totalsRowDxfId="194"/>
  </tableColumns>
  <tableStyleInfo name="TableStyleLight9" showFirstColumn="0" showLastColumn="0" showRowStripes="0" showColumnStripes="0"/>
</table>
</file>

<file path=xl/tables/table5.xml><?xml version="1.0" encoding="utf-8"?>
<table xmlns="http://schemas.openxmlformats.org/spreadsheetml/2006/main" id="13" name="tblEA_Inerco" displayName="tblEA_Inerco" ref="A4:E7" totalsRowCount="1" headerRowDxfId="193" dataDxfId="192">
  <autoFilter ref="A4:E6"/>
  <tableColumns count="5">
    <tableColumn id="2" name="Contrato" dataDxfId="191" totalsRowDxfId="190"/>
    <tableColumn id="3" name="Objeto" dataDxfId="189" totalsRowDxfId="188"/>
    <tableColumn id="1" name="Soporte" dataDxfId="187" totalsRowDxfId="186"/>
    <tableColumn id="5" name="Observación" dataDxfId="185" totalsRowDxfId="184"/>
    <tableColumn id="6" name="Puntaje" totalsRowFunction="custom" dataDxfId="183" totalsRowDxfId="182">
      <totalsRowFormula>SUM(E5:E6)</totalsRowFormula>
    </tableColumn>
  </tableColumns>
  <tableStyleInfo name="TableStyleLight9" showFirstColumn="0" showLastColumn="0" showRowStripes="0" showColumnStripes="0"/>
</table>
</file>

<file path=xl/tables/table6.xml><?xml version="1.0" encoding="utf-8"?>
<table xmlns="http://schemas.openxmlformats.org/spreadsheetml/2006/main" id="14" name="tblEA_Corpoema" displayName="tblEA_Corpoema" ref="A16:E19" totalsRowCount="1" headerRowDxfId="181" dataDxfId="180">
  <autoFilter ref="A16:E18"/>
  <tableColumns count="5">
    <tableColumn id="2" name="Contrato" dataDxfId="179" totalsRowDxfId="178"/>
    <tableColumn id="3" name="Objeto" dataDxfId="177" totalsRowDxfId="176"/>
    <tableColumn id="1" name="Soporte" dataDxfId="175" totalsRowDxfId="174"/>
    <tableColumn id="5" name="Observación " dataDxfId="173" totalsRowDxfId="172"/>
    <tableColumn id="6" name="Puntaje" totalsRowFunction="custom" dataDxfId="171" totalsRowDxfId="170">
      <totalsRowFormula>SUM(E17:E18)</totalsRowFormula>
    </tableColumn>
  </tableColumns>
  <tableStyleInfo name="TableStyleLight9" showFirstColumn="0" showLastColumn="0" showRowStripes="0" showColumnStripes="0"/>
</table>
</file>

<file path=xl/tables/table7.xml><?xml version="1.0" encoding="utf-8"?>
<table xmlns="http://schemas.openxmlformats.org/spreadsheetml/2006/main" id="15" name="tblEA_FNatura" displayName="tblEA_FNatura" ref="A10:E13" totalsRowCount="1" headerRowDxfId="169" dataDxfId="168">
  <autoFilter ref="A10:E12"/>
  <tableColumns count="5">
    <tableColumn id="2" name="Contrato" dataDxfId="167" totalsRowDxfId="166"/>
    <tableColumn id="3" name="Objeto" dataDxfId="165" totalsRowDxfId="164"/>
    <tableColumn id="1" name="Soporte" dataDxfId="163" totalsRowDxfId="162"/>
    <tableColumn id="4" name="Observación" dataDxfId="161" totalsRowDxfId="160"/>
    <tableColumn id="5" name="Puntaje" totalsRowFunction="custom" dataDxfId="159" totalsRowDxfId="158">
      <totalsRowFormula>SUM(E11:E12)</totalsRowFormula>
    </tableColumn>
  </tableColumns>
  <tableStyleInfo name="TableStyleLight9" showFirstColumn="0" showLastColumn="0" showRowStripes="0" showColumnStripes="0"/>
</table>
</file>

<file path=xl/tables/table8.xml><?xml version="1.0" encoding="utf-8"?>
<table xmlns="http://schemas.openxmlformats.org/spreadsheetml/2006/main" id="24" name="tblET_Inerco" displayName="tblET_Inerco" ref="A4:G8" totalsRowCount="1" headerRowDxfId="157" dataDxfId="156">
  <autoFilter ref="A4:G7"/>
  <tableColumns count="7">
    <tableColumn id="2" name="Ítem" dataDxfId="155" totalsRowDxfId="154"/>
    <tableColumn id="3" name="Profesional 1" dataDxfId="153" totalsRowDxfId="152"/>
    <tableColumn id="11" name="Habilita " dataDxfId="151" totalsRowDxfId="150"/>
    <tableColumn id="7" name="Profesional 2" dataDxfId="149" totalsRowDxfId="148"/>
    <tableColumn id="12" name="Habilita 2" dataDxfId="147" totalsRowDxfId="146"/>
    <tableColumn id="1" name="Profesional 3" dataDxfId="145" totalsRowDxfId="144"/>
    <tableColumn id="13" name="Habilita 22" totalsRowDxfId="143"/>
  </tableColumns>
  <tableStyleInfo name="TableStyleLight9" showFirstColumn="0" showLastColumn="0" showRowStripes="0" showColumnStripes="0"/>
</table>
</file>

<file path=xl/tables/table9.xml><?xml version="1.0" encoding="utf-8"?>
<table xmlns="http://schemas.openxmlformats.org/spreadsheetml/2006/main" id="36" name="tblET_Inerco_P2" displayName="tblET_Inerco_P2" ref="A23:E28" totalsRowCount="1" headerRowDxfId="142" dataDxfId="141">
  <autoFilter ref="A23:E27"/>
  <tableColumns count="5">
    <tableColumn id="1" name="Experiencia" dataDxfId="140" totalsRowDxfId="139"/>
    <tableColumn id="2" name="Actividad / Función" dataDxfId="138" totalsRowDxfId="137"/>
    <tableColumn id="3" name="Fecha_Inicio" dataDxfId="136" totalsRowDxfId="135"/>
    <tableColumn id="4" name="Fecha_Final" dataDxfId="134" totalsRowDxfId="133"/>
    <tableColumn id="5" name="Duración" totalsRowFunction="custom" dataDxfId="132" totalsRowDxfId="131">
      <calculatedColumnFormula>DAYS360(tblET_Inerco_P2[[#This Row],[Fecha_Inicio]],tblET_Inerco_P2[[#This Row],[Fecha_Final]])/360</calculatedColumnFormula>
      <totalsRowFormula>SUM(E24:E27)</totalsRowFormula>
    </tableColumn>
  </tableColumns>
  <tableStyleInfo name="TableStyleLight9"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4.xml"/><Relationship Id="rId13" Type="http://schemas.openxmlformats.org/officeDocument/2006/relationships/table" Target="../tables/table19.xml"/><Relationship Id="rId3" Type="http://schemas.openxmlformats.org/officeDocument/2006/relationships/table" Target="../tables/table9.xml"/><Relationship Id="rId7" Type="http://schemas.openxmlformats.org/officeDocument/2006/relationships/table" Target="../tables/table13.xml"/><Relationship Id="rId12" Type="http://schemas.openxmlformats.org/officeDocument/2006/relationships/table" Target="../tables/table18.xml"/><Relationship Id="rId2" Type="http://schemas.openxmlformats.org/officeDocument/2006/relationships/table" Target="../tables/table8.xml"/><Relationship Id="rId1" Type="http://schemas.openxmlformats.org/officeDocument/2006/relationships/printerSettings" Target="../printerSettings/printerSettings4.bin"/><Relationship Id="rId6" Type="http://schemas.openxmlformats.org/officeDocument/2006/relationships/table" Target="../tables/table12.xml"/><Relationship Id="rId11" Type="http://schemas.openxmlformats.org/officeDocument/2006/relationships/table" Target="../tables/table17.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workbookViewId="0">
      <pane xSplit="2" ySplit="2" topLeftCell="E3" activePane="bottomRight" state="frozen"/>
      <selection pane="topRight" activeCell="C1" sqref="C1"/>
      <selection pane="bottomLeft" activeCell="A3" sqref="A3"/>
      <selection pane="bottomRight" activeCell="F17" sqref="F17"/>
    </sheetView>
  </sheetViews>
  <sheetFormatPr baseColWidth="10" defaultColWidth="11.28515625" defaultRowHeight="15" x14ac:dyDescent="0.25"/>
  <cols>
    <col min="1" max="1" width="8" style="2" bestFit="1" customWidth="1"/>
    <col min="2" max="2" width="36.7109375" style="1" customWidth="1"/>
    <col min="3" max="3" width="25.85546875" style="1" customWidth="1"/>
    <col min="4" max="4" width="23.28515625" style="1" customWidth="1"/>
    <col min="5" max="5" width="16.85546875" style="1" customWidth="1"/>
    <col min="6" max="7" width="23.28515625" style="1" customWidth="1"/>
    <col min="8" max="8" width="33.7109375" style="1" bestFit="1" customWidth="1"/>
    <col min="9" max="9" width="14.85546875" style="1" bestFit="1" customWidth="1"/>
    <col min="10" max="10" width="15.85546875" style="1" bestFit="1" customWidth="1"/>
    <col min="11" max="16384" width="11.28515625" style="1"/>
  </cols>
  <sheetData>
    <row r="1" spans="1:10" ht="24" customHeight="1" x14ac:dyDescent="0.25">
      <c r="A1" s="57"/>
      <c r="B1" s="57"/>
      <c r="C1" s="57"/>
      <c r="D1" s="57" t="s">
        <v>0</v>
      </c>
      <c r="E1" s="59" t="s">
        <v>0</v>
      </c>
      <c r="F1" s="62"/>
      <c r="G1" s="62" t="s">
        <v>47</v>
      </c>
      <c r="H1" s="57"/>
      <c r="I1" s="57" t="s">
        <v>46</v>
      </c>
      <c r="J1" s="3" t="s">
        <v>1</v>
      </c>
    </row>
    <row r="2" spans="1:10" x14ac:dyDescent="0.25">
      <c r="A2" s="57" t="s">
        <v>2</v>
      </c>
      <c r="B2" s="57" t="s">
        <v>3</v>
      </c>
      <c r="C2" s="57" t="s">
        <v>4</v>
      </c>
      <c r="D2" s="57" t="s">
        <v>5</v>
      </c>
      <c r="E2" s="59" t="s">
        <v>45</v>
      </c>
      <c r="F2" s="62" t="s">
        <v>211</v>
      </c>
      <c r="G2" s="62" t="s">
        <v>212</v>
      </c>
      <c r="H2" s="57" t="s">
        <v>6</v>
      </c>
      <c r="I2" s="57" t="s">
        <v>7</v>
      </c>
      <c r="J2" s="3" t="s">
        <v>8</v>
      </c>
    </row>
    <row r="3" spans="1:10" x14ac:dyDescent="0.25">
      <c r="A3" s="53">
        <v>1</v>
      </c>
      <c r="B3" s="23" t="s">
        <v>25</v>
      </c>
      <c r="C3" s="3" t="s">
        <v>210</v>
      </c>
      <c r="D3" s="3" t="s">
        <v>198</v>
      </c>
      <c r="E3" s="5" t="s">
        <v>198</v>
      </c>
      <c r="F3" s="56" t="s">
        <v>198</v>
      </c>
      <c r="G3" s="86">
        <v>20</v>
      </c>
      <c r="H3" t="s">
        <v>213</v>
      </c>
      <c r="I3" s="5">
        <v>59</v>
      </c>
      <c r="J3" s="61">
        <f>Table1[[#This Row],[Puntaje Exp Adicional]]+Table1[[#This Row],[Puntaje_PE]]</f>
        <v>79</v>
      </c>
    </row>
    <row r="4" spans="1:10" x14ac:dyDescent="0.25">
      <c r="A4" s="53">
        <v>2</v>
      </c>
      <c r="B4" s="23" t="s">
        <v>209</v>
      </c>
      <c r="C4" s="3" t="s">
        <v>210</v>
      </c>
      <c r="D4" s="3" t="s">
        <v>198</v>
      </c>
      <c r="E4" s="5" t="s">
        <v>198</v>
      </c>
      <c r="F4" s="56" t="s">
        <v>201</v>
      </c>
      <c r="G4" s="56">
        <v>40</v>
      </c>
      <c r="H4" t="s">
        <v>215</v>
      </c>
      <c r="I4" s="5">
        <v>58</v>
      </c>
      <c r="J4" s="26">
        <f>Table1[[#This Row],[Puntaje Exp Adicional]]+Table1[[#This Row],[Puntaje_PE]]</f>
        <v>98</v>
      </c>
    </row>
    <row r="5" spans="1:10" x14ac:dyDescent="0.25">
      <c r="A5" s="53">
        <v>3</v>
      </c>
      <c r="B5" s="23" t="s">
        <v>208</v>
      </c>
      <c r="C5" s="3" t="s">
        <v>210</v>
      </c>
      <c r="D5" s="3" t="s">
        <v>198</v>
      </c>
      <c r="E5" s="5" t="s">
        <v>198</v>
      </c>
      <c r="F5" s="56" t="s">
        <v>198</v>
      </c>
      <c r="G5" s="88">
        <v>40</v>
      </c>
      <c r="H5" t="s">
        <v>214</v>
      </c>
      <c r="I5" s="82">
        <v>60</v>
      </c>
      <c r="J5" s="26">
        <f>Table1[[#This Row],[Puntaje Exp Adicional]]+Table1[[#This Row],[Puntaje_PE]]</f>
        <v>100</v>
      </c>
    </row>
    <row r="10" spans="1:10" x14ac:dyDescent="0.25">
      <c r="J10" s="1" t="s">
        <v>44</v>
      </c>
    </row>
    <row r="11" spans="1:10" x14ac:dyDescent="0.25">
      <c r="H11"/>
      <c r="I11" s="81"/>
    </row>
    <row r="12" spans="1:10" x14ac:dyDescent="0.25">
      <c r="H12"/>
      <c r="I12" s="81"/>
    </row>
    <row r="13" spans="1:10" x14ac:dyDescent="0.25">
      <c r="H13"/>
      <c r="I13" s="81"/>
    </row>
  </sheetData>
  <phoneticPr fontId="5" type="noConversion"/>
  <conditionalFormatting sqref="J4:J5">
    <cfRule type="cellIs" dxfId="292" priority="23" operator="greaterThan">
      <formula>100</formula>
    </cfRule>
  </conditionalFormatting>
  <conditionalFormatting sqref="F3:G5">
    <cfRule type="cellIs" dxfId="291" priority="19" operator="greaterThan">
      <formula>30</formula>
    </cfRule>
  </conditionalFormatting>
  <conditionalFormatting sqref="I3:I5 E3:E5">
    <cfRule type="cellIs" dxfId="290" priority="3" operator="greaterThan">
      <formula>40</formula>
    </cfRule>
  </conditionalFormatting>
  <conditionalFormatting sqref="J3:J5">
    <cfRule type="cellIs" dxfId="289" priority="1" operator="greaterThan">
      <formula>100</formula>
    </cfRule>
  </conditionalFormatting>
  <dataValidations count="1">
    <dataValidation type="list" allowBlank="1" showInputMessage="1" showErrorMessage="1" sqref="D3:E5">
      <formula1>"Cumple,No Cumple"</formula1>
    </dataValidation>
  </dataValidations>
  <pageMargins left="0.25" right="0.25" top="0.75" bottom="0.75" header="0.3" footer="0.3"/>
  <pageSetup scale="6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24"/>
  <sheetViews>
    <sheetView showGridLines="0" zoomScale="90" zoomScaleNormal="100" workbookViewId="0">
      <pane ySplit="3" topLeftCell="A4" activePane="bottomLeft" state="frozen"/>
      <selection pane="bottomLeft" activeCell="B23" sqref="B23"/>
    </sheetView>
  </sheetViews>
  <sheetFormatPr baseColWidth="10" defaultColWidth="11.28515625" defaultRowHeight="15" outlineLevelRow="1" x14ac:dyDescent="0.25"/>
  <cols>
    <col min="1" max="1" width="13.140625" style="6" bestFit="1" customWidth="1"/>
    <col min="2" max="2" width="40.7109375" style="6" customWidth="1"/>
    <col min="3" max="3" width="25.28515625" style="6" bestFit="1" customWidth="1"/>
    <col min="4" max="4" width="16.28515625" style="6" bestFit="1" customWidth="1"/>
    <col min="5" max="6" width="15.140625" style="6" bestFit="1" customWidth="1"/>
    <col min="7" max="7" width="12.42578125" style="6" bestFit="1" customWidth="1"/>
    <col min="8" max="8" width="12.28515625" style="6" customWidth="1"/>
    <col min="9" max="9" width="28.7109375" style="6" customWidth="1"/>
    <col min="10" max="11" width="11.28515625" style="6"/>
    <col min="12" max="12" width="14" style="6" customWidth="1"/>
    <col min="13" max="16384" width="11.28515625" style="6"/>
  </cols>
  <sheetData>
    <row r="1" spans="1:11" ht="114.95" customHeight="1" x14ac:dyDescent="0.25">
      <c r="A1" s="7" t="s">
        <v>0</v>
      </c>
      <c r="B1" s="10" t="s">
        <v>48</v>
      </c>
      <c r="D1" s="90"/>
      <c r="E1" s="90"/>
      <c r="F1" s="90"/>
      <c r="G1" s="90"/>
      <c r="H1" s="91"/>
      <c r="I1" s="91"/>
    </row>
    <row r="3" spans="1:11" ht="30" x14ac:dyDescent="0.25">
      <c r="A3" s="7" t="s">
        <v>9</v>
      </c>
      <c r="B3" s="15">
        <f>877803</f>
        <v>877803</v>
      </c>
      <c r="C3" s="7" t="s">
        <v>10</v>
      </c>
      <c r="D3" s="15">
        <v>102854</v>
      </c>
    </row>
    <row r="4" spans="1:11" x14ac:dyDescent="0.25">
      <c r="A4" s="16" t="s">
        <v>11</v>
      </c>
      <c r="B4" s="17" t="s">
        <v>25</v>
      </c>
      <c r="C4" s="7"/>
      <c r="D4" s="14"/>
    </row>
    <row r="5" spans="1:11" outlineLevel="1" x14ac:dyDescent="0.25">
      <c r="A5" s="6" t="s">
        <v>12</v>
      </c>
      <c r="B5" s="6" t="s">
        <v>13</v>
      </c>
      <c r="C5" s="6" t="s">
        <v>14</v>
      </c>
      <c r="D5" s="6" t="s">
        <v>15</v>
      </c>
      <c r="E5" s="6" t="s">
        <v>16</v>
      </c>
      <c r="F5" s="6" t="s">
        <v>17</v>
      </c>
      <c r="G5" s="6" t="s">
        <v>18</v>
      </c>
      <c r="H5" s="6" t="s">
        <v>19</v>
      </c>
      <c r="I5" s="6" t="s">
        <v>20</v>
      </c>
      <c r="J5" s="6" t="s">
        <v>21</v>
      </c>
      <c r="K5" s="6" t="s">
        <v>22</v>
      </c>
    </row>
    <row r="6" spans="1:11" ht="65.099999999999994" customHeight="1" outlineLevel="1" x14ac:dyDescent="0.25">
      <c r="A6" s="6">
        <v>1</v>
      </c>
      <c r="B6" s="63" t="s">
        <v>49</v>
      </c>
      <c r="C6" s="8">
        <v>77742810</v>
      </c>
      <c r="D6" s="41">
        <v>1</v>
      </c>
      <c r="E6" s="9">
        <f>(tblRH_EE_Inerco[[#This Row],[Valor '[COP$']]]*tblRH_EE_Inerco[[#This Row],[Participación '[%']]])/$B$3</f>
        <v>88.565213379311757</v>
      </c>
      <c r="F6" s="40">
        <v>42371</v>
      </c>
      <c r="G6" s="40">
        <v>43830</v>
      </c>
      <c r="H6" s="42">
        <f>DAYS360(tblRH_EE_Inerco[[#This Row],[Fecha_inicio]],tblRH_EE_Inerco[[#This Row],[Fecha_final]])/360</f>
        <v>3.9972222222222222</v>
      </c>
      <c r="I6" s="6" t="s">
        <v>50</v>
      </c>
      <c r="J6" s="6" t="s">
        <v>51</v>
      </c>
      <c r="K6" s="6" t="s">
        <v>54</v>
      </c>
    </row>
    <row r="7" spans="1:11" ht="60" outlineLevel="1" x14ac:dyDescent="0.25">
      <c r="A7" s="6">
        <v>2</v>
      </c>
      <c r="B7" s="64" t="s">
        <v>52</v>
      </c>
      <c r="C7" s="8">
        <v>23000000</v>
      </c>
      <c r="D7" s="41">
        <v>1</v>
      </c>
      <c r="E7" s="9">
        <f>(tblRH_EE_Inerco[[#This Row],[Valor '[COP$']]]*tblRH_EE_Inerco[[#This Row],[Participación '[%']]])/$B$3</f>
        <v>26.201778759015404</v>
      </c>
      <c r="F7" s="40">
        <v>43551</v>
      </c>
      <c r="G7" s="40">
        <v>43707</v>
      </c>
      <c r="H7" s="42">
        <f>DAYS360(tblRH_EE_Inerco[[#This Row],[Fecha_inicio]],tblRH_EE_Inerco[[#This Row],[Fecha_final]])/360</f>
        <v>0.42499999999999999</v>
      </c>
      <c r="I7" s="6" t="s">
        <v>50</v>
      </c>
      <c r="J7" s="6" t="s">
        <v>51</v>
      </c>
      <c r="K7" s="6" t="s">
        <v>53</v>
      </c>
    </row>
    <row r="8" spans="1:11" ht="90" outlineLevel="1" x14ac:dyDescent="0.25">
      <c r="A8" s="6">
        <v>3</v>
      </c>
      <c r="B8" s="64" t="s">
        <v>55</v>
      </c>
      <c r="C8" s="8">
        <v>6373500</v>
      </c>
      <c r="D8" s="41">
        <v>1</v>
      </c>
      <c r="E8" s="9">
        <f>(tblRH_EE_Inerco[[#This Row],[Valor '[COP$']]]*tblRH_EE_Inerco[[#This Row],[Participación '[%']]])/$B$3</f>
        <v>7.2607407356775955</v>
      </c>
      <c r="F8" s="40">
        <v>43521</v>
      </c>
      <c r="G8" s="40">
        <v>43649</v>
      </c>
      <c r="H8" s="42">
        <f>DAYS360(tblRH_EE_Inerco[[#This Row],[Fecha_inicio]],tblRH_EE_Inerco[[#This Row],[Fecha_final]])/360</f>
        <v>0.35555555555555557</v>
      </c>
      <c r="I8" s="6" t="s">
        <v>56</v>
      </c>
      <c r="J8" s="6" t="s">
        <v>51</v>
      </c>
      <c r="K8" s="6" t="s">
        <v>57</v>
      </c>
    </row>
    <row r="9" spans="1:11" outlineLevel="1" x14ac:dyDescent="0.25">
      <c r="A9" s="11"/>
      <c r="B9" s="11"/>
      <c r="C9" s="12"/>
      <c r="D9" s="11"/>
      <c r="E9" s="55">
        <f>SUBTOTAL(109,tblRH_EE_Inerco[Valor '[SMMLV']])</f>
        <v>122.02773287400477</v>
      </c>
      <c r="F9" s="13"/>
      <c r="G9" s="13"/>
      <c r="H9" s="13">
        <f>SUBTOTAL(109,tblRH_EE_Inerco[Duración])</f>
        <v>4.7777777777777777</v>
      </c>
      <c r="I9" s="11"/>
      <c r="J9" s="11"/>
      <c r="K9" s="11"/>
    </row>
    <row r="12" spans="1:11" x14ac:dyDescent="0.25">
      <c r="A12" s="16" t="s">
        <v>23</v>
      </c>
      <c r="B12" s="17" t="s">
        <v>65</v>
      </c>
      <c r="C12" s="7"/>
      <c r="D12" s="14"/>
    </row>
    <row r="13" spans="1:11" x14ac:dyDescent="0.25">
      <c r="A13" s="6" t="s">
        <v>12</v>
      </c>
      <c r="B13" s="6" t="s">
        <v>13</v>
      </c>
      <c r="C13" s="6" t="s">
        <v>14</v>
      </c>
      <c r="D13" s="6" t="s">
        <v>15</v>
      </c>
      <c r="E13" s="6" t="s">
        <v>16</v>
      </c>
      <c r="F13" s="6" t="s">
        <v>17</v>
      </c>
      <c r="G13" s="6" t="s">
        <v>18</v>
      </c>
      <c r="H13" s="6" t="s">
        <v>19</v>
      </c>
      <c r="I13" s="6" t="s">
        <v>20</v>
      </c>
      <c r="J13" s="6" t="s">
        <v>21</v>
      </c>
      <c r="K13" s="6" t="s">
        <v>22</v>
      </c>
    </row>
    <row r="14" spans="1:11" ht="75" x14ac:dyDescent="0.25">
      <c r="A14" s="6">
        <v>1</v>
      </c>
      <c r="B14" s="67" t="s">
        <v>66</v>
      </c>
      <c r="C14" s="8">
        <v>49949600</v>
      </c>
      <c r="D14" s="41">
        <v>1</v>
      </c>
      <c r="E14" s="9">
        <f>(tblRH_EE_Inerco3335[[#This Row],[Valor '[COP$']]]*tblRH_EE_Inerco3335[[#This Row],[Participación '[%']]])/$B$3</f>
        <v>56.902972534839819</v>
      </c>
      <c r="F14" s="40">
        <v>41760</v>
      </c>
      <c r="G14" s="40">
        <v>42328</v>
      </c>
      <c r="H14" s="42">
        <f>DAYS360(tblRH_EE_Inerco3335[[#This Row],[Fecha_inicio]],tblRH_EE_Inerco3335[[#This Row],[Fecha_final]])/360</f>
        <v>1.5527777777777778</v>
      </c>
      <c r="I14" s="6" t="s">
        <v>50</v>
      </c>
      <c r="J14" s="6" t="s">
        <v>51</v>
      </c>
      <c r="K14" s="6" t="s">
        <v>67</v>
      </c>
    </row>
    <row r="15" spans="1:11" ht="75.95" customHeight="1" x14ac:dyDescent="0.25">
      <c r="A15" s="6">
        <v>2</v>
      </c>
      <c r="B15" s="66" t="s">
        <v>68</v>
      </c>
      <c r="C15" s="8">
        <v>80401240</v>
      </c>
      <c r="D15" s="41">
        <v>1</v>
      </c>
      <c r="E15" s="45">
        <f>(tblRH_EE_Inerco3335[[#This Row],[Valor '[COP$']]]*tblRH_EE_Inerco3335[[#This Row],[Participación '[%']]])/$B$3</f>
        <v>91.593717496978257</v>
      </c>
      <c r="F15" s="40">
        <v>42830</v>
      </c>
      <c r="G15" s="40">
        <v>43348</v>
      </c>
      <c r="H15" s="42">
        <f>DAYS360(tblRH_EE_Inerco3335[[#This Row],[Fecha_inicio]],tblRH_EE_Inerco3335[[#This Row],[Fecha_final]])/360</f>
        <v>1.4166666666666667</v>
      </c>
      <c r="I15" s="6" t="s">
        <v>50</v>
      </c>
      <c r="J15" s="6" t="s">
        <v>51</v>
      </c>
      <c r="K15" s="6" t="s">
        <v>69</v>
      </c>
    </row>
    <row r="16" spans="1:11" ht="167.1" customHeight="1" x14ac:dyDescent="0.25">
      <c r="A16" s="6">
        <v>3</v>
      </c>
      <c r="B16" s="66" t="s">
        <v>70</v>
      </c>
      <c r="C16" s="8">
        <v>57120000</v>
      </c>
      <c r="D16" s="41">
        <v>1</v>
      </c>
      <c r="E16" s="45">
        <f>(tblRH_EE_Inerco3335[[#This Row],[Valor '[COP$']]]*tblRH_EE_Inerco3335[[#This Row],[Participación '[%']]])/$B$3</f>
        <v>65.071547944128696</v>
      </c>
      <c r="F16" s="40">
        <v>43747</v>
      </c>
      <c r="G16" s="40">
        <v>43815</v>
      </c>
      <c r="H16" s="42">
        <f>DAYS360(tblRH_EE_Inerco3335[[#This Row],[Fecha_inicio]],tblRH_EE_Inerco3335[[#This Row],[Fecha_final]])/360</f>
        <v>0.18611111111111112</v>
      </c>
      <c r="I16" s="6" t="s">
        <v>60</v>
      </c>
      <c r="J16" s="6" t="s">
        <v>51</v>
      </c>
      <c r="K16" s="6" t="s">
        <v>71</v>
      </c>
    </row>
    <row r="17" spans="1:11" x14ac:dyDescent="0.25">
      <c r="A17" s="11"/>
      <c r="B17" s="11"/>
      <c r="C17" s="12"/>
      <c r="D17" s="11"/>
      <c r="E17" s="55">
        <f>SUBTOTAL(109,tblRH_EE_Inerco3335[Valor '[SMMLV']])</f>
        <v>213.56823797594677</v>
      </c>
      <c r="F17" s="13"/>
      <c r="G17" s="13"/>
      <c r="H17" s="13">
        <f>SUBTOTAL(109,tblRH_EE_Inerco3335[Duración])</f>
        <v>3.1555555555555559</v>
      </c>
      <c r="I17" s="11"/>
      <c r="J17" s="11"/>
      <c r="K17" s="11"/>
    </row>
    <row r="19" spans="1:11" x14ac:dyDescent="0.25">
      <c r="A19" s="16" t="s">
        <v>24</v>
      </c>
      <c r="B19" s="17" t="s">
        <v>58</v>
      </c>
      <c r="C19" s="7"/>
      <c r="D19" s="14"/>
    </row>
    <row r="20" spans="1:11" x14ac:dyDescent="0.25">
      <c r="A20" s="6" t="s">
        <v>12</v>
      </c>
      <c r="B20" s="6" t="s">
        <v>13</v>
      </c>
      <c r="C20" s="6" t="s">
        <v>14</v>
      </c>
      <c r="D20" s="6" t="s">
        <v>15</v>
      </c>
      <c r="E20" s="6" t="s">
        <v>16</v>
      </c>
      <c r="F20" s="6" t="s">
        <v>17</v>
      </c>
      <c r="G20" s="6" t="s">
        <v>18</v>
      </c>
      <c r="H20" s="6" t="s">
        <v>19</v>
      </c>
      <c r="I20" s="6" t="s">
        <v>20</v>
      </c>
      <c r="J20" s="6" t="s">
        <v>21</v>
      </c>
      <c r="K20" s="6" t="s">
        <v>22</v>
      </c>
    </row>
    <row r="21" spans="1:11" ht="105" x14ac:dyDescent="0.25">
      <c r="A21" s="6">
        <v>1</v>
      </c>
      <c r="B21" s="65" t="s">
        <v>59</v>
      </c>
      <c r="C21" s="8">
        <v>550000000</v>
      </c>
      <c r="D21" s="41">
        <v>1</v>
      </c>
      <c r="E21" s="9">
        <f>(tblRH_EE_Inerco33[[#This Row],[Valor '[COP$']]]*tblRH_EE_Inerco33[[#This Row],[Participación '[%']]])/$B$3</f>
        <v>626.56427467210756</v>
      </c>
      <c r="F21" s="46">
        <v>42137</v>
      </c>
      <c r="G21" s="46">
        <v>42369</v>
      </c>
      <c r="H21" s="42">
        <f>DAYS360(tblRH_EE_Inerco33[[#This Row],[Fecha_inicio]],tblRH_EE_Inerco33[[#This Row],[Fecha_final]])/360</f>
        <v>0.6333333333333333</v>
      </c>
      <c r="I21" s="6" t="s">
        <v>60</v>
      </c>
      <c r="J21" s="6" t="s">
        <v>51</v>
      </c>
      <c r="K21" s="36" t="s">
        <v>79</v>
      </c>
    </row>
    <row r="22" spans="1:11" ht="135" x14ac:dyDescent="0.25">
      <c r="A22" s="6">
        <v>2</v>
      </c>
      <c r="B22" s="65" t="s">
        <v>61</v>
      </c>
      <c r="C22" s="8">
        <v>18000000</v>
      </c>
      <c r="D22" s="41">
        <v>1</v>
      </c>
      <c r="E22" s="9">
        <f>(tblRH_EE_Inerco33[[#This Row],[Valor '[COP$']]]*tblRH_EE_Inerco33[[#This Row],[Participación '[%']]])/$B$3</f>
        <v>20.505739898359881</v>
      </c>
      <c r="F22" s="46">
        <v>42566</v>
      </c>
      <c r="G22" s="46">
        <v>42628</v>
      </c>
      <c r="H22" s="42">
        <f>DAYS360(tblRH_EE_Inerco33[[#This Row],[Fecha_inicio]],tblRH_EE_Inerco33[[#This Row],[Fecha_final]])/360</f>
        <v>0.16666666666666666</v>
      </c>
      <c r="I22" s="6" t="s">
        <v>62</v>
      </c>
      <c r="J22" s="6" t="s">
        <v>51</v>
      </c>
      <c r="K22" s="36" t="s">
        <v>80</v>
      </c>
    </row>
    <row r="23" spans="1:11" ht="150" x14ac:dyDescent="0.25">
      <c r="A23" s="6">
        <v>3</v>
      </c>
      <c r="B23" s="65" t="s">
        <v>63</v>
      </c>
      <c r="C23" s="8">
        <v>64400000</v>
      </c>
      <c r="D23" s="41">
        <v>1</v>
      </c>
      <c r="E23" s="9">
        <f>(tblRH_EE_Inerco33[[#This Row],[Valor '[COP$']]]*tblRH_EE_Inerco33[[#This Row],[Participación '[%']]])/$B$3</f>
        <v>73.364980525243141</v>
      </c>
      <c r="F23" s="46">
        <v>42149</v>
      </c>
      <c r="G23" s="46">
        <v>42308</v>
      </c>
      <c r="H23" s="42">
        <f>DAYS360(tblRH_EE_Inerco33[[#This Row],[Fecha_inicio]],tblRH_EE_Inerco33[[#This Row],[Fecha_final]])/360</f>
        <v>0.43333333333333335</v>
      </c>
      <c r="I23" s="6" t="s">
        <v>62</v>
      </c>
      <c r="J23" s="6" t="s">
        <v>51</v>
      </c>
      <c r="K23" s="6" t="s">
        <v>64</v>
      </c>
    </row>
    <row r="24" spans="1:11" x14ac:dyDescent="0.25">
      <c r="A24" s="11"/>
      <c r="B24" s="11"/>
      <c r="C24" s="12"/>
      <c r="D24" s="11"/>
      <c r="E24" s="55">
        <f>SUBTOTAL(109,tblRH_EE_Inerco33[Valor '[SMMLV']])</f>
        <v>720.43499509571063</v>
      </c>
      <c r="F24" s="13"/>
      <c r="G24" s="13"/>
      <c r="H24" s="13">
        <f>SUBTOTAL(109,tblRH_EE_Inerco33[Duración])</f>
        <v>1.2333333333333334</v>
      </c>
      <c r="I24" s="11"/>
      <c r="J24" s="11"/>
      <c r="K24" s="11"/>
    </row>
  </sheetData>
  <mergeCells count="3">
    <mergeCell ref="D1:E1"/>
    <mergeCell ref="F1:G1"/>
    <mergeCell ref="H1:I1"/>
  </mergeCells>
  <phoneticPr fontId="5" type="noConversion"/>
  <conditionalFormatting sqref="E9">
    <cfRule type="cellIs" dxfId="268" priority="15" operator="lessThan">
      <formula>100</formula>
    </cfRule>
  </conditionalFormatting>
  <conditionalFormatting sqref="E24">
    <cfRule type="cellIs" dxfId="267" priority="4" operator="lessThan">
      <formula>100</formula>
    </cfRule>
  </conditionalFormatting>
  <conditionalFormatting sqref="E17">
    <cfRule type="cellIs" dxfId="266" priority="3" operator="lessThan">
      <formula>100</formula>
    </cfRule>
  </conditionalFormatting>
  <dataValidations count="1">
    <dataValidation type="list" allowBlank="1" showInputMessage="1" showErrorMessage="1" sqref="J6:J8 J21:J23 J14:J16">
      <formula1>"Sí,No"</formula1>
    </dataValidation>
  </dataValidations>
  <pageMargins left="0.25" right="0.25" top="0.75" bottom="0.75" header="0.3" footer="0.3"/>
  <pageSetup scale="74" fitToHeight="0" orientation="landscape" r:id="rId1"/>
  <headerFooter>
    <oddFooter>Page &amp;P&amp;R</oddFoot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9"/>
  <sheetViews>
    <sheetView showGridLines="0" topLeftCell="B1" zoomScale="93" zoomScaleNormal="100" workbookViewId="0">
      <selection activeCell="C1" sqref="C1"/>
    </sheetView>
  </sheetViews>
  <sheetFormatPr baseColWidth="10" defaultColWidth="11.28515625" defaultRowHeight="15" outlineLevelRow="1" x14ac:dyDescent="0.25"/>
  <cols>
    <col min="1" max="1" width="13.140625" style="6" bestFit="1" customWidth="1"/>
    <col min="2" max="2" width="40.7109375" style="6" customWidth="1"/>
    <col min="3" max="3" width="50.7109375" style="6" customWidth="1"/>
    <col min="4" max="4" width="26" style="6" customWidth="1"/>
    <col min="5" max="5" width="40.7109375" style="6" customWidth="1"/>
    <col min="6" max="6" width="9.140625" style="6" bestFit="1" customWidth="1"/>
    <col min="7" max="7" width="20.7109375" style="6" customWidth="1"/>
    <col min="8" max="16384" width="11.28515625" style="6"/>
  </cols>
  <sheetData>
    <row r="1" spans="1:5" ht="96" customHeight="1" x14ac:dyDescent="0.25">
      <c r="A1" s="7" t="s">
        <v>27</v>
      </c>
      <c r="B1" s="3" t="s">
        <v>72</v>
      </c>
      <c r="C1" s="57"/>
      <c r="D1" s="57"/>
    </row>
    <row r="3" spans="1:5" x14ac:dyDescent="0.25">
      <c r="A3" s="16" t="s">
        <v>11</v>
      </c>
      <c r="B3" s="17" t="s">
        <v>25</v>
      </c>
      <c r="C3" s="7"/>
    </row>
    <row r="4" spans="1:5" outlineLevel="1" x14ac:dyDescent="0.25">
      <c r="A4" s="6" t="s">
        <v>12</v>
      </c>
      <c r="B4" s="6" t="s">
        <v>13</v>
      </c>
      <c r="C4" s="6" t="s">
        <v>22</v>
      </c>
      <c r="D4" s="6" t="s">
        <v>28</v>
      </c>
      <c r="E4" s="6" t="s">
        <v>26</v>
      </c>
    </row>
    <row r="5" spans="1:5" ht="110.25" outlineLevel="1" x14ac:dyDescent="0.25">
      <c r="A5" s="6">
        <v>1</v>
      </c>
      <c r="B5" s="76" t="s">
        <v>73</v>
      </c>
      <c r="C5" s="1" t="s">
        <v>74</v>
      </c>
      <c r="D5" s="1" t="s">
        <v>229</v>
      </c>
      <c r="E5" s="6">
        <v>0</v>
      </c>
    </row>
    <row r="6" spans="1:5" ht="267.75" outlineLevel="1" x14ac:dyDescent="0.25">
      <c r="A6" s="6">
        <v>2</v>
      </c>
      <c r="B6" s="76" t="s">
        <v>76</v>
      </c>
      <c r="C6" s="1" t="s">
        <v>77</v>
      </c>
      <c r="D6" s="1" t="s">
        <v>75</v>
      </c>
      <c r="E6" s="6">
        <v>20</v>
      </c>
    </row>
    <row r="7" spans="1:5" outlineLevel="1" x14ac:dyDescent="0.25">
      <c r="A7" s="11"/>
      <c r="B7" s="11"/>
      <c r="C7" s="11"/>
      <c r="D7" s="11"/>
      <c r="E7" s="54">
        <f>SUM(E5:E6)</f>
        <v>20</v>
      </c>
    </row>
    <row r="9" spans="1:5" x14ac:dyDescent="0.25">
      <c r="A9" s="16" t="s">
        <v>23</v>
      </c>
      <c r="B9" s="17" t="s">
        <v>65</v>
      </c>
      <c r="C9" s="7"/>
    </row>
    <row r="10" spans="1:5" outlineLevel="1" x14ac:dyDescent="0.25">
      <c r="A10" s="6" t="s">
        <v>12</v>
      </c>
      <c r="B10" s="6" t="s">
        <v>13</v>
      </c>
      <c r="C10" s="6" t="s">
        <v>22</v>
      </c>
      <c r="D10" s="6" t="s">
        <v>28</v>
      </c>
      <c r="E10" s="6" t="s">
        <v>26</v>
      </c>
    </row>
    <row r="11" spans="1:5" ht="99.95" customHeight="1" outlineLevel="1" x14ac:dyDescent="0.25">
      <c r="A11" s="6">
        <v>1</v>
      </c>
      <c r="B11" s="83" t="s">
        <v>84</v>
      </c>
      <c r="C11" s="1" t="s">
        <v>85</v>
      </c>
      <c r="D11" s="1" t="s">
        <v>75</v>
      </c>
      <c r="E11" s="6">
        <v>20</v>
      </c>
    </row>
    <row r="12" spans="1:5" ht="135" outlineLevel="1" x14ac:dyDescent="0.25">
      <c r="A12" s="6">
        <v>2</v>
      </c>
      <c r="B12" s="84" t="s">
        <v>86</v>
      </c>
      <c r="C12" s="1" t="s">
        <v>87</v>
      </c>
      <c r="D12" s="1" t="s">
        <v>75</v>
      </c>
      <c r="E12" s="6">
        <v>20</v>
      </c>
    </row>
    <row r="13" spans="1:5" outlineLevel="1" x14ac:dyDescent="0.25">
      <c r="A13" s="11"/>
      <c r="B13" s="11"/>
      <c r="C13" s="11"/>
      <c r="D13" s="11"/>
      <c r="E13" s="60">
        <f>SUM(E11:E12)</f>
        <v>40</v>
      </c>
    </row>
    <row r="15" spans="1:5" x14ac:dyDescent="0.25">
      <c r="A15" s="16" t="s">
        <v>24</v>
      </c>
      <c r="B15" s="17" t="s">
        <v>58</v>
      </c>
      <c r="C15" s="7"/>
    </row>
    <row r="16" spans="1:5" x14ac:dyDescent="0.25">
      <c r="A16" s="6" t="s">
        <v>12</v>
      </c>
      <c r="B16" s="6" t="s">
        <v>13</v>
      </c>
      <c r="C16" s="6" t="s">
        <v>22</v>
      </c>
      <c r="D16" s="6" t="s">
        <v>29</v>
      </c>
      <c r="E16" s="6" t="s">
        <v>26</v>
      </c>
    </row>
    <row r="17" spans="1:5" ht="299.25" x14ac:dyDescent="0.25">
      <c r="A17" s="6">
        <v>1</v>
      </c>
      <c r="B17" s="85" t="s">
        <v>78</v>
      </c>
      <c r="C17" s="1" t="s">
        <v>81</v>
      </c>
      <c r="D17" s="1" t="s">
        <v>75</v>
      </c>
      <c r="E17" s="6">
        <v>20</v>
      </c>
    </row>
    <row r="18" spans="1:5" ht="270" x14ac:dyDescent="0.25">
      <c r="A18" s="6">
        <v>2</v>
      </c>
      <c r="B18" s="37" t="s">
        <v>82</v>
      </c>
      <c r="C18" s="1" t="s">
        <v>83</v>
      </c>
      <c r="D18" s="1" t="s">
        <v>75</v>
      </c>
      <c r="E18" s="6">
        <v>20</v>
      </c>
    </row>
    <row r="19" spans="1:5" x14ac:dyDescent="0.25">
      <c r="A19" s="11"/>
      <c r="B19" s="11"/>
      <c r="C19" s="11"/>
      <c r="D19" s="11"/>
      <c r="E19" s="54">
        <f>SUM(E17:E18)</f>
        <v>40</v>
      </c>
    </row>
  </sheetData>
  <pageMargins left="0.25" right="0.25" top="0.75" bottom="0.75" header="0.3" footer="0.3"/>
  <pageSetup scale="98" fitToHeight="0" orientation="landscape" r:id="rId1"/>
  <headerFooter>
    <oddFooter>Page &amp;P&amp;R</oddFooter>
  </headerFooter>
  <rowBreaks count="1" manualBreakCount="1">
    <brk id="8" max="4" man="1"/>
  </rowBreak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08"/>
  <sheetViews>
    <sheetView showGridLines="0" tabSelected="1" zoomScaleNormal="100" workbookViewId="0">
      <pane ySplit="1" topLeftCell="A2" activePane="bottomLeft" state="frozen"/>
      <selection pane="bottomLeft" activeCell="F73" sqref="F73"/>
    </sheetView>
  </sheetViews>
  <sheetFormatPr baseColWidth="10" defaultColWidth="11.28515625" defaultRowHeight="15" x14ac:dyDescent="0.25"/>
  <cols>
    <col min="1" max="1" width="16.7109375" style="6" customWidth="1"/>
    <col min="2" max="2" width="42.42578125" style="6" customWidth="1"/>
    <col min="3" max="3" width="12.7109375" style="6" customWidth="1"/>
    <col min="4" max="4" width="40.7109375" style="6" customWidth="1"/>
    <col min="5" max="5" width="12" style="6" customWidth="1"/>
    <col min="6" max="6" width="40.7109375" style="6" customWidth="1"/>
    <col min="7" max="7" width="11.7109375" style="6" customWidth="1"/>
    <col min="8" max="16384" width="11.28515625" style="6"/>
  </cols>
  <sheetData>
    <row r="1" spans="1:10" ht="159.94999999999999" customHeight="1" x14ac:dyDescent="0.25">
      <c r="A1" s="7" t="s">
        <v>30</v>
      </c>
      <c r="B1" s="10" t="s">
        <v>91</v>
      </c>
      <c r="D1" s="10" t="s">
        <v>92</v>
      </c>
      <c r="F1" s="43" t="s">
        <v>88</v>
      </c>
      <c r="I1" s="58"/>
      <c r="J1" s="58"/>
    </row>
    <row r="3" spans="1:10" x14ac:dyDescent="0.25">
      <c r="A3" s="16" t="s">
        <v>11</v>
      </c>
      <c r="B3" s="17" t="s">
        <v>25</v>
      </c>
      <c r="C3" s="7"/>
      <c r="D3" s="14"/>
    </row>
    <row r="4" spans="1:10" x14ac:dyDescent="0.25">
      <c r="A4" s="6" t="s">
        <v>31</v>
      </c>
      <c r="B4" s="6" t="s">
        <v>32</v>
      </c>
      <c r="C4" s="6" t="s">
        <v>35</v>
      </c>
      <c r="D4" s="6" t="s">
        <v>33</v>
      </c>
      <c r="E4" s="6" t="s">
        <v>89</v>
      </c>
      <c r="F4" s="6" t="s">
        <v>34</v>
      </c>
      <c r="G4" s="6" t="s">
        <v>90</v>
      </c>
    </row>
    <row r="5" spans="1:10" ht="15.75" x14ac:dyDescent="0.25">
      <c r="A5" s="1" t="s">
        <v>36</v>
      </c>
      <c r="B5" s="76" t="s">
        <v>94</v>
      </c>
      <c r="C5" s="6" t="s">
        <v>120</v>
      </c>
      <c r="D5" s="76" t="s">
        <v>97</v>
      </c>
      <c r="E5" s="6" t="s">
        <v>120</v>
      </c>
      <c r="F5" s="77" t="s">
        <v>98</v>
      </c>
      <c r="G5" s="6" t="s">
        <v>120</v>
      </c>
    </row>
    <row r="6" spans="1:10" ht="31.5" x14ac:dyDescent="0.25">
      <c r="A6" s="1" t="s">
        <v>37</v>
      </c>
      <c r="B6" s="76" t="s">
        <v>95</v>
      </c>
      <c r="C6" s="6" t="s">
        <v>120</v>
      </c>
      <c r="D6" s="76" t="s">
        <v>100</v>
      </c>
      <c r="E6" s="6" t="s">
        <v>149</v>
      </c>
      <c r="F6" s="77" t="s">
        <v>99</v>
      </c>
      <c r="G6" s="6" t="s">
        <v>149</v>
      </c>
    </row>
    <row r="7" spans="1:10" ht="30" x14ac:dyDescent="0.25">
      <c r="A7" s="11" t="s">
        <v>38</v>
      </c>
      <c r="B7" s="69">
        <v>13.094444444444445</v>
      </c>
      <c r="C7" s="69" t="s">
        <v>120</v>
      </c>
      <c r="D7" s="69">
        <v>8.4611111111111104</v>
      </c>
      <c r="E7" s="69" t="s">
        <v>120</v>
      </c>
      <c r="F7" s="25">
        <v>6.1166666666666663</v>
      </c>
      <c r="G7" s="25" t="s">
        <v>120</v>
      </c>
    </row>
    <row r="8" spans="1:10" x14ac:dyDescent="0.25">
      <c r="A8" s="11"/>
      <c r="B8" s="11"/>
      <c r="C8" s="70"/>
      <c r="D8" s="11"/>
      <c r="E8" s="70"/>
      <c r="F8" s="11"/>
      <c r="G8" s="70"/>
    </row>
    <row r="9" spans="1:10" ht="15.75" x14ac:dyDescent="0.25">
      <c r="A9" s="18" t="s">
        <v>32</v>
      </c>
      <c r="B9" s="68" t="s">
        <v>93</v>
      </c>
      <c r="C9" s="11"/>
      <c r="D9" s="11"/>
      <c r="E9" s="11"/>
      <c r="F9" s="11"/>
      <c r="G9" s="11"/>
    </row>
    <row r="10" spans="1:10" x14ac:dyDescent="0.25">
      <c r="A10" s="19" t="s">
        <v>39</v>
      </c>
      <c r="B10" s="11" t="s">
        <v>40</v>
      </c>
      <c r="C10" s="11" t="s">
        <v>41</v>
      </c>
      <c r="D10" s="11" t="s">
        <v>42</v>
      </c>
      <c r="E10" s="11" t="s">
        <v>19</v>
      </c>
      <c r="F10" s="11" t="s">
        <v>102</v>
      </c>
      <c r="G10" s="11"/>
    </row>
    <row r="11" spans="1:10" ht="90" x14ac:dyDescent="0.25">
      <c r="A11" s="3" t="s">
        <v>101</v>
      </c>
      <c r="B11" s="11" t="s">
        <v>103</v>
      </c>
      <c r="C11" s="20">
        <v>43640</v>
      </c>
      <c r="D11" s="20">
        <v>44043</v>
      </c>
      <c r="E11" s="21">
        <f>DAYS360(tblET_Inerco_P1[[#This Row],[Fecha_Inicio]],tblET_Inerco_P1[[#This Row],[Fecha_Final]])/360</f>
        <v>1.1027777777777779</v>
      </c>
      <c r="F11" s="11"/>
      <c r="G11" s="11"/>
    </row>
    <row r="12" spans="1:10" ht="75" x14ac:dyDescent="0.25">
      <c r="A12" s="3" t="s">
        <v>104</v>
      </c>
      <c r="B12" s="11" t="s">
        <v>105</v>
      </c>
      <c r="C12" s="20">
        <v>37834</v>
      </c>
      <c r="D12" s="20">
        <v>38042</v>
      </c>
      <c r="E12" s="21">
        <f>DAYS360(tblET_Inerco_P1[[#This Row],[Fecha_Inicio]],tblET_Inerco_P1[[#This Row],[Fecha_Final]])/360</f>
        <v>0.56666666666666665</v>
      </c>
      <c r="F12" s="11"/>
      <c r="G12" s="11"/>
    </row>
    <row r="13" spans="1:10" ht="90" x14ac:dyDescent="0.25">
      <c r="A13" s="3" t="s">
        <v>106</v>
      </c>
      <c r="B13" s="11" t="s">
        <v>107</v>
      </c>
      <c r="C13" s="20">
        <v>41446</v>
      </c>
      <c r="D13" s="20">
        <v>41598</v>
      </c>
      <c r="E13" s="21">
        <f>DAYS360(tblET_Inerco_P1[[#This Row],[Fecha_Inicio]],tblET_Inerco_P1[[#This Row],[Fecha_Final]])/360</f>
        <v>0.41388888888888886</v>
      </c>
      <c r="F13" s="11"/>
      <c r="G13" s="11"/>
    </row>
    <row r="14" spans="1:10" x14ac:dyDescent="0.25">
      <c r="A14" s="3" t="s">
        <v>108</v>
      </c>
      <c r="B14" s="11"/>
      <c r="C14" s="20"/>
      <c r="D14" s="20"/>
      <c r="E14" s="21">
        <f>DAYS360(tblET_Inerco_P1[[#This Row],[Fecha_Inicio]],tblET_Inerco_P1[[#This Row],[Fecha_Final]])/360</f>
        <v>0</v>
      </c>
      <c r="F14" s="11"/>
      <c r="G14" s="11"/>
    </row>
    <row r="15" spans="1:10" ht="165" customHeight="1" x14ac:dyDescent="0.25">
      <c r="A15" s="3" t="s">
        <v>110</v>
      </c>
      <c r="B15" s="11" t="s">
        <v>109</v>
      </c>
      <c r="C15" s="20">
        <v>41900</v>
      </c>
      <c r="D15" s="20">
        <v>43177</v>
      </c>
      <c r="E15" s="21">
        <f>DAYS360(tblET_Inerco_P1[[#This Row],[Fecha_Inicio]],tblET_Inerco_P1[[#This Row],[Fecha_Final]])/360</f>
        <v>3.5</v>
      </c>
      <c r="F15" s="11"/>
      <c r="G15" s="11"/>
    </row>
    <row r="16" spans="1:10" ht="75" x14ac:dyDescent="0.25">
      <c r="A16" s="3" t="s">
        <v>111</v>
      </c>
      <c r="B16" s="11" t="s">
        <v>112</v>
      </c>
      <c r="C16" s="20">
        <v>41554</v>
      </c>
      <c r="D16" s="20">
        <v>41899</v>
      </c>
      <c r="E16" s="21">
        <f>DAYS360(tblET_Inerco_P1[[#This Row],[Fecha_Inicio]],tblET_Inerco_P1[[#This Row],[Fecha_Final]])/360</f>
        <v>0.94444444444444442</v>
      </c>
      <c r="F16" s="11" t="s">
        <v>113</v>
      </c>
      <c r="G16" s="11"/>
    </row>
    <row r="17" spans="1:7" ht="152.1" customHeight="1" x14ac:dyDescent="0.25">
      <c r="A17" s="3" t="s">
        <v>114</v>
      </c>
      <c r="B17" s="11" t="s">
        <v>115</v>
      </c>
      <c r="C17" s="20">
        <v>40909</v>
      </c>
      <c r="D17" s="20">
        <v>41396</v>
      </c>
      <c r="E17" s="21">
        <f>DAYS360(tblET_Inerco_P1[[#This Row],[Fecha_Inicio]],tblET_Inerco_P1[[#This Row],[Fecha_Final]])/360</f>
        <v>1.336111111111111</v>
      </c>
      <c r="F17" s="11"/>
      <c r="G17" s="11"/>
    </row>
    <row r="18" spans="1:7" ht="210" x14ac:dyDescent="0.25">
      <c r="A18" s="3" t="s">
        <v>116</v>
      </c>
      <c r="B18" s="11" t="s">
        <v>117</v>
      </c>
      <c r="C18" s="20">
        <v>40252</v>
      </c>
      <c r="D18" s="20">
        <v>40891</v>
      </c>
      <c r="E18" s="21">
        <f>DAYS360(tblET_Inerco_P1[[#This Row],[Fecha_Inicio]],tblET_Inerco_P1[[#This Row],[Fecha_Final]])/360</f>
        <v>1.7472222222222222</v>
      </c>
      <c r="F18" s="11"/>
      <c r="G18" s="11"/>
    </row>
    <row r="19" spans="1:7" ht="210" x14ac:dyDescent="0.25">
      <c r="A19" s="3" t="s">
        <v>118</v>
      </c>
      <c r="B19" s="11" t="s">
        <v>119</v>
      </c>
      <c r="C19" s="20">
        <v>38936</v>
      </c>
      <c r="D19" s="20">
        <v>39325</v>
      </c>
      <c r="E19" s="21">
        <f>DAYS360(tblET_Inerco_P1[[#This Row],[Fecha_Inicio]],tblET_Inerco_P1[[#This Row],[Fecha_Final]])/360</f>
        <v>1.0666666666666667</v>
      </c>
      <c r="F19" s="11"/>
      <c r="G19" s="11"/>
    </row>
    <row r="20" spans="1:7" x14ac:dyDescent="0.25">
      <c r="A20" s="3"/>
      <c r="B20" s="11"/>
      <c r="C20" s="20">
        <v>39356</v>
      </c>
      <c r="D20" s="20">
        <v>40238</v>
      </c>
      <c r="E20" s="21">
        <f>DAYS360(tblET_Inerco_P1[[#This Row],[Fecha_Inicio]],tblET_Inerco_P1[[#This Row],[Fecha_Final]])/360</f>
        <v>2.4166666666666665</v>
      </c>
      <c r="F20" s="11"/>
      <c r="G20" s="11"/>
    </row>
    <row r="21" spans="1:7" x14ac:dyDescent="0.25">
      <c r="A21" s="4"/>
      <c r="B21" s="11"/>
      <c r="C21" s="11"/>
      <c r="D21" s="11"/>
      <c r="E21" s="22">
        <f>SUM(E11:E20)</f>
        <v>13.094444444444445</v>
      </c>
      <c r="F21" s="11"/>
      <c r="G21" s="11"/>
    </row>
    <row r="22" spans="1:7" ht="15.75" x14ac:dyDescent="0.25">
      <c r="A22" s="18" t="s">
        <v>33</v>
      </c>
      <c r="B22" s="68" t="s">
        <v>96</v>
      </c>
      <c r="C22" s="1"/>
      <c r="D22" s="1"/>
      <c r="E22" s="24"/>
      <c r="F22" s="11"/>
      <c r="G22" s="11"/>
    </row>
    <row r="23" spans="1:7" x14ac:dyDescent="0.25">
      <c r="A23" s="19" t="s">
        <v>39</v>
      </c>
      <c r="B23" s="11" t="s">
        <v>40</v>
      </c>
      <c r="C23" s="11" t="s">
        <v>41</v>
      </c>
      <c r="D23" s="11" t="s">
        <v>42</v>
      </c>
      <c r="E23" s="11" t="s">
        <v>19</v>
      </c>
      <c r="F23" s="11"/>
      <c r="G23" s="11"/>
    </row>
    <row r="24" spans="1:7" ht="75" x14ac:dyDescent="0.25">
      <c r="A24" s="3" t="s">
        <v>121</v>
      </c>
      <c r="B24" s="11" t="s">
        <v>122</v>
      </c>
      <c r="C24" s="20">
        <v>42254</v>
      </c>
      <c r="D24" s="20">
        <v>42400</v>
      </c>
      <c r="E24" s="21">
        <f>DAYS360(tblET_Inerco_P2[[#This Row],[Fecha_Inicio]],tblET_Inerco_P2[[#This Row],[Fecha_Final]])/360</f>
        <v>0.4</v>
      </c>
      <c r="F24" s="11"/>
      <c r="G24" s="11"/>
    </row>
    <row r="25" spans="1:7" ht="30" x14ac:dyDescent="0.25">
      <c r="A25" s="3" t="s">
        <v>124</v>
      </c>
      <c r="B25" s="11" t="s">
        <v>123</v>
      </c>
      <c r="C25" s="20">
        <v>43160</v>
      </c>
      <c r="D25" s="20">
        <v>44040</v>
      </c>
      <c r="E25" s="21">
        <f>DAYS360(tblET_Inerco_P2[[#This Row],[Fecha_Inicio]],tblET_Inerco_P2[[#This Row],[Fecha_Final]])/360</f>
        <v>2.4083333333333332</v>
      </c>
      <c r="F25" s="11"/>
      <c r="G25" s="11"/>
    </row>
    <row r="26" spans="1:7" x14ac:dyDescent="0.25">
      <c r="A26" s="3" t="s">
        <v>125</v>
      </c>
      <c r="B26" s="11" t="s">
        <v>126</v>
      </c>
      <c r="C26" s="20">
        <v>40714</v>
      </c>
      <c r="D26" s="20">
        <v>42101</v>
      </c>
      <c r="E26" s="21">
        <f>DAYS360(tblET_Inerco_P2[[#This Row],[Fecha_Inicio]],tblET_Inerco_P2[[#This Row],[Fecha_Final]])/360</f>
        <v>3.7972222222222221</v>
      </c>
      <c r="F26" s="11"/>
      <c r="G26" s="11"/>
    </row>
    <row r="27" spans="1:7" ht="75" x14ac:dyDescent="0.25">
      <c r="A27" s="3" t="s">
        <v>121</v>
      </c>
      <c r="B27" s="11" t="s">
        <v>127</v>
      </c>
      <c r="C27" s="20">
        <v>42478</v>
      </c>
      <c r="D27" s="20">
        <v>43157</v>
      </c>
      <c r="E27" s="21">
        <f>DAYS360(tblET_Inerco_P2[[#This Row],[Fecha_Inicio]],tblET_Inerco_P2[[#This Row],[Fecha_Final]])/360</f>
        <v>1.8555555555555556</v>
      </c>
      <c r="F27" s="11"/>
      <c r="G27" s="11"/>
    </row>
    <row r="28" spans="1:7" x14ac:dyDescent="0.25">
      <c r="A28" s="23"/>
      <c r="B28" s="1"/>
      <c r="C28" s="1"/>
      <c r="D28" s="1"/>
      <c r="E28" s="25">
        <f>SUM(E24:E27)</f>
        <v>8.4611111111111104</v>
      </c>
      <c r="F28" s="11"/>
      <c r="G28" s="11"/>
    </row>
    <row r="29" spans="1:7" x14ac:dyDescent="0.25">
      <c r="A29" s="18" t="s">
        <v>34</v>
      </c>
      <c r="B29" s="44" t="s">
        <v>128</v>
      </c>
      <c r="C29" s="1"/>
      <c r="D29" s="1"/>
      <c r="E29" s="24"/>
    </row>
    <row r="30" spans="1:7" x14ac:dyDescent="0.25">
      <c r="A30" s="19" t="s">
        <v>39</v>
      </c>
      <c r="B30" s="11" t="s">
        <v>40</v>
      </c>
      <c r="C30" s="11" t="s">
        <v>41</v>
      </c>
      <c r="D30" s="11" t="s">
        <v>42</v>
      </c>
      <c r="E30" s="11" t="s">
        <v>19</v>
      </c>
    </row>
    <row r="31" spans="1:7" ht="45" x14ac:dyDescent="0.25">
      <c r="A31" s="3" t="s">
        <v>129</v>
      </c>
      <c r="B31" s="11" t="s">
        <v>130</v>
      </c>
      <c r="C31" s="20">
        <v>41757</v>
      </c>
      <c r="D31" s="20">
        <v>43992</v>
      </c>
      <c r="E31" s="21">
        <f>DAYS360(tblET_Inerco_P24[[#This Row],[Fecha_Inicio]],tblET_Inerco_P24[[#This Row],[Fecha_Final]])/360</f>
        <v>6.1166666666666663</v>
      </c>
    </row>
    <row r="32" spans="1:7" ht="15.75" thickBot="1" x14ac:dyDescent="0.3">
      <c r="A32" s="23"/>
      <c r="B32" s="1"/>
      <c r="C32" s="1"/>
      <c r="D32" s="1"/>
      <c r="E32" s="25">
        <f>SUM(E31)</f>
        <v>6.1166666666666663</v>
      </c>
    </row>
    <row r="33" spans="1:7" ht="15.75" thickTop="1" x14ac:dyDescent="0.25">
      <c r="A33" s="31"/>
      <c r="B33" s="32"/>
      <c r="C33" s="32"/>
      <c r="D33" s="32"/>
      <c r="E33" s="33"/>
    </row>
    <row r="35" spans="1:7" x14ac:dyDescent="0.25">
      <c r="A35" s="16" t="s">
        <v>23</v>
      </c>
      <c r="B35" s="17" t="s">
        <v>65</v>
      </c>
      <c r="C35" s="7"/>
      <c r="D35" s="14"/>
    </row>
    <row r="36" spans="1:7" x14ac:dyDescent="0.25">
      <c r="A36" s="6" t="s">
        <v>31</v>
      </c>
      <c r="B36" s="6" t="s">
        <v>32</v>
      </c>
      <c r="C36" s="6" t="s">
        <v>35</v>
      </c>
      <c r="D36" s="6" t="s">
        <v>33</v>
      </c>
      <c r="E36" s="6" t="s">
        <v>89</v>
      </c>
      <c r="F36" s="6" t="s">
        <v>34</v>
      </c>
      <c r="G36" s="6" t="s">
        <v>136</v>
      </c>
    </row>
    <row r="37" spans="1:7" x14ac:dyDescent="0.25">
      <c r="A37" s="1" t="s">
        <v>36</v>
      </c>
      <c r="B37" s="11" t="s">
        <v>153</v>
      </c>
      <c r="C37" s="6" t="s">
        <v>120</v>
      </c>
      <c r="D37" s="11" t="s">
        <v>152</v>
      </c>
      <c r="E37" s="6" t="s">
        <v>120</v>
      </c>
      <c r="F37" s="6" t="s">
        <v>162</v>
      </c>
      <c r="G37" s="6" t="s">
        <v>120</v>
      </c>
    </row>
    <row r="38" spans="1:7" ht="60" x14ac:dyDescent="0.25">
      <c r="A38" s="1" t="s">
        <v>37</v>
      </c>
      <c r="B38" s="11" t="s">
        <v>155</v>
      </c>
      <c r="C38" s="6" t="s">
        <v>120</v>
      </c>
      <c r="D38" s="11" t="s">
        <v>154</v>
      </c>
      <c r="E38" s="6" t="s">
        <v>149</v>
      </c>
      <c r="F38" s="6" t="s">
        <v>161</v>
      </c>
      <c r="G38" s="6" t="s">
        <v>149</v>
      </c>
    </row>
    <row r="39" spans="1:7" ht="30" x14ac:dyDescent="0.25">
      <c r="A39" s="1" t="s">
        <v>38</v>
      </c>
      <c r="B39" s="47">
        <v>5.1444444444444439</v>
      </c>
      <c r="C39" s="6" t="s">
        <v>120</v>
      </c>
      <c r="D39" s="48">
        <v>9.5555555555555554</v>
      </c>
      <c r="E39" s="6" t="s">
        <v>120</v>
      </c>
      <c r="F39" s="52">
        <v>6.3916666666666666</v>
      </c>
      <c r="G39" s="6" t="s">
        <v>120</v>
      </c>
    </row>
    <row r="40" spans="1:7" x14ac:dyDescent="0.25">
      <c r="A40" s="11"/>
      <c r="B40" s="51"/>
      <c r="C40" s="54"/>
      <c r="D40" s="51"/>
      <c r="E40" s="54"/>
      <c r="F40" s="51"/>
      <c r="G40" s="11"/>
    </row>
    <row r="41" spans="1:7" x14ac:dyDescent="0.25">
      <c r="A41" s="18" t="s">
        <v>32</v>
      </c>
      <c r="B41" s="72" t="s">
        <v>156</v>
      </c>
      <c r="C41" s="11"/>
      <c r="D41" s="11"/>
      <c r="E41" s="11"/>
      <c r="F41" s="11"/>
      <c r="G41" s="11"/>
    </row>
    <row r="42" spans="1:7" x14ac:dyDescent="0.25">
      <c r="A42" s="19" t="s">
        <v>39</v>
      </c>
      <c r="B42" s="11" t="s">
        <v>40</v>
      </c>
      <c r="C42" s="11" t="s">
        <v>41</v>
      </c>
      <c r="D42" s="11" t="s">
        <v>42</v>
      </c>
      <c r="E42" s="11" t="s">
        <v>19</v>
      </c>
      <c r="F42" s="11"/>
      <c r="G42" s="11"/>
    </row>
    <row r="43" spans="1:7" ht="45" x14ac:dyDescent="0.25">
      <c r="A43" s="4" t="s">
        <v>180</v>
      </c>
      <c r="B43" s="1" t="s">
        <v>158</v>
      </c>
      <c r="C43" s="49">
        <v>39995</v>
      </c>
      <c r="D43" s="49">
        <v>40724</v>
      </c>
      <c r="E43" s="30">
        <f t="shared" ref="E43:E50" si="0">+DAYS360(C43,D43)/360</f>
        <v>1.9972222222222222</v>
      </c>
      <c r="F43" s="11"/>
      <c r="G43" s="11"/>
    </row>
    <row r="44" spans="1:7" ht="165" x14ac:dyDescent="0.25">
      <c r="A44" s="4" t="s">
        <v>175</v>
      </c>
      <c r="B44" s="1" t="s">
        <v>159</v>
      </c>
      <c r="C44" s="49">
        <v>43038</v>
      </c>
      <c r="D44" s="49">
        <v>43220</v>
      </c>
      <c r="E44" s="21">
        <f t="shared" si="0"/>
        <v>0.5</v>
      </c>
      <c r="F44" s="11"/>
      <c r="G44" s="11"/>
    </row>
    <row r="45" spans="1:7" ht="45" x14ac:dyDescent="0.25">
      <c r="A45" s="4" t="s">
        <v>177</v>
      </c>
      <c r="B45" s="1" t="s">
        <v>176</v>
      </c>
      <c r="C45" s="49">
        <v>42248</v>
      </c>
      <c r="D45" s="49">
        <v>42429</v>
      </c>
      <c r="E45" s="21">
        <f t="shared" si="0"/>
        <v>0.49444444444444446</v>
      </c>
      <c r="F45" s="11"/>
      <c r="G45" s="11"/>
    </row>
    <row r="46" spans="1:7" x14ac:dyDescent="0.25">
      <c r="A46" s="4"/>
      <c r="B46" s="1"/>
      <c r="C46" s="49">
        <v>42129</v>
      </c>
      <c r="D46" s="49">
        <v>42246</v>
      </c>
      <c r="E46" s="21">
        <f t="shared" si="0"/>
        <v>0.31944444444444442</v>
      </c>
      <c r="F46" s="11"/>
      <c r="G46" s="11"/>
    </row>
    <row r="47" spans="1:7" ht="30" x14ac:dyDescent="0.25">
      <c r="A47" s="4" t="s">
        <v>179</v>
      </c>
      <c r="B47" s="1" t="s">
        <v>178</v>
      </c>
      <c r="C47" s="49">
        <v>42461</v>
      </c>
      <c r="D47" s="49">
        <v>42726</v>
      </c>
      <c r="E47" s="21">
        <f t="shared" si="0"/>
        <v>0.72499999999999998</v>
      </c>
      <c r="F47" s="11"/>
      <c r="G47" s="11"/>
    </row>
    <row r="48" spans="1:7" ht="255" x14ac:dyDescent="0.25">
      <c r="A48" s="4" t="s">
        <v>174</v>
      </c>
      <c r="B48" s="1" t="s">
        <v>173</v>
      </c>
      <c r="C48" s="49">
        <v>43269</v>
      </c>
      <c r="D48" s="49">
        <v>43524</v>
      </c>
      <c r="E48" s="21">
        <f t="shared" si="0"/>
        <v>0.69444444444444442</v>
      </c>
      <c r="F48" s="11"/>
      <c r="G48" s="11"/>
    </row>
    <row r="49" spans="1:7" ht="75" x14ac:dyDescent="0.25">
      <c r="A49" s="4" t="s">
        <v>182</v>
      </c>
      <c r="B49" s="1" t="s">
        <v>181</v>
      </c>
      <c r="C49" s="49">
        <v>40816</v>
      </c>
      <c r="D49" s="49">
        <v>40928</v>
      </c>
      <c r="E49" s="21">
        <f t="shared" si="0"/>
        <v>0.30555555555555558</v>
      </c>
      <c r="F49" s="11"/>
      <c r="G49" s="11"/>
    </row>
    <row r="50" spans="1:7" ht="255" x14ac:dyDescent="0.25">
      <c r="A50" s="4" t="s">
        <v>184</v>
      </c>
      <c r="B50" s="1" t="s">
        <v>183</v>
      </c>
      <c r="C50" s="49">
        <v>43776</v>
      </c>
      <c r="D50" s="49">
        <v>43815</v>
      </c>
      <c r="E50" s="21">
        <f t="shared" si="0"/>
        <v>0.10833333333333334</v>
      </c>
      <c r="F50" s="11"/>
      <c r="G50" s="11"/>
    </row>
    <row r="51" spans="1:7" x14ac:dyDescent="0.25">
      <c r="A51" s="4"/>
      <c r="B51" s="11"/>
      <c r="C51" s="11"/>
      <c r="D51" s="11"/>
      <c r="E51" s="51">
        <f>SUBTOTAL(109,tblET_Inerco_P111[Duración])</f>
        <v>5.1444444444444439</v>
      </c>
      <c r="F51" s="11"/>
      <c r="G51" s="11"/>
    </row>
    <row r="52" spans="1:7" x14ac:dyDescent="0.25">
      <c r="A52" s="18" t="s">
        <v>33</v>
      </c>
      <c r="B52" s="72" t="s">
        <v>157</v>
      </c>
      <c r="C52" s="1"/>
      <c r="D52" s="1"/>
      <c r="E52" s="24"/>
      <c r="F52" s="11"/>
      <c r="G52" s="11"/>
    </row>
    <row r="53" spans="1:7" x14ac:dyDescent="0.25">
      <c r="A53" s="19" t="s">
        <v>39</v>
      </c>
      <c r="B53" s="11" t="s">
        <v>40</v>
      </c>
      <c r="C53" s="11" t="s">
        <v>41</v>
      </c>
      <c r="D53" s="11" t="s">
        <v>42</v>
      </c>
      <c r="E53" s="11" t="s">
        <v>19</v>
      </c>
      <c r="F53" s="11"/>
      <c r="G53" s="11"/>
    </row>
    <row r="54" spans="1:7" ht="201" customHeight="1" x14ac:dyDescent="0.25">
      <c r="A54" s="4" t="s">
        <v>184</v>
      </c>
      <c r="B54" s="23" t="s">
        <v>185</v>
      </c>
      <c r="C54" s="49">
        <v>42044</v>
      </c>
      <c r="D54" s="49">
        <v>43990</v>
      </c>
      <c r="E54" s="30">
        <f t="shared" ref="E54:E59" si="1">+DAYS360(C54,D54)/360</f>
        <v>5.3305555555555557</v>
      </c>
      <c r="F54" s="11"/>
      <c r="G54" s="11"/>
    </row>
    <row r="55" spans="1:7" ht="105" x14ac:dyDescent="0.25">
      <c r="A55" s="4" t="s">
        <v>187</v>
      </c>
      <c r="B55" s="1" t="s">
        <v>186</v>
      </c>
      <c r="C55" s="49">
        <v>40312</v>
      </c>
      <c r="D55" s="49">
        <v>41029</v>
      </c>
      <c r="E55" s="21">
        <f t="shared" si="1"/>
        <v>1.961111111111111</v>
      </c>
      <c r="F55" s="11"/>
      <c r="G55" s="11"/>
    </row>
    <row r="56" spans="1:7" ht="105" x14ac:dyDescent="0.25">
      <c r="A56" s="4" t="s">
        <v>187</v>
      </c>
      <c r="B56" s="11" t="s">
        <v>192</v>
      </c>
      <c r="C56" s="20">
        <v>41091</v>
      </c>
      <c r="D56" s="20">
        <v>41565</v>
      </c>
      <c r="E56" s="21">
        <f t="shared" si="1"/>
        <v>1.2972222222222223</v>
      </c>
      <c r="F56" s="11"/>
      <c r="G56" s="11"/>
    </row>
    <row r="57" spans="1:7" ht="30" x14ac:dyDescent="0.25">
      <c r="A57" s="4" t="s">
        <v>193</v>
      </c>
      <c r="B57" s="1" t="s">
        <v>194</v>
      </c>
      <c r="C57" s="49">
        <v>40192</v>
      </c>
      <c r="D57" s="49">
        <v>40311</v>
      </c>
      <c r="E57" s="21">
        <f t="shared" si="1"/>
        <v>0.33055555555555555</v>
      </c>
      <c r="F57" s="11"/>
      <c r="G57" s="11"/>
    </row>
    <row r="58" spans="1:7" ht="45" x14ac:dyDescent="0.25">
      <c r="A58" s="4" t="s">
        <v>189</v>
      </c>
      <c r="B58" s="1" t="s">
        <v>188</v>
      </c>
      <c r="C58" s="49">
        <v>41579</v>
      </c>
      <c r="D58" s="49">
        <v>41730</v>
      </c>
      <c r="E58" s="21">
        <f t="shared" si="1"/>
        <v>0.41666666666666669</v>
      </c>
      <c r="F58" s="11"/>
      <c r="G58" s="11"/>
    </row>
    <row r="59" spans="1:7" ht="75" x14ac:dyDescent="0.25">
      <c r="A59" s="23" t="s">
        <v>191</v>
      </c>
      <c r="B59" s="1" t="s">
        <v>190</v>
      </c>
      <c r="C59" s="49">
        <v>41802</v>
      </c>
      <c r="D59" s="49">
        <v>41883</v>
      </c>
      <c r="E59" s="21">
        <f t="shared" si="1"/>
        <v>0.21944444444444444</v>
      </c>
      <c r="F59" s="11"/>
      <c r="G59" s="11"/>
    </row>
    <row r="60" spans="1:7" x14ac:dyDescent="0.25">
      <c r="A60" s="23"/>
      <c r="B60" s="1"/>
      <c r="C60" s="1"/>
      <c r="D60" s="1"/>
      <c r="E60" s="25">
        <f>SUBTOTAL(109,tblET_Inerco_P210[Duración])</f>
        <v>9.5555555555555554</v>
      </c>
      <c r="F60" s="11"/>
      <c r="G60" s="11"/>
    </row>
    <row r="61" spans="1:7" x14ac:dyDescent="0.25">
      <c r="A61" s="18" t="s">
        <v>34</v>
      </c>
      <c r="B61" s="72" t="s">
        <v>160</v>
      </c>
      <c r="C61" s="1"/>
      <c r="D61" s="1"/>
      <c r="E61" s="24"/>
    </row>
    <row r="62" spans="1:7" x14ac:dyDescent="0.25">
      <c r="A62" s="19" t="s">
        <v>39</v>
      </c>
      <c r="B62" s="11" t="s">
        <v>40</v>
      </c>
      <c r="C62" s="11" t="s">
        <v>41</v>
      </c>
      <c r="D62" s="11" t="s">
        <v>42</v>
      </c>
      <c r="E62" s="11" t="s">
        <v>19</v>
      </c>
    </row>
    <row r="63" spans="1:7" x14ac:dyDescent="0.25">
      <c r="A63" s="3" t="s">
        <v>163</v>
      </c>
      <c r="B63" s="11" t="s">
        <v>164</v>
      </c>
      <c r="C63" s="20">
        <v>39692</v>
      </c>
      <c r="D63" s="20">
        <v>40179</v>
      </c>
      <c r="E63" s="21">
        <f t="shared" ref="E63:E67" si="2">+DAYS360(C63,D63)/360</f>
        <v>1.3333333333333333</v>
      </c>
    </row>
    <row r="64" spans="1:7" ht="30" x14ac:dyDescent="0.25">
      <c r="A64" s="3" t="s">
        <v>165</v>
      </c>
      <c r="B64" s="11" t="s">
        <v>166</v>
      </c>
      <c r="C64" s="20">
        <v>40603</v>
      </c>
      <c r="D64" s="20">
        <v>40787</v>
      </c>
      <c r="E64" s="21">
        <f t="shared" si="2"/>
        <v>0.5</v>
      </c>
    </row>
    <row r="65" spans="1:7" ht="30" x14ac:dyDescent="0.25">
      <c r="A65" s="3" t="s">
        <v>167</v>
      </c>
      <c r="B65" s="11" t="s">
        <v>168</v>
      </c>
      <c r="C65" s="20">
        <v>41672</v>
      </c>
      <c r="D65" s="20">
        <v>41739</v>
      </c>
      <c r="E65" s="21">
        <f t="shared" si="2"/>
        <v>0.18888888888888888</v>
      </c>
    </row>
    <row r="66" spans="1:7" ht="45" x14ac:dyDescent="0.25">
      <c r="A66" s="3" t="s">
        <v>170</v>
      </c>
      <c r="B66" s="11" t="s">
        <v>169</v>
      </c>
      <c r="C66" s="20">
        <v>42128</v>
      </c>
      <c r="D66" s="20">
        <v>42626</v>
      </c>
      <c r="E66" s="21">
        <f t="shared" si="2"/>
        <v>1.3583333333333334</v>
      </c>
    </row>
    <row r="67" spans="1:7" x14ac:dyDescent="0.25">
      <c r="A67" s="3" t="s">
        <v>171</v>
      </c>
      <c r="B67" s="11" t="s">
        <v>172</v>
      </c>
      <c r="C67" s="20">
        <v>42646</v>
      </c>
      <c r="D67" s="20">
        <v>43745</v>
      </c>
      <c r="E67" s="21">
        <f t="shared" si="2"/>
        <v>3.0111111111111111</v>
      </c>
    </row>
    <row r="68" spans="1:7" x14ac:dyDescent="0.25">
      <c r="A68" s="23"/>
      <c r="B68" s="1"/>
      <c r="C68" s="1"/>
      <c r="D68" s="1"/>
      <c r="E68" s="25">
        <f>SUBTOTAL(109,tblET_Inerco_P2412[Duración])</f>
        <v>6.3916666666666666</v>
      </c>
    </row>
    <row r="70" spans="1:7" x14ac:dyDescent="0.25">
      <c r="A70" s="16" t="s">
        <v>24</v>
      </c>
      <c r="B70" s="17" t="s">
        <v>58</v>
      </c>
      <c r="C70" s="7"/>
      <c r="D70" s="14"/>
    </row>
    <row r="71" spans="1:7" x14ac:dyDescent="0.25">
      <c r="A71" s="6" t="s">
        <v>31</v>
      </c>
      <c r="B71" s="6" t="s">
        <v>32</v>
      </c>
      <c r="C71" s="6" t="s">
        <v>35</v>
      </c>
      <c r="D71" s="6" t="s">
        <v>33</v>
      </c>
      <c r="E71" s="6" t="s">
        <v>89</v>
      </c>
      <c r="F71" s="6" t="s">
        <v>34</v>
      </c>
      <c r="G71" s="6" t="s">
        <v>136</v>
      </c>
    </row>
    <row r="72" spans="1:7" x14ac:dyDescent="0.25">
      <c r="A72" s="1" t="s">
        <v>36</v>
      </c>
      <c r="B72" s="78" t="s">
        <v>132</v>
      </c>
      <c r="C72" s="3" t="s">
        <v>120</v>
      </c>
      <c r="D72" s="79" t="s">
        <v>131</v>
      </c>
      <c r="E72" s="6" t="s">
        <v>120</v>
      </c>
      <c r="F72" s="78" t="s">
        <v>135</v>
      </c>
      <c r="G72" s="3" t="s">
        <v>120</v>
      </c>
    </row>
    <row r="73" spans="1:7" ht="30" x14ac:dyDescent="0.25">
      <c r="A73" s="1" t="s">
        <v>37</v>
      </c>
      <c r="B73" s="78" t="s">
        <v>133</v>
      </c>
      <c r="C73" s="3" t="s">
        <v>120</v>
      </c>
      <c r="D73" s="6" t="s">
        <v>149</v>
      </c>
      <c r="E73" s="6" t="s">
        <v>149</v>
      </c>
      <c r="F73" s="78" t="s">
        <v>149</v>
      </c>
      <c r="G73" s="6" t="s">
        <v>149</v>
      </c>
    </row>
    <row r="74" spans="1:7" ht="30" x14ac:dyDescent="0.25">
      <c r="A74" s="11" t="s">
        <v>38</v>
      </c>
      <c r="B74" s="25">
        <v>5.9555555555555566</v>
      </c>
      <c r="C74" s="11" t="s">
        <v>120</v>
      </c>
      <c r="D74" s="25">
        <f>SUBTOTAL(109,tblET_Inerco_P26[Duración])</f>
        <v>4.6472222222222221</v>
      </c>
      <c r="E74" s="11" t="s">
        <v>120</v>
      </c>
      <c r="F74" s="50">
        <v>6.6416666666666666</v>
      </c>
      <c r="G74" s="87" t="s">
        <v>120</v>
      </c>
    </row>
    <row r="75" spans="1:7" x14ac:dyDescent="0.25">
      <c r="A75" s="11"/>
      <c r="B75" s="11"/>
      <c r="C75" s="54"/>
      <c r="D75" s="80"/>
      <c r="E75" s="54"/>
      <c r="F75" s="11"/>
      <c r="G75" s="11"/>
    </row>
    <row r="76" spans="1:7" x14ac:dyDescent="0.25">
      <c r="A76" s="18" t="s">
        <v>32</v>
      </c>
      <c r="B76" s="75" t="s">
        <v>137</v>
      </c>
      <c r="C76" s="11"/>
      <c r="D76" s="11"/>
      <c r="E76" s="11"/>
      <c r="F76" s="11"/>
      <c r="G76" s="11"/>
    </row>
    <row r="77" spans="1:7" x14ac:dyDescent="0.25">
      <c r="A77" s="19" t="s">
        <v>39</v>
      </c>
      <c r="B77" s="11" t="s">
        <v>40</v>
      </c>
      <c r="C77" s="11" t="s">
        <v>41</v>
      </c>
      <c r="D77" s="11" t="s">
        <v>42</v>
      </c>
      <c r="E77" s="11" t="s">
        <v>19</v>
      </c>
      <c r="F77" s="11" t="s">
        <v>102</v>
      </c>
      <c r="G77" s="11"/>
    </row>
    <row r="78" spans="1:7" ht="75" x14ac:dyDescent="0.25">
      <c r="A78" s="23" t="s">
        <v>202</v>
      </c>
      <c r="B78" s="11" t="s">
        <v>204</v>
      </c>
      <c r="C78" s="49">
        <v>41410</v>
      </c>
      <c r="D78" s="49">
        <v>41639</v>
      </c>
      <c r="E78" s="21">
        <f>DAYS360(tblET_Inerco_P17[[#This Row],[Fecha_Inicio]],tblET_Inerco_P17[[#This Row],[Fecha_Final]])/360</f>
        <v>0.625</v>
      </c>
      <c r="F78" s="11"/>
      <c r="G78" s="11"/>
    </row>
    <row r="79" spans="1:7" ht="45" x14ac:dyDescent="0.25">
      <c r="A79" s="23" t="s">
        <v>202</v>
      </c>
      <c r="B79" s="6" t="s">
        <v>205</v>
      </c>
      <c r="C79" s="20">
        <v>41659</v>
      </c>
      <c r="D79" s="20">
        <v>42004</v>
      </c>
      <c r="E79" s="21">
        <f>DAYS360(tblET_Inerco_P17[[#This Row],[Fecha_Inicio]],tblET_Inerco_P17[[#This Row],[Fecha_Final]])/360</f>
        <v>0.94722222222222219</v>
      </c>
      <c r="F79" s="11"/>
      <c r="G79" s="11"/>
    </row>
    <row r="80" spans="1:7" ht="60" x14ac:dyDescent="0.25">
      <c r="A80" s="23" t="s">
        <v>202</v>
      </c>
      <c r="B80" s="11" t="s">
        <v>206</v>
      </c>
      <c r="C80" s="20">
        <v>42046</v>
      </c>
      <c r="D80" s="20">
        <v>42155</v>
      </c>
      <c r="E80" s="21">
        <f>DAYS360(tblET_Inerco_P17[[#This Row],[Fecha_Inicio]],tblET_Inerco_P17[[#This Row],[Fecha_Final]])/360</f>
        <v>0.30555555555555558</v>
      </c>
      <c r="F80" s="11"/>
      <c r="G80" s="11"/>
    </row>
    <row r="81" spans="1:7" x14ac:dyDescent="0.25">
      <c r="A81" s="3"/>
      <c r="B81" s="11"/>
      <c r="C81" s="20">
        <v>42178</v>
      </c>
      <c r="D81" s="20">
        <v>42369</v>
      </c>
      <c r="E81" s="21">
        <f>DAYS360(tblET_Inerco_P17[[#This Row],[Fecha_Inicio]],tblET_Inerco_P17[[#This Row],[Fecha_Final]])/360</f>
        <v>0.52222222222222225</v>
      </c>
      <c r="F81" s="11"/>
      <c r="G81" s="11"/>
    </row>
    <row r="82" spans="1:7" x14ac:dyDescent="0.25">
      <c r="A82" s="3"/>
      <c r="B82" s="11"/>
      <c r="C82" s="20">
        <v>42396</v>
      </c>
      <c r="D82" s="20">
        <v>42735</v>
      </c>
      <c r="E82" s="21">
        <f>DAYS360(tblET_Inerco_P17[[#This Row],[Fecha_Inicio]],tblET_Inerco_P17[[#This Row],[Fecha_Final]])/360</f>
        <v>0.92777777777777781</v>
      </c>
      <c r="F82" s="11"/>
      <c r="G82" s="11"/>
    </row>
    <row r="83" spans="1:7" x14ac:dyDescent="0.25">
      <c r="A83" s="3"/>
      <c r="B83" s="11"/>
      <c r="C83" s="20">
        <v>42782</v>
      </c>
      <c r="D83" s="20">
        <v>42947</v>
      </c>
      <c r="E83" s="21">
        <f>DAYS360(tblET_Inerco_P17[[#This Row],[Fecha_Inicio]],tblET_Inerco_P17[[#This Row],[Fecha_Final]])/360</f>
        <v>0.45833333333333331</v>
      </c>
      <c r="F83" s="11"/>
      <c r="G83" s="11"/>
    </row>
    <row r="84" spans="1:7" x14ac:dyDescent="0.25">
      <c r="A84" s="3"/>
      <c r="B84" s="11"/>
      <c r="C84" s="20">
        <v>42963</v>
      </c>
      <c r="D84" s="20">
        <v>43100</v>
      </c>
      <c r="E84" s="21">
        <f>DAYS360(tblET_Inerco_P17[[#This Row],[Fecha_Inicio]],tblET_Inerco_P17[[#This Row],[Fecha_Final]])/360</f>
        <v>0.375</v>
      </c>
      <c r="F84" s="11"/>
      <c r="G84" s="11"/>
    </row>
    <row r="85" spans="1:7" ht="30" x14ac:dyDescent="0.25">
      <c r="A85" s="23" t="s">
        <v>202</v>
      </c>
      <c r="B85" s="11" t="s">
        <v>207</v>
      </c>
      <c r="C85" s="20">
        <v>43119</v>
      </c>
      <c r="D85" s="20">
        <v>43465</v>
      </c>
      <c r="E85" s="21">
        <f>DAYS360(tblET_Inerco_P17[[#This Row],[Fecha_Inicio]],tblET_Inerco_P17[[#This Row],[Fecha_Final]])/360</f>
        <v>0.95</v>
      </c>
      <c r="F85" s="11"/>
      <c r="G85" s="11"/>
    </row>
    <row r="86" spans="1:7" ht="71.25" x14ac:dyDescent="0.2">
      <c r="A86" s="23" t="s">
        <v>202</v>
      </c>
      <c r="B86" s="73" t="s">
        <v>203</v>
      </c>
      <c r="C86" s="74">
        <v>43490</v>
      </c>
      <c r="D86" s="74">
        <v>43585</v>
      </c>
      <c r="E86" s="21">
        <f>DAYS360(tblET_Inerco_P17[[#This Row],[Fecha_Inicio]],tblET_Inerco_P17[[#This Row],[Fecha_Final]])/360</f>
        <v>0.2638888888888889</v>
      </c>
      <c r="F86" s="11"/>
      <c r="G86" s="11"/>
    </row>
    <row r="87" spans="1:7" x14ac:dyDescent="0.25">
      <c r="A87" s="3"/>
      <c r="C87" s="74">
        <v>43606</v>
      </c>
      <c r="D87" s="74">
        <v>43769</v>
      </c>
      <c r="E87" s="21">
        <f>DAYS360(tblET_Inerco_P17[[#This Row],[Fecha_Inicio]],tblET_Inerco_P17[[#This Row],[Fecha_Final]])/360</f>
        <v>0.44444444444444442</v>
      </c>
      <c r="F87" s="11"/>
      <c r="G87" s="11"/>
    </row>
    <row r="88" spans="1:7" x14ac:dyDescent="0.25">
      <c r="A88" s="3"/>
      <c r="B88" s="11"/>
      <c r="C88" s="20">
        <v>43781</v>
      </c>
      <c r="D88" s="20">
        <v>43830</v>
      </c>
      <c r="E88" s="21">
        <f>DAYS360(tblET_Inerco_P17[[#This Row],[Fecha_Inicio]],tblET_Inerco_P17[[#This Row],[Fecha_Final]])/360</f>
        <v>0.1361111111111111</v>
      </c>
      <c r="F88" s="11"/>
      <c r="G88" s="11"/>
    </row>
    <row r="89" spans="1:7" x14ac:dyDescent="0.25">
      <c r="A89" s="4"/>
      <c r="B89" s="11"/>
      <c r="C89" s="11"/>
      <c r="D89" s="11"/>
      <c r="E89" s="22">
        <f>SUBTOTAL(109,tblET_Inerco_P17[Duración])</f>
        <v>5.9555555555555566</v>
      </c>
      <c r="F89" s="80"/>
      <c r="G89" s="11"/>
    </row>
    <row r="90" spans="1:7" x14ac:dyDescent="0.25">
      <c r="A90" s="18" t="s">
        <v>33</v>
      </c>
      <c r="B90" s="71" t="s">
        <v>138</v>
      </c>
      <c r="C90" s="1"/>
      <c r="D90" s="1"/>
      <c r="E90" s="24"/>
      <c r="F90" s="11"/>
      <c r="G90" s="11"/>
    </row>
    <row r="91" spans="1:7" x14ac:dyDescent="0.25">
      <c r="A91" s="19" t="s">
        <v>39</v>
      </c>
      <c r="B91" s="11" t="s">
        <v>40</v>
      </c>
      <c r="C91" s="11" t="s">
        <v>41</v>
      </c>
      <c r="D91" s="11" t="s">
        <v>42</v>
      </c>
      <c r="E91" s="11" t="s">
        <v>19</v>
      </c>
      <c r="F91" s="11" t="s">
        <v>102</v>
      </c>
    </row>
    <row r="92" spans="1:7" ht="45" x14ac:dyDescent="0.25">
      <c r="A92" s="23" t="s">
        <v>139</v>
      </c>
      <c r="B92" s="1" t="s">
        <v>216</v>
      </c>
      <c r="C92" s="49">
        <v>43344</v>
      </c>
      <c r="D92" s="49">
        <v>43435</v>
      </c>
      <c r="E92" s="21">
        <f>DAYS360(tblET_Inerco_P26[[#This Row],[Fecha_Inicio]],tblET_Inerco_P26[[#This Row],[Fecha_Final]])/360</f>
        <v>0.25</v>
      </c>
      <c r="F92" s="11" t="s">
        <v>225</v>
      </c>
    </row>
    <row r="93" spans="1:7" ht="60" x14ac:dyDescent="0.25">
      <c r="A93" s="23"/>
      <c r="B93" s="1" t="s">
        <v>217</v>
      </c>
      <c r="C93" s="49">
        <v>43070</v>
      </c>
      <c r="D93" s="49">
        <v>43282</v>
      </c>
      <c r="E93" s="21">
        <f>DAYS360(tblET_Inerco_P26[[#This Row],[Fecha_Inicio]],tblET_Inerco_P26[[#This Row],[Fecha_Final]])/360</f>
        <v>0.58333333333333337</v>
      </c>
      <c r="F93" s="11"/>
    </row>
    <row r="94" spans="1:7" ht="30" x14ac:dyDescent="0.25">
      <c r="A94" s="23"/>
      <c r="B94" s="11" t="s">
        <v>218</v>
      </c>
      <c r="C94" s="49">
        <v>42644</v>
      </c>
      <c r="D94" s="49">
        <v>42705</v>
      </c>
      <c r="E94" s="89">
        <f>DAYS360(tblET_Inerco_P26[[#This Row],[Fecha_Inicio]],tblET_Inerco_P26[[#This Row],[Fecha_Final]])/360</f>
        <v>0.16666666666666666</v>
      </c>
    </row>
    <row r="95" spans="1:7" ht="45" x14ac:dyDescent="0.25">
      <c r="A95" s="4" t="s">
        <v>140</v>
      </c>
      <c r="B95" s="11" t="s">
        <v>219</v>
      </c>
      <c r="C95" s="20">
        <v>37561</v>
      </c>
      <c r="D95" s="20">
        <v>37591</v>
      </c>
      <c r="E95" s="21">
        <f>DAYS360(tblET_Inerco_P26[[#This Row],[Fecha_Inicio]],tblET_Inerco_P26[[#This Row],[Fecha_Final]])/360</f>
        <v>8.3333333333333329E-2</v>
      </c>
      <c r="F95" s="11"/>
    </row>
    <row r="96" spans="1:7" x14ac:dyDescent="0.25">
      <c r="A96" s="3"/>
      <c r="B96" s="11"/>
      <c r="C96" s="20">
        <v>38869</v>
      </c>
      <c r="D96" s="20">
        <v>39264</v>
      </c>
      <c r="E96" s="21">
        <f>DAYS360(tblET_Inerco_P26[[#This Row],[Fecha_Inicio]],tblET_Inerco_P26[[#This Row],[Fecha_Final]])/360</f>
        <v>1.0833333333333333</v>
      </c>
      <c r="F96" s="11"/>
    </row>
    <row r="97" spans="1:6" ht="75" x14ac:dyDescent="0.25">
      <c r="A97" s="3" t="s">
        <v>141</v>
      </c>
      <c r="B97" s="11" t="s">
        <v>142</v>
      </c>
      <c r="C97" s="20">
        <v>39169</v>
      </c>
      <c r="D97" s="20">
        <v>39217</v>
      </c>
      <c r="E97" s="21">
        <f>DAYS360(tblET_Inerco_P26[[#This Row],[Fecha_Inicio]],tblET_Inerco_P26[[#This Row],[Fecha_Final]])/360</f>
        <v>0.13055555555555556</v>
      </c>
      <c r="F97" s="11"/>
    </row>
    <row r="98" spans="1:6" ht="60" x14ac:dyDescent="0.25">
      <c r="A98" s="3" t="s">
        <v>143</v>
      </c>
      <c r="B98" s="11" t="s">
        <v>144</v>
      </c>
      <c r="C98" s="20">
        <v>39116</v>
      </c>
      <c r="D98" s="20">
        <v>39144</v>
      </c>
      <c r="E98" s="21">
        <f>DAYS360(tblET_Inerco_P26[[#This Row],[Fecha_Inicio]],tblET_Inerco_P26[[#This Row],[Fecha_Final]])/360</f>
        <v>8.3333333333333329E-2</v>
      </c>
      <c r="F98" s="11"/>
    </row>
    <row r="99" spans="1:6" ht="45" x14ac:dyDescent="0.25">
      <c r="A99" s="3" t="s">
        <v>145</v>
      </c>
      <c r="B99" s="11" t="s">
        <v>146</v>
      </c>
      <c r="C99" s="20">
        <v>38353</v>
      </c>
      <c r="D99" s="20">
        <v>38750</v>
      </c>
      <c r="E99" s="21"/>
      <c r="F99" s="11" t="s">
        <v>220</v>
      </c>
    </row>
    <row r="100" spans="1:6" ht="75" x14ac:dyDescent="0.25">
      <c r="A100" s="3" t="s">
        <v>147</v>
      </c>
      <c r="B100" s="11" t="s">
        <v>221</v>
      </c>
      <c r="C100" s="20">
        <v>38018</v>
      </c>
      <c r="D100" s="20">
        <v>38322</v>
      </c>
      <c r="E100" s="21"/>
      <c r="F100" s="11" t="s">
        <v>220</v>
      </c>
    </row>
    <row r="101" spans="1:6" ht="45" x14ac:dyDescent="0.25">
      <c r="A101" s="3" t="s">
        <v>148</v>
      </c>
      <c r="B101" s="11" t="s">
        <v>222</v>
      </c>
      <c r="C101" s="20">
        <v>38453</v>
      </c>
      <c r="D101" s="20">
        <v>38489</v>
      </c>
      <c r="E101" s="21">
        <f>DAYS360(tblET_Inerco_P26[[#This Row],[Fecha_Inicio]],tblET_Inerco_P26[[#This Row],[Fecha_Final]])/360</f>
        <v>0.1</v>
      </c>
      <c r="F101" s="11"/>
    </row>
    <row r="102" spans="1:6" ht="45" x14ac:dyDescent="0.25">
      <c r="A102" s="3"/>
      <c r="B102" s="11" t="s">
        <v>223</v>
      </c>
      <c r="C102" s="20">
        <v>41396</v>
      </c>
      <c r="D102" s="20">
        <v>41519</v>
      </c>
      <c r="E102" s="21">
        <f>DAYS360(tblET_Inerco_P26[[#This Row],[Fecha_Inicio]],tblET_Inerco_P26[[#This Row],[Fecha_Final]])/360</f>
        <v>0.33333333333333331</v>
      </c>
      <c r="F102" s="11"/>
    </row>
    <row r="103" spans="1:6" ht="60" x14ac:dyDescent="0.25">
      <c r="A103" s="3"/>
      <c r="B103" s="11" t="s">
        <v>224</v>
      </c>
      <c r="C103" s="20">
        <v>36982</v>
      </c>
      <c r="D103" s="20">
        <v>37652</v>
      </c>
      <c r="E103" s="21">
        <f>DAYS360(tblET_Inerco_P26[[#This Row],[Fecha_Inicio]],tblET_Inerco_P26[[#This Row],[Fecha_Final]])/360</f>
        <v>1.8333333333333333</v>
      </c>
      <c r="F103" s="11"/>
    </row>
    <row r="104" spans="1:6" x14ac:dyDescent="0.25">
      <c r="A104" s="23"/>
      <c r="B104" s="1"/>
      <c r="C104" s="1"/>
      <c r="D104" s="1"/>
      <c r="E104" s="25">
        <f>SUBTOTAL(109,tblET_Inerco_P26[Duración])</f>
        <v>4.6472222222222221</v>
      </c>
      <c r="F104" s="1"/>
    </row>
    <row r="105" spans="1:6" x14ac:dyDescent="0.25">
      <c r="A105" s="18" t="s">
        <v>34</v>
      </c>
      <c r="B105" s="71" t="s">
        <v>134</v>
      </c>
      <c r="C105" s="1"/>
      <c r="D105" s="1"/>
      <c r="E105" s="24"/>
    </row>
    <row r="106" spans="1:6" x14ac:dyDescent="0.25">
      <c r="A106" s="19" t="s">
        <v>39</v>
      </c>
      <c r="B106" s="11" t="s">
        <v>40</v>
      </c>
      <c r="C106" s="11" t="s">
        <v>41</v>
      </c>
      <c r="D106" s="11" t="s">
        <v>42</v>
      </c>
      <c r="E106" s="11" t="s">
        <v>19</v>
      </c>
    </row>
    <row r="107" spans="1:6" ht="90" x14ac:dyDescent="0.25">
      <c r="A107" s="23" t="s">
        <v>151</v>
      </c>
      <c r="B107" s="1" t="s">
        <v>150</v>
      </c>
      <c r="C107" s="49">
        <v>41671</v>
      </c>
      <c r="D107" s="49">
        <v>44096</v>
      </c>
      <c r="E107" s="21">
        <f>DAYS360(tblET_Inerco_P248[[#This Row],[Fecha_Inicio]],tblET_Inerco_P248[[#This Row],[Fecha_Final]])/360</f>
        <v>6.6416666666666666</v>
      </c>
    </row>
    <row r="108" spans="1:6" x14ac:dyDescent="0.25">
      <c r="A108" s="23"/>
      <c r="B108" s="1"/>
      <c r="C108" s="1"/>
      <c r="D108" s="1"/>
      <c r="E108" s="25">
        <f>SUBTOTAL(109,tblET_Inerco_P248[Duración])</f>
        <v>6.6416666666666666</v>
      </c>
    </row>
  </sheetData>
  <phoneticPr fontId="5" type="noConversion"/>
  <pageMargins left="0.70866141732283472" right="0.70866141732283472" top="0.74803149606299213" bottom="0.74803149606299213" header="0.31496062992125984" footer="0.31496062992125984"/>
  <pageSetup scale="79" fitToHeight="0" orientation="landscape" r:id="rId1"/>
  <headerFooter>
    <oddFooter>Page &amp;P&amp;R</oddFooter>
  </headerFooter>
  <rowBreaks count="1" manualBreakCount="1">
    <brk id="8" max="4"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2" zoomScale="125" workbookViewId="0">
      <pane xSplit="1" ySplit="5" topLeftCell="B7" activePane="bottomRight" state="frozen"/>
      <selection pane="topRight" activeCell="B2" sqref="B2"/>
      <selection pane="bottomLeft" activeCell="A7" sqref="A7"/>
      <selection pane="bottomRight" activeCell="E16" sqref="E16"/>
    </sheetView>
  </sheetViews>
  <sheetFormatPr baseColWidth="10" defaultColWidth="11.42578125" defaultRowHeight="15" x14ac:dyDescent="0.25"/>
  <cols>
    <col min="1" max="1" width="13.28515625" customWidth="1"/>
    <col min="2" max="2" width="42.42578125" customWidth="1"/>
    <col min="3" max="3" width="16.140625" bestFit="1" customWidth="1"/>
    <col min="4" max="4" width="21.7109375" bestFit="1" customWidth="1"/>
    <col min="5" max="5" width="39.42578125" customWidth="1"/>
  </cols>
  <sheetData>
    <row r="1" spans="1:5" x14ac:dyDescent="0.25">
      <c r="A1" s="96" t="s">
        <v>0</v>
      </c>
      <c r="B1" s="95"/>
      <c r="C1" s="27"/>
      <c r="D1" s="97"/>
    </row>
    <row r="2" spans="1:5" x14ac:dyDescent="0.25">
      <c r="A2" s="96"/>
      <c r="B2" s="95"/>
      <c r="C2" s="27"/>
      <c r="D2" s="97"/>
    </row>
    <row r="3" spans="1:5" x14ac:dyDescent="0.25">
      <c r="A3" s="96"/>
      <c r="B3" s="95"/>
      <c r="C3" s="27"/>
      <c r="D3" s="97"/>
    </row>
    <row r="6" spans="1:5" s="29" customFormat="1" ht="15.75" thickBot="1" x14ac:dyDescent="0.3">
      <c r="A6" s="28" t="s">
        <v>3</v>
      </c>
      <c r="B6" s="29" t="s">
        <v>43</v>
      </c>
      <c r="C6" s="29" t="s">
        <v>199</v>
      </c>
      <c r="D6" s="29" t="s">
        <v>200</v>
      </c>
      <c r="E6" s="29" t="s">
        <v>20</v>
      </c>
    </row>
    <row r="7" spans="1:5" x14ac:dyDescent="0.25">
      <c r="A7" s="98" t="s">
        <v>25</v>
      </c>
      <c r="B7" s="34" t="s">
        <v>195</v>
      </c>
      <c r="C7" s="35" t="s">
        <v>226</v>
      </c>
      <c r="D7" s="35" t="s">
        <v>227</v>
      </c>
      <c r="E7" s="92" t="s">
        <v>230</v>
      </c>
    </row>
    <row r="8" spans="1:5" x14ac:dyDescent="0.25">
      <c r="A8" s="99"/>
      <c r="B8" s="36" t="s">
        <v>196</v>
      </c>
      <c r="C8" s="37" t="s">
        <v>226</v>
      </c>
      <c r="D8" s="37" t="s">
        <v>149</v>
      </c>
      <c r="E8" s="93"/>
    </row>
    <row r="9" spans="1:5" ht="30.75" thickBot="1" x14ac:dyDescent="0.3">
      <c r="A9" s="100"/>
      <c r="B9" s="38" t="s">
        <v>197</v>
      </c>
      <c r="C9" s="39" t="s">
        <v>226</v>
      </c>
      <c r="D9" s="39" t="s">
        <v>149</v>
      </c>
      <c r="E9" s="94"/>
    </row>
    <row r="10" spans="1:5" ht="15.95" customHeight="1" x14ac:dyDescent="0.25">
      <c r="A10" s="101" t="s">
        <v>65</v>
      </c>
      <c r="B10" s="34" t="s">
        <v>195</v>
      </c>
      <c r="C10" s="35" t="s">
        <v>226</v>
      </c>
      <c r="D10" s="35" t="s">
        <v>227</v>
      </c>
      <c r="E10" s="92" t="s">
        <v>228</v>
      </c>
    </row>
    <row r="11" spans="1:5" x14ac:dyDescent="0.25">
      <c r="A11" s="102"/>
      <c r="B11" s="36" t="s">
        <v>196</v>
      </c>
      <c r="C11" s="37" t="s">
        <v>226</v>
      </c>
      <c r="D11" s="37" t="s">
        <v>149</v>
      </c>
      <c r="E11" s="93"/>
    </row>
    <row r="12" spans="1:5" ht="30.75" thickBot="1" x14ac:dyDescent="0.3">
      <c r="A12" s="103"/>
      <c r="B12" s="38" t="s">
        <v>197</v>
      </c>
      <c r="C12" s="39" t="s">
        <v>226</v>
      </c>
      <c r="D12" s="39" t="s">
        <v>149</v>
      </c>
      <c r="E12" s="94"/>
    </row>
    <row r="13" spans="1:5" x14ac:dyDescent="0.25">
      <c r="A13" s="98" t="s">
        <v>58</v>
      </c>
      <c r="B13" s="34" t="s">
        <v>195</v>
      </c>
      <c r="C13" s="35" t="s">
        <v>226</v>
      </c>
      <c r="D13" s="35" t="s">
        <v>226</v>
      </c>
      <c r="E13" s="92"/>
    </row>
    <row r="14" spans="1:5" x14ac:dyDescent="0.25">
      <c r="A14" s="99"/>
      <c r="B14" s="36" t="s">
        <v>196</v>
      </c>
      <c r="C14" s="37" t="s">
        <v>226</v>
      </c>
      <c r="D14" s="37" t="s">
        <v>149</v>
      </c>
      <c r="E14" s="93"/>
    </row>
    <row r="15" spans="1:5" ht="30.75" thickBot="1" x14ac:dyDescent="0.3">
      <c r="A15" s="100"/>
      <c r="B15" s="38" t="s">
        <v>197</v>
      </c>
      <c r="C15" s="39" t="s">
        <v>226</v>
      </c>
      <c r="D15" s="39" t="s">
        <v>149</v>
      </c>
      <c r="E15" s="94"/>
    </row>
  </sheetData>
  <mergeCells count="9">
    <mergeCell ref="E7:E9"/>
    <mergeCell ref="E13:E15"/>
    <mergeCell ref="E10:E12"/>
    <mergeCell ref="B1:B3"/>
    <mergeCell ref="A1:A3"/>
    <mergeCell ref="D1:D3"/>
    <mergeCell ref="A7:A9"/>
    <mergeCell ref="A13:A15"/>
    <mergeCell ref="A10: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E82A7F5CE8B8488E2092A481737615" ma:contentTypeVersion="7" ma:contentTypeDescription="Create a new document." ma:contentTypeScope="" ma:versionID="aa50b936d0a0f839301df1b84a4b8ce1">
  <xsd:schema xmlns:xsd="http://www.w3.org/2001/XMLSchema" xmlns:xs="http://www.w3.org/2001/XMLSchema" xmlns:p="http://schemas.microsoft.com/office/2006/metadata/properties" xmlns:ns3="e0200df5-bc66-4201-9951-c426a1c15c0b" xmlns:ns4="212ef09e-08ed-4d2a-a6bf-022379ed3121" targetNamespace="http://schemas.microsoft.com/office/2006/metadata/properties" ma:root="true" ma:fieldsID="4e5630ffc81b27d2898e31615b3217c9" ns3:_="" ns4:_="">
    <xsd:import namespace="e0200df5-bc66-4201-9951-c426a1c15c0b"/>
    <xsd:import namespace="212ef09e-08ed-4d2a-a6bf-022379ed312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00df5-bc66-4201-9951-c426a1c15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ef09e-08ed-4d2a-a6bf-022379ed31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CDC6E-81B2-4612-A293-41A860371B4D}">
  <ds:schemaRefs>
    <ds:schemaRef ds:uri="http://schemas.microsoft.com/sharepoint/v3/contenttype/forms"/>
  </ds:schemaRefs>
</ds:datastoreItem>
</file>

<file path=customXml/itemProps2.xml><?xml version="1.0" encoding="utf-8"?>
<ds:datastoreItem xmlns:ds="http://schemas.openxmlformats.org/officeDocument/2006/customXml" ds:itemID="{04E845D4-23CF-4A5D-A7A1-016AED780C42}">
  <ds:schemaRefs>
    <ds:schemaRef ds:uri="http://schemas.openxmlformats.org/package/2006/metadata/core-properties"/>
    <ds:schemaRef ds:uri="http://schemas.microsoft.com/office/2006/documentManagement/types"/>
    <ds:schemaRef ds:uri="e0200df5-bc66-4201-9951-c426a1c15c0b"/>
    <ds:schemaRef ds:uri="http://schemas.microsoft.com/office/infopath/2007/PartnerControls"/>
    <ds:schemaRef ds:uri="http://purl.org/dc/elements/1.1/"/>
    <ds:schemaRef ds:uri="212ef09e-08ed-4d2a-a6bf-022379ed3121"/>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E509B38-8D3E-4A1A-8076-048DD9F28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00df5-bc66-4201-9951-c426a1c15c0b"/>
    <ds:schemaRef ds:uri="212ef09e-08ed-4d2a-a6bf-022379ed3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Resumen</vt:lpstr>
      <vt:lpstr>RH_EE</vt:lpstr>
      <vt:lpstr>EA</vt:lpstr>
      <vt:lpstr>ET</vt:lpstr>
      <vt:lpstr>PT</vt:lpstr>
      <vt:lpstr>EA!Área_de_impresión</vt:lpstr>
      <vt:lpstr>ET!Área_de_impresión</vt:lpstr>
      <vt:lpstr>Resumen!Área_de_impresión</vt:lpstr>
      <vt:lpstr>RH_EE!Área_de_impresión</vt:lpstr>
      <vt:lpstr>EA!Títulos_a_imprimir</vt:lpstr>
      <vt:lpstr>ET!Títulos_a_imprimir</vt:lpstr>
      <vt:lpstr>RH_EE!Títulos_a_imprimir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Romero Cortina</dc:creator>
  <cp:keywords/>
  <dc:description/>
  <cp:lastModifiedBy>Suad Dolly Bayona Pineda</cp:lastModifiedBy>
  <cp:revision/>
  <dcterms:created xsi:type="dcterms:W3CDTF">2019-09-30T14:37:05Z</dcterms:created>
  <dcterms:modified xsi:type="dcterms:W3CDTF">2020-09-23T22:15:05Z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0x010100E0E82A7F5CE8B8488E2092A481737615</vt:lpwstr>
  </property>
</Properties>
</file>